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bmhamfsr252\Advisory\Clients\Current Clients\8896 - Government of Bermuda\Ministry of Finance\2023 Calculators\"/>
    </mc:Choice>
  </mc:AlternateContent>
  <xr:revisionPtr revIDLastSave="0" documentId="13_ncr:1_{BB6F8F9C-BA19-47E9-B359-27ADBB86BFBC}" xr6:coauthVersionLast="47" xr6:coauthVersionMax="47" xr10:uidLastSave="{00000000-0000-0000-0000-000000000000}"/>
  <bookViews>
    <workbookView xWindow="15670" yWindow="-16510" windowWidth="29020" windowHeight="15820" xr2:uid="{00000000-000D-0000-FFFF-FFFF00000000}"/>
  </bookViews>
  <sheets>
    <sheet name="Employee_Calculator" sheetId="1" r:id="rId1"/>
    <sheet name="Version_Control" sheetId="2" r:id="rId2"/>
  </sheets>
  <externalReferences>
    <externalReference r:id="rId3"/>
  </externalReferences>
  <definedNames>
    <definedName name="CIQWBGuid" hidden="1">"0d05fa30-f681-4f38-bdc2-3611072b47d3"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44942.97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'[1]C.Calculation Tab'!$W1,'[1]C.Calculation Tab'!$Z1,'[1]C.Calculation Tab'!$AC1,'[1]C.Calculation Tab'!$AF1,'[1]C.Calculation Tab'!$AI1,'[1]C.Calculation Tab'!$AL1,'[1]C.Calculation Tab'!$AO1,'[1]C.Calculation Tab'!$AR1,'[1]C.Calculation Tab'!$AU1,'[1]C.Calculation Tab'!$AX1,'[1]C.Calculation Tab'!$BA1,'[1]C.Calculation Tab'!$BD1</definedName>
    <definedName name="_xlnm.Print_Area" localSheetId="0">Employee_Calculator!$A$1:$S$87</definedName>
    <definedName name="_xlnm.Print_Titles" localSheetId="0">Employee_Calculator!$1:$9</definedName>
    <definedName name="Recurring">'[1]C.Calculation Tab'!$V1,'[1]C.Calculation Tab'!$Y1,'[1]C.Calculation Tab'!$AB1,'[1]C.Calculation Tab'!$AE1,'[1]C.Calculation Tab'!$AH1,'[1]C.Calculation Tab'!$AK1,'[1]C.Calculation Tab'!$AN1,'[1]C.Calculation Tab'!$AQ1,'[1]C.Calculation Tab'!$AT1,'[1]C.Calculation Tab'!$AW1,'[1]C.Calculation Tab'!$AZ1,'[1]C.Calculation Tab'!$BC1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1" l="1"/>
  <c r="K51" i="1"/>
  <c r="K52" i="1" s="1"/>
  <c r="H78" i="1"/>
  <c r="J78" i="1"/>
  <c r="H79" i="1"/>
  <c r="J79" i="1"/>
  <c r="H80" i="1"/>
  <c r="J80" i="1"/>
  <c r="H81" i="1"/>
  <c r="J81" i="1"/>
  <c r="L44" i="1"/>
  <c r="E51" i="1"/>
  <c r="L51" i="1"/>
  <c r="L52" i="1"/>
  <c r="E78" i="1"/>
  <c r="G78" i="1"/>
  <c r="E79" i="1"/>
  <c r="G79" i="1"/>
  <c r="E80" i="1"/>
  <c r="G80" i="1"/>
  <c r="E81" i="1"/>
  <c r="G81" i="1"/>
  <c r="E82" i="1"/>
  <c r="G82" i="1"/>
  <c r="H82" i="1"/>
  <c r="I67" i="1" l="1"/>
  <c r="K67" i="1" s="1"/>
  <c r="K53" i="1"/>
  <c r="I68" i="1"/>
  <c r="K68" i="1" s="1"/>
  <c r="I65" i="1"/>
  <c r="I69" i="1"/>
  <c r="K69" i="1" s="1"/>
  <c r="I66" i="1"/>
  <c r="K66" i="1" s="1"/>
  <c r="I70" i="1" l="1"/>
  <c r="K65" i="1"/>
  <c r="K70" i="1" s="1"/>
  <c r="I82" i="1"/>
  <c r="K82" i="1" s="1"/>
  <c r="I78" i="1"/>
  <c r="I80" i="1"/>
  <c r="K80" i="1" s="1"/>
  <c r="K54" i="1"/>
  <c r="I79" i="1"/>
  <c r="K79" i="1" s="1"/>
  <c r="I81" i="1"/>
  <c r="K81" i="1" s="1"/>
  <c r="K44" i="1" l="1"/>
  <c r="I83" i="1"/>
  <c r="K78" i="1"/>
  <c r="K83" i="1" s="1"/>
  <c r="K45" i="1" s="1"/>
  <c r="K46" i="1" l="1"/>
  <c r="K48" i="1" s="1"/>
  <c r="K37" i="1" l="1"/>
  <c r="K38" i="1" s="1"/>
</calcChain>
</file>

<file path=xl/sharedStrings.xml><?xml version="1.0" encoding="utf-8"?>
<sst xmlns="http://schemas.openxmlformats.org/spreadsheetml/2006/main" count="120" uniqueCount="100">
  <si>
    <t>Disclaimer</t>
  </si>
  <si>
    <t>Total</t>
  </si>
  <si>
    <t>Band4</t>
  </si>
  <si>
    <t>Band3</t>
  </si>
  <si>
    <t>Band2</t>
  </si>
  <si>
    <t>$48,001 to $96,000</t>
  </si>
  <si>
    <t>Band1</t>
  </si>
  <si>
    <t>Less than or equal to $48,000</t>
  </si>
  <si>
    <t>Tax  within the Band</t>
  </si>
  <si>
    <t>Rates</t>
  </si>
  <si>
    <t>Earnings within Band</t>
  </si>
  <si>
    <t>High</t>
  </si>
  <si>
    <t>Low</t>
  </si>
  <si>
    <t>Band</t>
  </si>
  <si>
    <t>Annual Remuneration</t>
  </si>
  <si>
    <t>BM$</t>
  </si>
  <si>
    <t>Exhibit 2</t>
  </si>
  <si>
    <t>Section D: Exhibits Section</t>
  </si>
  <si>
    <t>Total annualized recurring + one-time earnings</t>
  </si>
  <si>
    <t>Annualized recurring earnings</t>
  </si>
  <si>
    <t>[Q]</t>
  </si>
  <si>
    <t>[P]</t>
  </si>
  <si>
    <t>[O]</t>
  </si>
  <si>
    <t>[N]</t>
  </si>
  <si>
    <t>Support calculation</t>
  </si>
  <si>
    <t>[M]</t>
  </si>
  <si>
    <t>[L]</t>
  </si>
  <si>
    <t>[K]</t>
  </si>
  <si>
    <t>[J]</t>
  </si>
  <si>
    <t>Section C: Calculation Section</t>
  </si>
  <si>
    <t>[I]</t>
  </si>
  <si>
    <t>[H]</t>
  </si>
  <si>
    <t>[G]</t>
  </si>
  <si>
    <t>YTD earnings post tax</t>
  </si>
  <si>
    <t>Section B: Output Section</t>
  </si>
  <si>
    <t>Start Date</t>
  </si>
  <si>
    <t>Instructions</t>
  </si>
  <si>
    <t>*</t>
  </si>
  <si>
    <t>[F]</t>
  </si>
  <si>
    <t>[E]</t>
  </si>
  <si>
    <t>[D]</t>
  </si>
  <si>
    <t>[C]</t>
  </si>
  <si>
    <t>[B]</t>
  </si>
  <si>
    <t>[A]</t>
  </si>
  <si>
    <t>Date/BM$</t>
  </si>
  <si>
    <t>Particulars</t>
  </si>
  <si>
    <t>Input Details</t>
  </si>
  <si>
    <t>Section A: Input Section</t>
  </si>
  <si>
    <t>PAYROLL TAX CALCULATOR</t>
  </si>
  <si>
    <r>
      <t>*</t>
    </r>
    <r>
      <rPr>
        <i/>
        <sz val="10"/>
        <rFont val="Arial"/>
        <family val="2"/>
      </rPr>
      <t>Mandatory fields</t>
    </r>
  </si>
  <si>
    <t>Calculation date</t>
  </si>
  <si>
    <t>Periodicity</t>
  </si>
  <si>
    <r>
      <t xml:space="preserve">Taxable </t>
    </r>
    <r>
      <rPr>
        <b/>
        <u/>
        <sz val="10"/>
        <color rgb="FF002060"/>
        <rFont val="Arial"/>
        <family val="2"/>
      </rPr>
      <t xml:space="preserve">recurring </t>
    </r>
    <r>
      <rPr>
        <sz val="10"/>
        <color rgb="FF002060"/>
        <rFont val="Arial"/>
        <family val="2"/>
      </rPr>
      <t>earnings from Start Date to Calculation Date</t>
    </r>
  </si>
  <si>
    <r>
      <t xml:space="preserve">Taxable </t>
    </r>
    <r>
      <rPr>
        <b/>
        <u/>
        <sz val="10"/>
        <color rgb="FF002060"/>
        <rFont val="Arial"/>
        <family val="2"/>
      </rPr>
      <t xml:space="preserve">one-time </t>
    </r>
    <r>
      <rPr>
        <sz val="10"/>
        <color rgb="FF002060"/>
        <rFont val="Arial"/>
        <family val="2"/>
      </rPr>
      <t>earnings from Start Date to Calculation date</t>
    </r>
  </si>
  <si>
    <t>Pay-period end date or employment end date, whichever is earlier ("Calculation Date")</t>
  </si>
  <si>
    <t>Periodicity of earnings or pay-period</t>
  </si>
  <si>
    <r>
      <t xml:space="preserve">Taxable </t>
    </r>
    <r>
      <rPr>
        <b/>
        <u/>
        <sz val="10"/>
        <color rgb="FF00338D"/>
        <rFont val="Arial"/>
        <family val="2"/>
      </rPr>
      <t xml:space="preserve">recurring </t>
    </r>
    <r>
      <rPr>
        <sz val="10"/>
        <color rgb="FF00338D"/>
        <rFont val="Arial"/>
        <family val="2"/>
      </rPr>
      <t>earnings from Start Date to Calculation Date</t>
    </r>
  </si>
  <si>
    <r>
      <t xml:space="preserve">Taxable </t>
    </r>
    <r>
      <rPr>
        <b/>
        <u/>
        <sz val="10"/>
        <color rgb="FF00338D"/>
        <rFont val="Arial"/>
        <family val="2"/>
      </rPr>
      <t xml:space="preserve">one-time </t>
    </r>
    <r>
      <rPr>
        <sz val="10"/>
        <color rgb="FF00338D"/>
        <rFont val="Arial"/>
        <family val="2"/>
      </rPr>
      <t>earnings from Start Date to Calculation date</t>
    </r>
  </si>
  <si>
    <t>Please input one-off taxable earnings that are earned from Start Date to Calculation Date. Examples of one-off payments are bonuses, severance/redundancy payments, joining fees etc. (This list is not exhaustive). See FAQ1 for more details.</t>
  </si>
  <si>
    <t>Gross earnings from Start Date to Calculation Date</t>
  </si>
  <si>
    <t>Total taxation calculated on earnings</t>
  </si>
  <si>
    <r>
      <t xml:space="preserve">Taxation calculated on </t>
    </r>
    <r>
      <rPr>
        <b/>
        <u/>
        <sz val="10"/>
        <rFont val="Arial"/>
        <family val="2"/>
      </rPr>
      <t xml:space="preserve">recurring </t>
    </r>
    <r>
      <rPr>
        <sz val="10"/>
        <rFont val="Arial"/>
        <family val="2"/>
      </rPr>
      <t>earnings</t>
    </r>
  </si>
  <si>
    <r>
      <t xml:space="preserve">Taxation calculated on </t>
    </r>
    <r>
      <rPr>
        <b/>
        <u/>
        <sz val="10"/>
        <rFont val="Arial"/>
        <family val="2"/>
      </rPr>
      <t xml:space="preserve">one-time </t>
    </r>
    <r>
      <rPr>
        <sz val="10"/>
        <rFont val="Arial"/>
        <family val="2"/>
      </rPr>
      <t>earnings</t>
    </r>
  </si>
  <si>
    <t>Less: Tax deducted from Start Date to Calculation Date</t>
  </si>
  <si>
    <t>Net earnings from Start Date to Calculation Date</t>
  </si>
  <si>
    <t>Please input recurring taxable earnings from Start Date to Calculation Date.  Examples of recurring payments are salary, commissions, overtime etc. (This list is not exhaustive) See FAQ1 for more details.</t>
  </si>
  <si>
    <t>Version</t>
  </si>
  <si>
    <t>Author</t>
  </si>
  <si>
    <t>Date</t>
  </si>
  <si>
    <t>Revision</t>
  </si>
  <si>
    <t>Office of the Tax Commissioner</t>
  </si>
  <si>
    <t>▼</t>
  </si>
  <si>
    <t>=[D] + [E]</t>
  </si>
  <si>
    <t>=[F]-[G]</t>
  </si>
  <si>
    <t>=[K]/([D]+[E]) in %</t>
  </si>
  <si>
    <t>=Tax on [N]</t>
  </si>
  <si>
    <t>=Tax on [O]</t>
  </si>
  <si>
    <t>=[N] + [E]</t>
  </si>
  <si>
    <t>=[K]</t>
  </si>
  <si>
    <t>Exhibit 1</t>
  </si>
  <si>
    <t>Are total annualized earnings + one-time earnings greater than tax cap amount?</t>
  </si>
  <si>
    <t>[R]</t>
  </si>
  <si>
    <t>=If [P] is Yes, then see [K], otherwise [R]-[Q]</t>
  </si>
  <si>
    <t>Please input current pay-period end date, for example, if pay-period is monthly, please input month-end date, if pay-period is weekly, please input week-end date. 
Alternatively, if employee ceased employment, please input employment end date.</t>
  </si>
  <si>
    <t xml:space="preserve">Please select the applicable periodicity of earnings or pay-period.
- If the first pay-day for a bi-weekly paid employee is 1-April-22 then pay-period is "Bi-Weekly - 27", otherwise pay-period is "Bi-Weekly - 26". 
- If the first pay-day for a weekly paid employee is 1-April-22 then pay-period is "Weekly - 53", otherwise pay-period is "Weekly - 52". </t>
  </si>
  <si>
    <r>
      <t xml:space="preserve">EMPLOYEE PORTION
</t>
    </r>
    <r>
      <rPr>
        <b/>
        <sz val="10"/>
        <color rgb="FF002060"/>
        <rFont val="Arial"/>
        <family val="2"/>
      </rPr>
      <t>Note: This calculator has been provided to assist tax payers in calculating and understanding the tax liability of an individual employee at any point in time. The Office of the Tax Commissioner has separate tools / calculators that can be used by employers to calculate the tax liability for multiple employees individually and in aggregate. 
Please input details in the turquoise highlighted cells in Section A.</t>
    </r>
  </si>
  <si>
    <t>Monthly</t>
  </si>
  <si>
    <t>Band5</t>
  </si>
  <si>
    <t>$500,001 to $1,000,000</t>
  </si>
  <si>
    <t>$96,001 to $200,000</t>
  </si>
  <si>
    <t>$200,001 to $500,000</t>
  </si>
  <si>
    <t>Updated for fiscal year 2023-24.</t>
  </si>
  <si>
    <t>FY23-24 YTD tax due</t>
  </si>
  <si>
    <t>Effective FY23-24 YTD tax rate</t>
  </si>
  <si>
    <t>Tax on annualized recurring earnings for FY23-24</t>
  </si>
  <si>
    <t>Tax on total annualized recurring + one-time earnings for FY23-24</t>
  </si>
  <si>
    <t>Start date of first pay-period for which a payment is made after 1-April-23 or joining date, 
whichever is later ("Start Date")</t>
  </si>
  <si>
    <t>Please input employee joining date if it is after the start date of the first pay-period for which a payment is made after 1-April-23, otherwise input the start date of such pay-period. For example:
- If the first pay-day for a bi-weekly paid employee is 2-April-23 then the start date of the pay-period would be 20-March-23. 
- If the first pay-day for a weekly paid employee is 2-April-23 then the start date of the pay-period would be 27-March-23. 
- For a monthly paid employee if the earnings for the month is paid on 30-April-23 then the start date of the pay-period (i.e. the month) would be 1-April-23.</t>
  </si>
  <si>
    <t xml:space="preserve">This payroll tax calculator is not intended to be relied upon for the purpose of determining the actual amount of tax liability to the employee portion of payroll tax and should be used only as an aid to calculate an individual's estimated tax liability to the employee portion of payroll tax.  Further, this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1-Apr-23 as per the Payroll Tax Rates Act 1995 as amended by the Payroll Tax Amendment Act 2023
</t>
  </si>
  <si>
    <t>=If [P] is Yes, minimum of (([D]+[E])*(112,080/1000000), 112,080), otherwise [I]+[J]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</si>
</sst>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quot;[&quot;General&quot;]&quot;"/>
    <numFmt numFmtId="165" formatCode="&quot;$&quot;#,##0"/>
    <numFmt numFmtId="166" formatCode="_(* #,##0_);_(* \(#,##0\);_(* &quot;-&quot;??_);_(@_)"/>
    <numFmt numFmtId="167" formatCode="[$-409]d\-mmm\-yy;@"/>
    <numFmt numFmtId="168" formatCode="&quot;$&quot;#,##0.00"/>
    <numFmt numFmtId="169" formatCode="0.0%"/>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1"/>
      <color theme="1"/>
      <name val="Calibri"/>
      <family val="2"/>
      <scheme val="minor"/>
    </font>
    <font>
      <sz val="11"/>
      <color theme="1"/>
      <name val="Arial"/>
      <family val="2"/>
    </font>
    <font>
      <u/>
      <sz val="11"/>
      <color theme="10"/>
      <name val="Calibri"/>
      <family val="2"/>
      <scheme val="minor"/>
    </font>
    <font>
      <sz val="10"/>
      <name val="Arial"/>
      <family val="2"/>
    </font>
    <font>
      <sz val="11"/>
      <color theme="0"/>
      <name val="Arial"/>
      <family val="2"/>
    </font>
    <font>
      <b/>
      <sz val="10"/>
      <color theme="5" tint="-0.249977111117893"/>
      <name val="Arial"/>
      <family val="2"/>
    </font>
    <font>
      <b/>
      <sz val="10"/>
      <color rgb="FF000000"/>
      <name val="Arial"/>
      <family val="2"/>
    </font>
    <font>
      <b/>
      <sz val="10"/>
      <color rgb="FFFFFFFF"/>
      <name val="Arial"/>
      <family val="2"/>
    </font>
    <font>
      <b/>
      <sz val="11"/>
      <color rgb="FF002060"/>
      <name val="Arial"/>
      <family val="2"/>
    </font>
    <font>
      <i/>
      <sz val="8"/>
      <name val="Arial"/>
      <family val="2"/>
    </font>
    <font>
      <b/>
      <sz val="11"/>
      <color theme="0"/>
      <name val="Arial"/>
      <family val="2"/>
    </font>
    <font>
      <b/>
      <sz val="12"/>
      <color theme="0"/>
      <name val="Arial"/>
      <family val="2"/>
    </font>
    <font>
      <b/>
      <sz val="10"/>
      <name val="Arial"/>
      <family val="2"/>
    </font>
    <font>
      <sz val="10"/>
      <color rgb="FF00338D"/>
      <name val="Arial"/>
      <family val="2"/>
    </font>
    <font>
      <sz val="16"/>
      <color rgb="FFFF0000"/>
      <name val="Arial"/>
      <family val="2"/>
    </font>
    <font>
      <sz val="10"/>
      <color rgb="FF002060"/>
      <name val="Arial"/>
      <family val="2"/>
    </font>
    <font>
      <b/>
      <sz val="10"/>
      <color rgb="FF002060"/>
      <name val="Arial"/>
      <family val="2"/>
    </font>
    <font>
      <b/>
      <sz val="20"/>
      <color rgb="FF002060"/>
      <name val="Arial"/>
      <family val="2"/>
    </font>
    <font>
      <sz val="11"/>
      <color rgb="FF002060"/>
      <name val="Arial"/>
      <family val="2"/>
    </font>
    <font>
      <i/>
      <sz val="10"/>
      <name val="Arial"/>
      <family val="2"/>
    </font>
    <font>
      <sz val="11"/>
      <name val="Arial"/>
      <family val="2"/>
    </font>
    <font>
      <sz val="11"/>
      <color rgb="FF000000"/>
      <name val="Arial"/>
      <family val="2"/>
    </font>
    <font>
      <b/>
      <u/>
      <sz val="10"/>
      <color rgb="FF002060"/>
      <name val="Arial"/>
      <family val="2"/>
    </font>
    <font>
      <b/>
      <u/>
      <sz val="10"/>
      <color rgb="FF00338D"/>
      <name val="Arial"/>
      <family val="2"/>
    </font>
    <font>
      <b/>
      <u/>
      <sz val="10"/>
      <name val="Arial"/>
      <family val="2"/>
    </font>
    <font>
      <sz val="10"/>
      <color rgb="FFFFFFFF"/>
      <name val="Arial"/>
      <family val="2"/>
    </font>
    <font>
      <sz val="8"/>
      <color theme="0" tint="-0.499984740745262"/>
      <name val="Arial"/>
      <family val="2"/>
    </font>
  </fonts>
  <fills count="6">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00FFFF"/>
        <bgColor indexed="64"/>
      </patternFill>
    </fill>
    <fill>
      <patternFill patternType="gray125">
        <bgColor rgb="FF003189"/>
      </patternFill>
    </fill>
  </fills>
  <borders count="91">
    <border>
      <left/>
      <right/>
      <top/>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thin">
        <color indexed="24"/>
      </left>
      <right/>
      <top/>
      <bottom/>
      <diagonal/>
    </border>
    <border>
      <left/>
      <right/>
      <top style="thin">
        <color rgb="FF00338D"/>
      </top>
      <bottom style="medium">
        <color rgb="FF00338D"/>
      </bottom>
      <diagonal/>
    </border>
    <border>
      <left/>
      <right/>
      <top style="thin">
        <color rgb="FF00338D"/>
      </top>
      <bottom style="thin">
        <color rgb="FF00338D"/>
      </bottom>
      <diagonal/>
    </border>
    <border>
      <left/>
      <right style="thin">
        <color rgb="FF00338D"/>
      </right>
      <top/>
      <bottom/>
      <diagonal/>
    </border>
    <border>
      <left style="thin">
        <color rgb="FF00338D"/>
      </left>
      <right/>
      <top/>
      <bottom/>
      <diagonal/>
    </border>
    <border>
      <left/>
      <right style="thin">
        <color rgb="FF00338D"/>
      </right>
      <top style="thin">
        <color indexed="24"/>
      </top>
      <bottom/>
      <diagonal/>
    </border>
    <border>
      <left/>
      <right/>
      <top style="thin">
        <color indexed="24"/>
      </top>
      <bottom/>
      <diagonal/>
    </border>
    <border>
      <left style="thin">
        <color rgb="FF00338D"/>
      </left>
      <right/>
      <top style="thin">
        <color indexed="24"/>
      </top>
      <bottom/>
      <diagonal/>
    </border>
    <border>
      <left/>
      <right style="thin">
        <color rgb="FF00338D"/>
      </right>
      <top style="thin">
        <color indexed="24"/>
      </top>
      <bottom style="thin">
        <color rgb="FF00338D"/>
      </bottom>
      <diagonal/>
    </border>
    <border>
      <left/>
      <right/>
      <top style="thin">
        <color indexed="24"/>
      </top>
      <bottom style="thin">
        <color rgb="FF00338D"/>
      </bottom>
      <diagonal/>
    </border>
    <border>
      <left style="thin">
        <color rgb="FF00338D"/>
      </left>
      <right/>
      <top style="thin">
        <color indexed="24"/>
      </top>
      <bottom style="thin">
        <color rgb="FF00338D"/>
      </bottom>
      <diagonal/>
    </border>
    <border>
      <left/>
      <right/>
      <top/>
      <bottom style="thin">
        <color rgb="FF00338D"/>
      </bottom>
      <diagonal/>
    </border>
    <border>
      <left/>
      <right/>
      <top style="thin">
        <color rgb="FF002060"/>
      </top>
      <bottom style="medium">
        <color rgb="FF002060"/>
      </bottom>
      <diagonal/>
    </border>
    <border>
      <left style="thin">
        <color rgb="FF002060"/>
      </left>
      <right/>
      <top style="thin">
        <color rgb="FF002060"/>
      </top>
      <bottom style="medium">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thin">
        <color rgb="FF002060"/>
      </top>
      <bottom style="thin">
        <color rgb="FF002060"/>
      </bottom>
      <diagonal/>
    </border>
    <border>
      <left/>
      <right/>
      <top/>
      <bottom style="medium">
        <color rgb="FF002060"/>
      </bottom>
      <diagonal/>
    </border>
    <border>
      <left style="thin">
        <color rgb="FF002060"/>
      </left>
      <right/>
      <top/>
      <bottom style="medium">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338D"/>
      </top>
      <bottom style="medium">
        <color rgb="FF00338D"/>
      </bottom>
      <diagonal/>
    </border>
    <border>
      <left style="thin">
        <color rgb="FF002060"/>
      </left>
      <right/>
      <top style="thin">
        <color rgb="FF00338D"/>
      </top>
      <bottom style="thin">
        <color rgb="FF00338D"/>
      </bottom>
      <diagonal/>
    </border>
    <border>
      <left style="thin">
        <color rgb="FF002060"/>
      </left>
      <right/>
      <top style="thin">
        <color rgb="FF00338D"/>
      </top>
      <bottom style="medium">
        <color rgb="FF00338D"/>
      </bottom>
      <diagonal/>
    </border>
    <border>
      <left style="thin">
        <color rgb="FF002060"/>
      </left>
      <right/>
      <top style="thin">
        <color rgb="FF00338D"/>
      </top>
      <bottom style="hair">
        <color rgb="FF002060"/>
      </bottom>
      <diagonal/>
    </border>
    <border>
      <left/>
      <right/>
      <top style="thin">
        <color rgb="FF00338D"/>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medium">
        <color rgb="FF002060"/>
      </bottom>
      <diagonal/>
    </border>
    <border>
      <left/>
      <right/>
      <top style="hair">
        <color rgb="FF002060"/>
      </top>
      <bottom style="medium">
        <color rgb="FF002060"/>
      </bottom>
      <diagonal/>
    </border>
    <border>
      <left style="thin">
        <color rgb="FF00338D"/>
      </left>
      <right style="thin">
        <color rgb="FF002060"/>
      </right>
      <top style="thin">
        <color rgb="FF00338D"/>
      </top>
      <bottom style="hair">
        <color rgb="FF002060"/>
      </bottom>
      <diagonal/>
    </border>
    <border>
      <left style="thin">
        <color rgb="FF00338D"/>
      </left>
      <right style="thin">
        <color rgb="FF002060"/>
      </right>
      <top style="hair">
        <color rgb="FF002060"/>
      </top>
      <bottom style="hair">
        <color rgb="FF002060"/>
      </bottom>
      <diagonal/>
    </border>
    <border>
      <left style="thin">
        <color rgb="FF002060"/>
      </left>
      <right/>
      <top/>
      <bottom style="thin">
        <color rgb="FF00338D"/>
      </bottom>
      <diagonal/>
    </border>
    <border>
      <left style="thin">
        <color rgb="FF002060"/>
      </left>
      <right style="thin">
        <color rgb="FF002060"/>
      </right>
      <top/>
      <bottom style="thin">
        <color rgb="FF00338D"/>
      </bottom>
      <diagonal/>
    </border>
    <border>
      <left style="thin">
        <color rgb="FF002060"/>
      </left>
      <right style="thin">
        <color rgb="FF002060"/>
      </right>
      <top style="thin">
        <color rgb="FF002060"/>
      </top>
      <bottom style="double">
        <color rgb="FF002060"/>
      </bottom>
      <diagonal/>
    </border>
    <border>
      <left style="thin">
        <color rgb="FF002060"/>
      </left>
      <right/>
      <top style="thin">
        <color rgb="FF002060"/>
      </top>
      <bottom style="double">
        <color rgb="FF002060"/>
      </bottom>
      <diagonal/>
    </border>
    <border>
      <left/>
      <right/>
      <top style="thin">
        <color rgb="FF002060"/>
      </top>
      <bottom style="double">
        <color rgb="FF002060"/>
      </bottom>
      <diagonal/>
    </border>
    <border>
      <left style="thin">
        <color rgb="FF002060"/>
      </left>
      <right/>
      <top style="double">
        <color rgb="FF002060"/>
      </top>
      <bottom/>
      <diagonal/>
    </border>
    <border>
      <left/>
      <right/>
      <top style="double">
        <color rgb="FF002060"/>
      </top>
      <bottom/>
      <diagonal/>
    </border>
    <border>
      <left style="thin">
        <color rgb="FF002060"/>
      </left>
      <right style="thin">
        <color rgb="FF002060"/>
      </right>
      <top style="double">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thin">
        <color rgb="FF00338D"/>
      </top>
      <bottom style="hair">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thin">
        <color rgb="FF00338D"/>
      </top>
      <bottom style="thin">
        <color rgb="FF00338D"/>
      </bottom>
      <diagonal/>
    </border>
    <border>
      <left style="thin">
        <color rgb="FF002060"/>
      </left>
      <right/>
      <top style="hair">
        <color rgb="FF002060"/>
      </top>
      <bottom style="thin">
        <color rgb="FF00338D"/>
      </bottom>
      <diagonal/>
    </border>
    <border>
      <left/>
      <right/>
      <top style="hair">
        <color rgb="FF002060"/>
      </top>
      <bottom style="thin">
        <color rgb="FF00338D"/>
      </bottom>
      <diagonal/>
    </border>
    <border>
      <left/>
      <right/>
      <top style="medium">
        <color rgb="FF002060"/>
      </top>
      <bottom/>
      <diagonal/>
    </border>
    <border>
      <left/>
      <right style="medium">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style="hair">
        <color rgb="FF002060"/>
      </bottom>
      <diagonal/>
    </border>
    <border>
      <left style="thin">
        <color rgb="FF002060"/>
      </left>
      <right style="medium">
        <color rgb="FF002060"/>
      </right>
      <top style="hair">
        <color rgb="FF002060"/>
      </top>
      <bottom style="hair">
        <color rgb="FF002060"/>
      </bottom>
      <diagonal/>
    </border>
    <border>
      <left style="thin">
        <color rgb="FF002060"/>
      </left>
      <right style="medium">
        <color rgb="FF002060"/>
      </right>
      <top style="hair">
        <color rgb="FF002060"/>
      </top>
      <bottom style="medium">
        <color rgb="FF002060"/>
      </bottom>
      <diagonal/>
    </border>
    <border>
      <left style="thin">
        <color rgb="FF002060"/>
      </left>
      <right/>
      <top style="thin">
        <color rgb="FF002060"/>
      </top>
      <bottom/>
      <diagonal/>
    </border>
    <border>
      <left/>
      <right/>
      <top style="thin">
        <color rgb="FF002060"/>
      </top>
      <bottom/>
      <diagonal/>
    </border>
    <border>
      <left/>
      <right/>
      <top/>
      <bottom style="hair">
        <color rgb="FF002060"/>
      </bottom>
      <diagonal/>
    </border>
    <border>
      <left style="thin">
        <color rgb="FF002060"/>
      </left>
      <right style="medium">
        <color rgb="FF002060"/>
      </right>
      <top/>
      <bottom style="hair">
        <color rgb="FF002060"/>
      </bottom>
      <diagonal/>
    </border>
    <border>
      <left style="hair">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hair">
        <color rgb="FF002060"/>
      </left>
      <right/>
      <top style="thin">
        <color rgb="FF002060"/>
      </top>
      <bottom style="thin">
        <color rgb="FF002060"/>
      </bottom>
      <diagonal/>
    </border>
    <border>
      <left style="hair">
        <color rgb="FF002060"/>
      </left>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338D"/>
      </left>
      <right style="thin">
        <color rgb="FF002060"/>
      </right>
      <top style="hair">
        <color rgb="FF002060"/>
      </top>
      <bottom style="medium">
        <color rgb="FF002060"/>
      </bottom>
      <diagonal/>
    </border>
    <border>
      <left style="thin">
        <color rgb="FF002060"/>
      </left>
      <right/>
      <top/>
      <bottom/>
      <diagonal/>
    </border>
    <border>
      <left style="thin">
        <color rgb="FF002060"/>
      </left>
      <right style="thin">
        <color rgb="FF002060"/>
      </right>
      <top/>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44" fontId="11" fillId="0" borderId="0" applyFont="0" applyFill="0" applyBorder="0" applyAlignment="0" applyProtection="0"/>
  </cellStyleXfs>
  <cellXfs count="194">
    <xf numFmtId="0" fontId="0" fillId="0" borderId="0" xfId="0"/>
    <xf numFmtId="0" fontId="12" fillId="0" borderId="0" xfId="0" applyFont="1" applyAlignment="1">
      <alignment vertical="center"/>
    </xf>
    <xf numFmtId="0" fontId="7" fillId="0" borderId="0" xfId="0" applyFont="1" applyAlignment="1">
      <alignment vertical="center"/>
    </xf>
    <xf numFmtId="0" fontId="12" fillId="0" borderId="0" xfId="0" applyFont="1" applyFill="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5" fillId="2" borderId="5" xfId="0" applyFont="1" applyFill="1" applyBorder="1" applyAlignment="1">
      <alignment vertical="center"/>
    </xf>
    <xf numFmtId="164" fontId="16" fillId="0" borderId="0" xfId="0" applyNumberFormat="1" applyFont="1" applyAlignment="1">
      <alignment horizontal="center" vertical="center"/>
    </xf>
    <xf numFmtId="166" fontId="17" fillId="3" borderId="8" xfId="1" applyNumberFormat="1" applyFont="1" applyFill="1" applyBorder="1" applyAlignment="1">
      <alignment horizontal="right" vertical="center"/>
    </xf>
    <xf numFmtId="165" fontId="17" fillId="3" borderId="8" xfId="1" applyNumberFormat="1" applyFont="1" applyFill="1" applyBorder="1" applyAlignment="1">
      <alignment horizontal="right" vertical="center"/>
    </xf>
    <xf numFmtId="0" fontId="17" fillId="3" borderId="9" xfId="0" applyNumberFormat="1" applyFont="1" applyFill="1" applyBorder="1" applyAlignment="1">
      <alignment horizontal="right" vertical="center" wrapText="1"/>
    </xf>
    <xf numFmtId="0" fontId="17" fillId="3" borderId="9" xfId="0" applyNumberFormat="1" applyFont="1" applyFill="1" applyBorder="1" applyAlignment="1">
      <alignment horizontal="right" vertical="center"/>
    </xf>
    <xf numFmtId="0" fontId="18" fillId="2" borderId="1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xf>
    <xf numFmtId="0" fontId="8" fillId="2" borderId="0" xfId="0" applyFont="1" applyFill="1" applyAlignment="1">
      <alignment horizontal="centerContinuous" vertical="center"/>
    </xf>
    <xf numFmtId="0" fontId="21" fillId="2" borderId="0" xfId="0" applyFont="1" applyFill="1" applyAlignment="1">
      <alignment horizontal="centerContinuous" vertical="center"/>
    </xf>
    <xf numFmtId="0" fontId="22" fillId="2" borderId="0" xfId="0" applyFont="1" applyFill="1" applyAlignment="1">
      <alignment horizontal="centerContinuous" vertical="center"/>
    </xf>
    <xf numFmtId="0" fontId="12" fillId="0" borderId="0" xfId="0" applyFont="1" applyAlignment="1">
      <alignment vertical="center" wrapText="1"/>
    </xf>
    <xf numFmtId="0" fontId="18" fillId="2" borderId="15" xfId="0" applyFont="1" applyFill="1" applyBorder="1" applyAlignment="1">
      <alignment horizontal="left" vertical="center"/>
    </xf>
    <xf numFmtId="165" fontId="18" fillId="2" borderId="16" xfId="0" applyNumberFormat="1"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7" fillId="0" borderId="0" xfId="0" applyFont="1" applyBorder="1" applyAlignment="1">
      <alignment vertical="center"/>
    </xf>
    <xf numFmtId="0" fontId="12" fillId="0" borderId="0" xfId="0" applyFont="1" applyBorder="1" applyAlignment="1">
      <alignment vertical="center"/>
    </xf>
    <xf numFmtId="0" fontId="17" fillId="3" borderId="18" xfId="0" applyNumberFormat="1" applyFont="1" applyFill="1" applyBorder="1" applyAlignment="1">
      <alignment horizontal="right" vertical="center"/>
    </xf>
    <xf numFmtId="0" fontId="23" fillId="3" borderId="19" xfId="0" applyFont="1" applyFill="1" applyBorder="1" applyAlignment="1">
      <alignment horizontal="right" vertical="center"/>
    </xf>
    <xf numFmtId="0" fontId="23" fillId="3" borderId="20" xfId="0" applyFont="1" applyFill="1" applyBorder="1" applyAlignment="1">
      <alignment horizontal="left" vertical="center"/>
    </xf>
    <xf numFmtId="164" fontId="16" fillId="0" borderId="0" xfId="0" applyNumberFormat="1" applyFont="1" applyFill="1" applyAlignment="1">
      <alignment horizontal="center" vertical="center"/>
    </xf>
    <xf numFmtId="0" fontId="0" fillId="0" borderId="0" xfId="0" applyAlignment="1">
      <alignment vertical="center"/>
    </xf>
    <xf numFmtId="0" fontId="24" fillId="0" borderId="22" xfId="0" applyFont="1" applyBorder="1" applyAlignment="1">
      <alignment vertical="center" wrapText="1"/>
    </xf>
    <xf numFmtId="0" fontId="7" fillId="0" borderId="0" xfId="0" applyFont="1" applyAlignment="1">
      <alignment vertical="center" wrapText="1"/>
    </xf>
    <xf numFmtId="0" fontId="24" fillId="0" borderId="22" xfId="0" applyFont="1" applyBorder="1" applyAlignment="1">
      <alignment vertical="center"/>
    </xf>
    <xf numFmtId="0" fontId="0" fillId="0" borderId="0" xfId="0" applyFill="1" applyAlignment="1">
      <alignment vertical="center"/>
    </xf>
    <xf numFmtId="15" fontId="8" fillId="0" borderId="0" xfId="0" applyNumberFormat="1" applyFont="1" applyFill="1" applyAlignment="1">
      <alignment vertical="center" wrapText="1"/>
    </xf>
    <xf numFmtId="0" fontId="17" fillId="3" borderId="25" xfId="0" applyNumberFormat="1" applyFont="1" applyFill="1" applyBorder="1" applyAlignment="1">
      <alignment horizontal="right" vertical="center"/>
    </xf>
    <xf numFmtId="0" fontId="17" fillId="3" borderId="26" xfId="0" applyNumberFormat="1"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26" fillId="0" borderId="0" xfId="0" applyFont="1" applyFill="1" applyAlignment="1">
      <alignment vertical="center"/>
    </xf>
    <xf numFmtId="0" fontId="29" fillId="0" borderId="0" xfId="0" applyFont="1" applyFill="1" applyAlignment="1">
      <alignment vertical="center"/>
    </xf>
    <xf numFmtId="0" fontId="17" fillId="3" borderId="28" xfId="0" applyNumberFormat="1" applyFont="1" applyFill="1" applyBorder="1" applyAlignment="1">
      <alignment horizontal="left" vertical="center"/>
    </xf>
    <xf numFmtId="166" fontId="17" fillId="3" borderId="29" xfId="1" applyNumberFormat="1" applyFont="1" applyFill="1" applyBorder="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right" vertical="center"/>
    </xf>
    <xf numFmtId="0" fontId="14" fillId="3" borderId="32" xfId="0" applyFont="1" applyFill="1" applyBorder="1" applyAlignment="1">
      <alignment horizontal="left" vertical="center"/>
    </xf>
    <xf numFmtId="0" fontId="14" fillId="3" borderId="33" xfId="0" applyFont="1" applyFill="1" applyBorder="1" applyAlignment="1">
      <alignment horizontal="right" vertical="center"/>
    </xf>
    <xf numFmtId="0" fontId="17" fillId="3" borderId="38" xfId="0" applyNumberFormat="1" applyFont="1" applyFill="1" applyBorder="1" applyAlignment="1">
      <alignment horizontal="left" vertical="center"/>
    </xf>
    <xf numFmtId="0" fontId="17" fillId="3" borderId="39" xfId="0" applyNumberFormat="1" applyFont="1" applyFill="1" applyBorder="1" applyAlignment="1">
      <alignment horizontal="right" vertical="center"/>
    </xf>
    <xf numFmtId="0" fontId="23" fillId="3" borderId="41" xfId="0" applyFont="1" applyFill="1" applyBorder="1" applyAlignment="1">
      <alignment horizontal="left" vertical="center"/>
    </xf>
    <xf numFmtId="0" fontId="14" fillId="3" borderId="42" xfId="0" applyFont="1" applyFill="1" applyBorder="1" applyAlignment="1">
      <alignment horizontal="right" vertical="center"/>
    </xf>
    <xf numFmtId="0" fontId="23" fillId="3" borderId="43" xfId="0" applyFont="1" applyFill="1" applyBorder="1" applyAlignment="1">
      <alignment horizontal="left" vertical="center"/>
    </xf>
    <xf numFmtId="0" fontId="14" fillId="3" borderId="44" xfId="0" applyFont="1" applyFill="1" applyBorder="1" applyAlignment="1">
      <alignment horizontal="right" vertical="center"/>
    </xf>
    <xf numFmtId="166" fontId="23" fillId="3" borderId="45" xfId="1" applyNumberFormat="1" applyFont="1" applyFill="1" applyBorder="1" applyAlignment="1">
      <alignment horizontal="right" vertical="center"/>
    </xf>
    <xf numFmtId="0" fontId="14" fillId="3" borderId="23" xfId="0" applyFont="1" applyFill="1" applyBorder="1" applyAlignment="1">
      <alignment horizontal="right" vertical="center"/>
    </xf>
    <xf numFmtId="0" fontId="14" fillId="3" borderId="48" xfId="0" applyFont="1" applyFill="1" applyBorder="1" applyAlignment="1">
      <alignment horizontal="left" vertical="center"/>
    </xf>
    <xf numFmtId="0" fontId="14" fillId="3" borderId="49" xfId="0" applyFont="1" applyFill="1" applyBorder="1" applyAlignment="1">
      <alignment horizontal="right" vertical="center"/>
    </xf>
    <xf numFmtId="0" fontId="17" fillId="3" borderId="51" xfId="0" applyNumberFormat="1" applyFont="1" applyFill="1" applyBorder="1" applyAlignment="1">
      <alignment horizontal="right" vertical="center"/>
    </xf>
    <xf numFmtId="0" fontId="14" fillId="3" borderId="53" xfId="0" applyFont="1" applyFill="1" applyBorder="1" applyAlignment="1">
      <alignment horizontal="left" vertical="center"/>
    </xf>
    <xf numFmtId="0" fontId="14" fillId="3" borderId="54" xfId="0" applyFont="1" applyFill="1" applyBorder="1" applyAlignment="1">
      <alignment horizontal="right" vertical="center"/>
    </xf>
    <xf numFmtId="0" fontId="26" fillId="3" borderId="32" xfId="0" applyFont="1" applyFill="1" applyBorder="1" applyAlignment="1">
      <alignment horizontal="left" vertical="center"/>
    </xf>
    <xf numFmtId="0" fontId="24" fillId="3" borderId="33" xfId="0" applyFont="1" applyFill="1" applyBorder="1" applyAlignment="1">
      <alignment horizontal="right" vertical="center"/>
    </xf>
    <xf numFmtId="0" fontId="24" fillId="3" borderId="35" xfId="0" applyFont="1" applyFill="1" applyBorder="1" applyAlignment="1">
      <alignment horizontal="right" vertical="center"/>
    </xf>
    <xf numFmtId="165" fontId="14" fillId="3" borderId="31" xfId="1" applyNumberFormat="1" applyFont="1" applyFill="1" applyBorder="1" applyAlignment="1">
      <alignment horizontal="right" vertical="center"/>
    </xf>
    <xf numFmtId="10" fontId="14" fillId="3" borderId="31" xfId="2" applyNumberFormat="1" applyFont="1" applyFill="1" applyBorder="1" applyAlignment="1">
      <alignment horizontal="right" vertical="center"/>
    </xf>
    <xf numFmtId="165" fontId="14" fillId="3" borderId="33" xfId="1" applyNumberFormat="1" applyFont="1" applyFill="1" applyBorder="1" applyAlignment="1">
      <alignment horizontal="right" vertical="center"/>
    </xf>
    <xf numFmtId="10" fontId="14" fillId="3" borderId="33" xfId="2" applyNumberFormat="1" applyFont="1" applyFill="1" applyBorder="1" applyAlignment="1">
      <alignment horizontal="right" vertical="center"/>
    </xf>
    <xf numFmtId="0" fontId="14" fillId="3" borderId="58" xfId="0" applyFont="1" applyFill="1" applyBorder="1" applyAlignment="1">
      <alignment horizontal="left" vertical="center"/>
    </xf>
    <xf numFmtId="165" fontId="14" fillId="3" borderId="59" xfId="1" applyNumberFormat="1" applyFont="1" applyFill="1" applyBorder="1" applyAlignment="1">
      <alignment horizontal="right" vertical="center"/>
    </xf>
    <xf numFmtId="10" fontId="14" fillId="3" borderId="59" xfId="1" applyNumberFormat="1" applyFont="1" applyFill="1" applyBorder="1" applyAlignment="1">
      <alignment horizontal="right" vertical="center"/>
    </xf>
    <xf numFmtId="0" fontId="17" fillId="3" borderId="57" xfId="0" applyNumberFormat="1" applyFont="1" applyFill="1" applyBorder="1" applyAlignment="1">
      <alignment horizontal="right" vertical="center" wrapText="1"/>
    </xf>
    <xf numFmtId="0" fontId="25" fillId="3" borderId="60" xfId="0" applyFont="1" applyFill="1" applyBorder="1" applyAlignment="1">
      <alignment vertical="center"/>
    </xf>
    <xf numFmtId="0" fontId="18" fillId="2" borderId="61" xfId="0" applyFont="1" applyFill="1" applyBorder="1" applyAlignment="1">
      <alignment horizontal="left" vertical="center"/>
    </xf>
    <xf numFmtId="0" fontId="17" fillId="3" borderId="62" xfId="0" applyNumberFormat="1" applyFont="1" applyFill="1" applyBorder="1" applyAlignment="1">
      <alignment horizontal="right" vertical="center"/>
    </xf>
    <xf numFmtId="0" fontId="8" fillId="2" borderId="66" xfId="0" applyFont="1" applyFill="1" applyBorder="1" applyAlignment="1">
      <alignment vertical="center"/>
    </xf>
    <xf numFmtId="0" fontId="10" fillId="2" borderId="67" xfId="0" applyFont="1" applyFill="1" applyBorder="1" applyAlignment="1">
      <alignment vertical="center"/>
    </xf>
    <xf numFmtId="167" fontId="31" fillId="4" borderId="64" xfId="0" applyNumberFormat="1" applyFont="1" applyFill="1" applyBorder="1" applyAlignment="1" applyProtection="1">
      <alignment horizontal="right" vertical="center"/>
      <protection locked="0"/>
    </xf>
    <xf numFmtId="168" fontId="31" fillId="4" borderId="64" xfId="1" applyNumberFormat="1" applyFont="1" applyFill="1" applyBorder="1" applyAlignment="1" applyProtection="1">
      <alignment horizontal="right" vertical="center"/>
      <protection locked="0"/>
    </xf>
    <xf numFmtId="168" fontId="31" fillId="4" borderId="65" xfId="1" applyNumberFormat="1" applyFont="1" applyFill="1" applyBorder="1" applyAlignment="1" applyProtection="1">
      <alignment horizontal="right" vertical="center"/>
      <protection locked="0"/>
    </xf>
    <xf numFmtId="168" fontId="14" fillId="3" borderId="55" xfId="0" applyNumberFormat="1" applyFont="1" applyFill="1" applyBorder="1" applyAlignment="1">
      <alignment horizontal="right" vertical="center"/>
    </xf>
    <xf numFmtId="168" fontId="23" fillId="3" borderId="52" xfId="0" applyNumberFormat="1" applyFont="1" applyFill="1" applyBorder="1" applyAlignment="1">
      <alignment horizontal="right" vertical="center"/>
    </xf>
    <xf numFmtId="168" fontId="14" fillId="3" borderId="37" xfId="0" applyNumberFormat="1" applyFont="1" applyFill="1" applyBorder="1" applyAlignment="1">
      <alignment horizontal="right" vertical="center"/>
    </xf>
    <xf numFmtId="168" fontId="14" fillId="3" borderId="47" xfId="1" applyNumberFormat="1" applyFont="1" applyFill="1" applyBorder="1" applyAlignment="1">
      <alignment horizontal="right" vertical="center"/>
    </xf>
    <xf numFmtId="168" fontId="14" fillId="3" borderId="56" xfId="1" applyNumberFormat="1" applyFont="1" applyFill="1" applyBorder="1" applyAlignment="1">
      <alignment horizontal="right" vertical="center"/>
    </xf>
    <xf numFmtId="168" fontId="17" fillId="3" borderId="27" xfId="1" applyNumberFormat="1" applyFont="1" applyFill="1" applyBorder="1" applyAlignment="1">
      <alignment horizontal="right" vertical="center"/>
    </xf>
    <xf numFmtId="168" fontId="17" fillId="3" borderId="8" xfId="1" applyNumberFormat="1" applyFont="1" applyFill="1" applyBorder="1" applyAlignment="1">
      <alignment horizontal="right" vertical="center"/>
    </xf>
    <xf numFmtId="0" fontId="26" fillId="3" borderId="53" xfId="0" applyNumberFormat="1" applyFont="1" applyFill="1" applyBorder="1" applyAlignment="1">
      <alignment horizontal="left" vertical="center"/>
    </xf>
    <xf numFmtId="0" fontId="27" fillId="3" borderId="54" xfId="0" applyNumberFormat="1" applyFont="1" applyFill="1" applyBorder="1" applyAlignment="1">
      <alignment horizontal="right" vertical="center"/>
    </xf>
    <xf numFmtId="167" fontId="31" fillId="4" borderId="69" xfId="0" applyNumberFormat="1" applyFont="1" applyFill="1" applyBorder="1" applyAlignment="1" applyProtection="1">
      <alignment horizontal="right" vertical="center"/>
      <protection locked="0"/>
    </xf>
    <xf numFmtId="0" fontId="26" fillId="0" borderId="32" xfId="0" applyFont="1" applyFill="1" applyBorder="1" applyAlignment="1">
      <alignment horizontal="left" vertical="center"/>
    </xf>
    <xf numFmtId="0" fontId="26" fillId="0" borderId="34" xfId="0" applyFont="1" applyFill="1" applyBorder="1" applyAlignment="1">
      <alignment horizontal="left" vertical="center"/>
    </xf>
    <xf numFmtId="0" fontId="24" fillId="0" borderId="22" xfId="0" applyFont="1" applyFill="1" applyBorder="1" applyAlignment="1">
      <alignment vertical="center" wrapText="1"/>
    </xf>
    <xf numFmtId="0" fontId="24" fillId="0" borderId="21" xfId="0" applyFont="1" applyFill="1" applyBorder="1" applyAlignment="1">
      <alignment vertical="center" wrapText="1"/>
    </xf>
    <xf numFmtId="168" fontId="14" fillId="0" borderId="37" xfId="0" applyNumberFormat="1" applyFont="1" applyFill="1" applyBorder="1" applyAlignment="1">
      <alignment horizontal="right" vertical="center"/>
    </xf>
    <xf numFmtId="7" fontId="14" fillId="3" borderId="50" xfId="0" applyNumberFormat="1" applyFont="1" applyFill="1" applyBorder="1" applyAlignment="1">
      <alignment horizontal="right" vertical="center"/>
    </xf>
    <xf numFmtId="168" fontId="14" fillId="3" borderId="50" xfId="4" applyNumberFormat="1" applyFont="1" applyFill="1" applyBorder="1" applyAlignment="1">
      <alignment horizontal="right" vertical="center"/>
    </xf>
    <xf numFmtId="168" fontId="23" fillId="3" borderId="40" xfId="4" applyNumberFormat="1" applyFont="1" applyFill="1" applyBorder="1" applyAlignment="1">
      <alignment horizontal="right" vertical="center"/>
    </xf>
    <xf numFmtId="43" fontId="7" fillId="0" borderId="0" xfId="1" applyFont="1" applyAlignment="1">
      <alignment vertical="center"/>
    </xf>
    <xf numFmtId="0" fontId="8" fillId="2" borderId="6" xfId="0" applyFont="1" applyFill="1" applyBorder="1" applyAlignment="1">
      <alignment vertical="center"/>
    </xf>
    <xf numFmtId="0" fontId="14" fillId="0" borderId="31" xfId="0" applyFont="1" applyFill="1" applyBorder="1" applyAlignment="1">
      <alignment horizontal="right" vertical="center"/>
    </xf>
    <xf numFmtId="168" fontId="14" fillId="0" borderId="47" xfId="4" applyNumberFormat="1" applyFont="1" applyFill="1" applyBorder="1" applyAlignment="1">
      <alignment horizontal="right" vertical="center"/>
    </xf>
    <xf numFmtId="0" fontId="14" fillId="0" borderId="30" xfId="0" applyFont="1" applyFill="1" applyBorder="1" applyAlignment="1">
      <alignment horizontal="left" vertical="center"/>
    </xf>
    <xf numFmtId="2" fontId="14" fillId="0" borderId="36" xfId="0" applyNumberFormat="1" applyFont="1" applyFill="1" applyBorder="1" applyAlignment="1">
      <alignment horizontal="right" vertical="center"/>
    </xf>
    <xf numFmtId="0" fontId="14" fillId="0" borderId="32" xfId="0" applyFont="1" applyFill="1" applyBorder="1" applyAlignment="1">
      <alignment horizontal="left" vertical="center"/>
    </xf>
    <xf numFmtId="0" fontId="14" fillId="0" borderId="33" xfId="0" applyFont="1" applyFill="1" applyBorder="1" applyAlignment="1">
      <alignment horizontal="right" vertical="center"/>
    </xf>
    <xf numFmtId="0" fontId="25" fillId="3" borderId="68" xfId="0" applyFont="1" applyFill="1" applyBorder="1" applyAlignment="1">
      <alignment horizontal="right" vertical="center"/>
    </xf>
    <xf numFmtId="0" fontId="25" fillId="3" borderId="33" xfId="0" applyFont="1" applyFill="1" applyBorder="1" applyAlignment="1">
      <alignment horizontal="right" vertical="center"/>
    </xf>
    <xf numFmtId="0" fontId="25" fillId="3" borderId="35" xfId="0" applyFont="1" applyFill="1" applyBorder="1" applyAlignment="1">
      <alignment horizontal="right" vertical="center"/>
    </xf>
    <xf numFmtId="164" fontId="16" fillId="0" borderId="0" xfId="0" quotePrefix="1" applyNumberFormat="1" applyFont="1" applyBorder="1" applyAlignment="1">
      <alignment horizontal="left" vertical="center" wrapText="1" indent="1"/>
    </xf>
    <xf numFmtId="166" fontId="5" fillId="0" borderId="0" xfId="1" applyNumberFormat="1" applyFont="1" applyAlignment="1">
      <alignment vertical="center"/>
    </xf>
    <xf numFmtId="166" fontId="17" fillId="3" borderId="0" xfId="1" applyNumberFormat="1" applyFont="1" applyFill="1" applyBorder="1" applyAlignment="1">
      <alignment horizontal="left" vertical="center"/>
    </xf>
    <xf numFmtId="165" fontId="17" fillId="3" borderId="0" xfId="1" applyNumberFormat="1" applyFont="1" applyFill="1" applyBorder="1" applyAlignment="1">
      <alignment horizontal="right" vertical="center"/>
    </xf>
    <xf numFmtId="0" fontId="5" fillId="0" borderId="0" xfId="0" applyFont="1" applyAlignment="1">
      <alignment vertical="center"/>
    </xf>
    <xf numFmtId="10" fontId="9" fillId="0" borderId="0" xfId="2" applyNumberFormat="1" applyFont="1" applyAlignment="1">
      <alignment vertical="center"/>
    </xf>
    <xf numFmtId="15" fontId="23" fillId="0" borderId="0" xfId="0" applyNumberFormat="1" applyFont="1" applyFill="1" applyAlignment="1">
      <alignment vertical="center"/>
    </xf>
    <xf numFmtId="0" fontId="14" fillId="0" borderId="0" xfId="0" applyFont="1" applyAlignment="1">
      <alignment vertical="center" wrapText="1"/>
    </xf>
    <xf numFmtId="166" fontId="0" fillId="0" borderId="0" xfId="1" applyNumberFormat="1" applyFont="1"/>
    <xf numFmtId="168" fontId="7" fillId="0" borderId="0" xfId="0" applyNumberFormat="1" applyFont="1" applyAlignment="1">
      <alignment vertical="center"/>
    </xf>
    <xf numFmtId="168" fontId="0" fillId="0" borderId="0" xfId="0" applyNumberFormat="1"/>
    <xf numFmtId="0" fontId="4" fillId="0" borderId="0" xfId="0" applyFont="1" applyAlignment="1">
      <alignment vertical="center"/>
    </xf>
    <xf numFmtId="165" fontId="17" fillId="0" borderId="8" xfId="1" applyNumberFormat="1" applyFont="1" applyFill="1" applyBorder="1" applyAlignment="1">
      <alignment horizontal="right" vertical="center"/>
    </xf>
    <xf numFmtId="168" fontId="17" fillId="0" borderId="8" xfId="1" applyNumberFormat="1" applyFont="1" applyFill="1" applyBorder="1" applyAlignment="1">
      <alignment horizontal="right" vertical="center"/>
    </xf>
    <xf numFmtId="166" fontId="17" fillId="0" borderId="8" xfId="1" applyNumberFormat="1" applyFont="1" applyFill="1" applyBorder="1" applyAlignment="1">
      <alignment horizontal="right" vertical="center"/>
    </xf>
    <xf numFmtId="168" fontId="17" fillId="0" borderId="27" xfId="1" applyNumberFormat="1" applyFont="1" applyFill="1" applyBorder="1" applyAlignment="1">
      <alignment horizontal="right" vertical="center"/>
    </xf>
    <xf numFmtId="168" fontId="14" fillId="0" borderId="31" xfId="1" applyNumberFormat="1" applyFont="1" applyFill="1" applyBorder="1" applyAlignment="1">
      <alignment horizontal="right" vertical="center"/>
    </xf>
    <xf numFmtId="168" fontId="14" fillId="0" borderId="33" xfId="1" applyNumberFormat="1" applyFont="1" applyFill="1" applyBorder="1" applyAlignment="1">
      <alignment horizontal="right" vertical="center"/>
    </xf>
    <xf numFmtId="168" fontId="14" fillId="0" borderId="59" xfId="1" applyNumberFormat="1" applyFont="1" applyFill="1" applyBorder="1" applyAlignment="1">
      <alignment horizontal="right" vertical="center"/>
    </xf>
    <xf numFmtId="10" fontId="14" fillId="0" borderId="31" xfId="2" applyNumberFormat="1" applyFont="1" applyFill="1" applyBorder="1" applyAlignment="1">
      <alignment horizontal="right" vertical="center"/>
    </xf>
    <xf numFmtId="168" fontId="14" fillId="0" borderId="47" xfId="1" applyNumberFormat="1" applyFont="1" applyFill="1" applyBorder="1" applyAlignment="1">
      <alignment horizontal="right" vertical="center"/>
    </xf>
    <xf numFmtId="0" fontId="7" fillId="0" borderId="0" xfId="0" applyFont="1" applyFill="1" applyAlignment="1">
      <alignment vertical="center"/>
    </xf>
    <xf numFmtId="10" fontId="14" fillId="0" borderId="33" xfId="2" applyNumberFormat="1" applyFont="1" applyFill="1" applyBorder="1" applyAlignment="1">
      <alignment horizontal="right" vertical="center"/>
    </xf>
    <xf numFmtId="168" fontId="14" fillId="0" borderId="56" xfId="1" applyNumberFormat="1" applyFont="1" applyFill="1" applyBorder="1" applyAlignment="1">
      <alignment horizontal="right" vertical="center"/>
    </xf>
    <xf numFmtId="0" fontId="3" fillId="0" borderId="0" xfId="0" applyFont="1"/>
    <xf numFmtId="0" fontId="36" fillId="5" borderId="77" xfId="0" applyFont="1" applyFill="1" applyBorder="1" applyAlignment="1">
      <alignment horizontal="left" vertical="center" wrapText="1" indent="1"/>
    </xf>
    <xf numFmtId="0" fontId="36" fillId="5" borderId="78" xfId="0" applyFont="1" applyFill="1" applyBorder="1" applyAlignment="1">
      <alignment horizontal="left" vertical="center" wrapText="1" indent="1"/>
    </xf>
    <xf numFmtId="0" fontId="36" fillId="5" borderId="79" xfId="0" applyFont="1" applyFill="1" applyBorder="1" applyAlignment="1">
      <alignment horizontal="left" vertical="center" wrapText="1" indent="1"/>
    </xf>
    <xf numFmtId="0" fontId="3" fillId="0" borderId="80" xfId="0" applyFont="1" applyBorder="1"/>
    <xf numFmtId="0" fontId="3" fillId="0" borderId="81" xfId="0" applyFont="1" applyBorder="1"/>
    <xf numFmtId="15" fontId="3" fillId="0" borderId="81" xfId="0" applyNumberFormat="1" applyFont="1" applyBorder="1"/>
    <xf numFmtId="0" fontId="3" fillId="0" borderId="83" xfId="0" applyFont="1" applyBorder="1"/>
    <xf numFmtId="0" fontId="3" fillId="0" borderId="0" xfId="0" applyFont="1" applyBorder="1"/>
    <xf numFmtId="0" fontId="3" fillId="0" borderId="84" xfId="0" applyFont="1" applyBorder="1"/>
    <xf numFmtId="0" fontId="37" fillId="3" borderId="0" xfId="0" applyNumberFormat="1" applyFont="1" applyFill="1" applyBorder="1" applyAlignment="1">
      <alignment horizontal="left" vertical="center"/>
    </xf>
    <xf numFmtId="0" fontId="32" fillId="4" borderId="63" xfId="0" applyNumberFormat="1" applyFont="1" applyFill="1" applyBorder="1" applyAlignment="1" applyProtection="1">
      <alignment horizontal="right" vertical="center"/>
      <protection locked="0"/>
    </xf>
    <xf numFmtId="0" fontId="3" fillId="0" borderId="85" xfId="0" applyFont="1" applyBorder="1"/>
    <xf numFmtId="0" fontId="3" fillId="0" borderId="86" xfId="0" applyFont="1" applyBorder="1"/>
    <xf numFmtId="15" fontId="3" fillId="0" borderId="86" xfId="0" applyNumberFormat="1" applyFont="1" applyBorder="1"/>
    <xf numFmtId="0" fontId="2" fillId="0" borderId="87" xfId="0" applyFont="1" applyBorder="1" applyAlignment="1">
      <alignment wrapText="1"/>
    </xf>
    <xf numFmtId="0" fontId="1" fillId="0" borderId="0" xfId="0" applyFont="1" applyAlignment="1">
      <alignment vertical="center"/>
    </xf>
    <xf numFmtId="0" fontId="14" fillId="3" borderId="34" xfId="0" applyFont="1" applyFill="1" applyBorder="1" applyAlignment="1">
      <alignment horizontal="left" vertical="center"/>
    </xf>
    <xf numFmtId="0" fontId="0" fillId="0" borderId="35" xfId="0" applyBorder="1" applyAlignment="1">
      <alignment vertical="center"/>
    </xf>
    <xf numFmtId="165" fontId="14" fillId="3" borderId="88" xfId="0" applyNumberFormat="1" applyFont="1" applyFill="1" applyBorder="1" applyAlignment="1">
      <alignment horizontal="right" vertical="center"/>
    </xf>
    <xf numFmtId="0" fontId="1" fillId="0" borderId="87" xfId="0" applyFont="1" applyBorder="1" applyAlignment="1">
      <alignment wrapText="1"/>
    </xf>
    <xf numFmtId="0" fontId="8" fillId="2" borderId="14" xfId="0" applyFont="1" applyFill="1" applyBorder="1" applyAlignment="1">
      <alignment horizontal="left" vertical="center"/>
    </xf>
    <xf numFmtId="0" fontId="1" fillId="0" borderId="82" xfId="0" applyFont="1" applyBorder="1"/>
    <xf numFmtId="169" fontId="14" fillId="3" borderId="46" xfId="2" applyNumberFormat="1" applyFont="1" applyFill="1" applyBorder="1" applyAlignment="1">
      <alignment horizontal="right" vertical="center"/>
    </xf>
    <xf numFmtId="0" fontId="14" fillId="3" borderId="89" xfId="0" applyFont="1" applyFill="1" applyBorder="1" applyAlignment="1">
      <alignment horizontal="left" vertical="center"/>
    </xf>
    <xf numFmtId="165" fontId="14" fillId="3" borderId="0" xfId="1" applyNumberFormat="1" applyFont="1" applyFill="1" applyBorder="1" applyAlignment="1">
      <alignment horizontal="right" vertical="center"/>
    </xf>
    <xf numFmtId="168" fontId="14" fillId="0" borderId="0" xfId="1"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168" fontId="14" fillId="0" borderId="90" xfId="1" applyNumberFormat="1" applyFont="1" applyFill="1" applyBorder="1" applyAlignment="1">
      <alignment horizontal="right" vertical="center"/>
    </xf>
    <xf numFmtId="0" fontId="28" fillId="0" borderId="76" xfId="0" applyFont="1" applyFill="1" applyBorder="1" applyAlignment="1">
      <alignment horizontal="center" vertical="top" wrapText="1"/>
    </xf>
    <xf numFmtId="0" fontId="28" fillId="0" borderId="76" xfId="0" applyFont="1" applyFill="1" applyBorder="1" applyAlignment="1">
      <alignment horizontal="center" vertical="center"/>
    </xf>
    <xf numFmtId="164" fontId="14" fillId="0" borderId="3" xfId="3" applyNumberFormat="1" applyFont="1" applyBorder="1" applyAlignment="1">
      <alignment vertical="center" wrapText="1"/>
    </xf>
    <xf numFmtId="164" fontId="14" fillId="0" borderId="2" xfId="3" applyNumberFormat="1" applyFont="1" applyBorder="1" applyAlignment="1">
      <alignment vertical="center" wrapText="1"/>
    </xf>
    <xf numFmtId="164" fontId="14" fillId="0" borderId="1" xfId="3" applyNumberFormat="1" applyFont="1" applyBorder="1" applyAlignment="1">
      <alignment vertical="center" wrapText="1"/>
    </xf>
    <xf numFmtId="164" fontId="16" fillId="0" borderId="7" xfId="0" quotePrefix="1" applyNumberFormat="1" applyFont="1" applyBorder="1" applyAlignment="1">
      <alignment horizontal="left" vertical="center" wrapText="1" indent="1"/>
    </xf>
    <xf numFmtId="164" fontId="16" fillId="0" borderId="0" xfId="0" quotePrefix="1" applyNumberFormat="1" applyFont="1" applyAlignment="1">
      <alignment horizontal="left" vertical="center" wrapText="1" indent="1"/>
    </xf>
    <xf numFmtId="0" fontId="26" fillId="3" borderId="32"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14" fillId="0" borderId="70" xfId="0" applyFont="1" applyFill="1" applyBorder="1" applyAlignment="1">
      <alignment vertical="center" wrapText="1"/>
    </xf>
    <xf numFmtId="0" fontId="14" fillId="0" borderId="71" xfId="0" applyFont="1" applyFill="1" applyBorder="1" applyAlignment="1">
      <alignment vertical="center" wrapText="1"/>
    </xf>
    <xf numFmtId="0" fontId="14" fillId="0" borderId="72" xfId="0" applyFont="1" applyFill="1" applyBorder="1" applyAlignment="1">
      <alignment vertical="center" wrapText="1"/>
    </xf>
    <xf numFmtId="0" fontId="14" fillId="0" borderId="73" xfId="0" applyFont="1" applyFill="1" applyBorder="1" applyAlignment="1">
      <alignment vertical="center" wrapText="1"/>
    </xf>
    <xf numFmtId="0" fontId="14" fillId="0" borderId="25" xfId="0" applyFont="1" applyFill="1" applyBorder="1" applyAlignment="1">
      <alignment vertical="center" wrapText="1"/>
    </xf>
    <xf numFmtId="0" fontId="14" fillId="0" borderId="61" xfId="0" applyFont="1" applyFill="1" applyBorder="1" applyAlignment="1">
      <alignment vertical="center" wrapText="1"/>
    </xf>
    <xf numFmtId="0" fontId="1" fillId="0" borderId="73" xfId="0" applyFont="1" applyFill="1" applyBorder="1" applyAlignment="1">
      <alignment vertical="center" wrapText="1"/>
    </xf>
    <xf numFmtId="0" fontId="6" fillId="0" borderId="25" xfId="0" applyFont="1" applyFill="1" applyBorder="1" applyAlignment="1">
      <alignment vertical="center" wrapText="1"/>
    </xf>
    <xf numFmtId="0" fontId="6" fillId="0" borderId="61" xfId="0" applyFont="1" applyFill="1" applyBorder="1" applyAlignment="1">
      <alignment vertical="center" wrapText="1"/>
    </xf>
    <xf numFmtId="0" fontId="4" fillId="0" borderId="73" xfId="0" applyFont="1" applyFill="1" applyBorder="1" applyAlignment="1">
      <alignment vertical="center" wrapText="1"/>
    </xf>
    <xf numFmtId="0" fontId="6" fillId="0" borderId="74" xfId="0" applyFont="1" applyFill="1" applyBorder="1" applyAlignment="1">
      <alignment vertical="center" wrapText="1"/>
    </xf>
    <xf numFmtId="0" fontId="6" fillId="0" borderId="19" xfId="0" applyFont="1" applyFill="1" applyBorder="1" applyAlignment="1">
      <alignment vertical="center" wrapText="1"/>
    </xf>
    <xf numFmtId="0" fontId="6" fillId="0" borderId="75" xfId="0" applyFont="1" applyFill="1" applyBorder="1" applyAlignment="1">
      <alignment vertical="center" wrapText="1"/>
    </xf>
    <xf numFmtId="164" fontId="16" fillId="0" borderId="7" xfId="0" quotePrefix="1" applyNumberFormat="1" applyFont="1" applyFill="1" applyBorder="1" applyAlignment="1">
      <alignment horizontal="left" vertical="center" wrapText="1" indent="1"/>
    </xf>
    <xf numFmtId="164" fontId="16" fillId="0" borderId="0" xfId="0" quotePrefix="1" applyNumberFormat="1" applyFont="1" applyFill="1" applyAlignment="1">
      <alignment horizontal="left" vertical="center" wrapText="1" indent="1"/>
    </xf>
    <xf numFmtId="164" fontId="16" fillId="0" borderId="0" xfId="0" quotePrefix="1" applyNumberFormat="1" applyFont="1" applyBorder="1" applyAlignment="1">
      <alignment horizontal="left" vertical="center" wrapText="1" indent="1"/>
    </xf>
    <xf numFmtId="164" fontId="16" fillId="0" borderId="0" xfId="0" quotePrefix="1" applyNumberFormat="1" applyFont="1" applyFill="1" applyBorder="1" applyAlignment="1">
      <alignment horizontal="left" vertical="center" wrapText="1" indent="1"/>
    </xf>
  </cellXfs>
  <cellStyles count="5">
    <cellStyle name="Comma" xfId="1" builtinId="3"/>
    <cellStyle name="Currency" xfId="4" builtinId="4"/>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00206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156883</xdr:colOff>
      <xdr:row>0</xdr:row>
      <xdr:rowOff>56029</xdr:rowOff>
    </xdr:from>
    <xdr:to>
      <xdr:col>9</xdr:col>
      <xdr:colOff>729018</xdr:colOff>
      <xdr:row>4</xdr:row>
      <xdr:rowOff>1456</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4951133" y="56029"/>
          <a:ext cx="3118485" cy="732827"/>
          <a:chOff x="1781735" y="78441"/>
          <a:chExt cx="2954132" cy="737870"/>
        </a:xfrm>
        <a:effectLst/>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2498762" y="246531"/>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81735" y="78441"/>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bm/Users/karankapoor12/Desktop/Work/Advisory/MOF/Tax%20Calc/Payroll%20tax%20calculator%20KPMG%20BDA%2007%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A.Input Sheet"/>
      <sheetName val="B.Summary Output Sheet"/>
      <sheetName val="C.Calculation Tab"/>
      <sheetName val="D.Qtr PR1"/>
      <sheetName val="_TM_E.Individual_Calculator"/>
      <sheetName val="E.Individual_Calculator"/>
      <sheetName val="E.Calculator (2)"/>
      <sheetName val="F.Calculator_unformatted"/>
      <sheetName val="_TM_Open issues"/>
      <sheetName val="Open issues"/>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54"/>
  <sheetViews>
    <sheetView showGridLines="0" tabSelected="1" zoomScaleNormal="100" zoomScaleSheetLayoutView="85" zoomScalePageLayoutView="25" workbookViewId="0">
      <selection activeCell="N18" sqref="N18"/>
    </sheetView>
  </sheetViews>
  <sheetFormatPr defaultColWidth="9.1796875" defaultRowHeight="14" zeroHeight="1" x14ac:dyDescent="0.35"/>
  <cols>
    <col min="1" max="1" width="4.1796875" style="1" customWidth="1"/>
    <col min="2" max="4" width="3.81640625" style="1" customWidth="1"/>
    <col min="5" max="5" width="42" style="1" customWidth="1"/>
    <col min="6" max="7" width="11" style="1" customWidth="1"/>
    <col min="8" max="8" width="12.453125" style="1" bestFit="1" customWidth="1"/>
    <col min="9" max="9" width="13" style="1" customWidth="1"/>
    <col min="10" max="10" width="11" style="1" customWidth="1"/>
    <col min="11" max="11" width="14.1796875" style="1" customWidth="1"/>
    <col min="12" max="14" width="3.81640625" style="1" customWidth="1"/>
    <col min="15" max="15" width="14.81640625" style="1" customWidth="1"/>
    <col min="16" max="16" width="11" style="1" customWidth="1"/>
    <col min="17" max="17" width="7.1796875" style="1" customWidth="1"/>
    <col min="18" max="18" width="6.1796875" style="1" customWidth="1"/>
    <col min="19" max="19" width="2.1796875" style="1" customWidth="1"/>
    <col min="20" max="20" width="9.54296875" style="1" customWidth="1"/>
    <col min="21" max="21" width="15" style="1" customWidth="1"/>
    <col min="22" max="73" width="12.54296875" style="1" customWidth="1"/>
    <col min="74" max="75" width="15" style="1" customWidth="1"/>
    <col min="76" max="16384" width="9.1796875" style="1"/>
  </cols>
  <sheetData>
    <row r="1" spans="2:18" x14ac:dyDescent="0.35"/>
    <row r="2" spans="2:18" x14ac:dyDescent="0.35"/>
    <row r="3" spans="2:18" ht="20.25" customHeight="1" x14ac:dyDescent="0.35"/>
    <row r="4" spans="2:18" x14ac:dyDescent="0.35"/>
    <row r="5" spans="2:18" s="45" customFormat="1" ht="25" x14ac:dyDescent="0.35">
      <c r="B5" s="169" t="s">
        <v>48</v>
      </c>
      <c r="C5" s="169"/>
      <c r="D5" s="169"/>
      <c r="E5" s="169"/>
      <c r="F5" s="169"/>
      <c r="G5" s="169"/>
      <c r="H5" s="169"/>
      <c r="I5" s="169"/>
      <c r="J5" s="169"/>
      <c r="K5" s="169"/>
      <c r="L5" s="169"/>
      <c r="M5" s="169"/>
      <c r="N5" s="169"/>
      <c r="O5" s="169"/>
      <c r="P5" s="169"/>
      <c r="Q5" s="169"/>
    </row>
    <row r="6" spans="2:18" s="46" customFormat="1" x14ac:dyDescent="0.35">
      <c r="B6" s="168" t="s">
        <v>85</v>
      </c>
      <c r="C6" s="168"/>
      <c r="D6" s="168"/>
      <c r="E6" s="168"/>
      <c r="F6" s="168"/>
      <c r="G6" s="168"/>
      <c r="H6" s="168"/>
      <c r="I6" s="168"/>
      <c r="J6" s="168"/>
      <c r="K6" s="168"/>
      <c r="L6" s="168"/>
      <c r="M6" s="168"/>
      <c r="N6" s="168"/>
      <c r="O6" s="168"/>
      <c r="P6" s="168"/>
      <c r="Q6" s="168"/>
      <c r="R6" s="45"/>
    </row>
    <row r="7" spans="2:18" s="45" customFormat="1" ht="12.5" x14ac:dyDescent="0.35">
      <c r="B7" s="168"/>
      <c r="C7" s="168"/>
      <c r="D7" s="168"/>
      <c r="E7" s="168"/>
      <c r="F7" s="168"/>
      <c r="G7" s="168"/>
      <c r="H7" s="168"/>
      <c r="I7" s="168"/>
      <c r="J7" s="168"/>
      <c r="K7" s="168"/>
      <c r="L7" s="168"/>
      <c r="M7" s="168"/>
      <c r="N7" s="168"/>
      <c r="O7" s="168"/>
      <c r="P7" s="168"/>
      <c r="Q7" s="168"/>
    </row>
    <row r="8" spans="2:18" s="2" customFormat="1" ht="12.5" x14ac:dyDescent="0.35">
      <c r="B8" s="168"/>
      <c r="C8" s="168"/>
      <c r="D8" s="168"/>
      <c r="E8" s="168"/>
      <c r="F8" s="168"/>
      <c r="G8" s="168"/>
      <c r="H8" s="168"/>
      <c r="I8" s="168"/>
      <c r="J8" s="168"/>
      <c r="K8" s="168"/>
      <c r="L8" s="168"/>
      <c r="M8" s="168"/>
      <c r="N8" s="168"/>
      <c r="O8" s="168"/>
      <c r="P8" s="168"/>
      <c r="Q8" s="168"/>
    </row>
    <row r="9" spans="2:18" s="2" customFormat="1" ht="12.5" x14ac:dyDescent="0.35">
      <c r="B9" s="168"/>
      <c r="C9" s="168"/>
      <c r="D9" s="168"/>
      <c r="E9" s="168"/>
      <c r="F9" s="168"/>
      <c r="G9" s="168"/>
      <c r="H9" s="168"/>
      <c r="I9" s="168"/>
      <c r="J9" s="168"/>
      <c r="K9" s="168"/>
      <c r="L9" s="168"/>
      <c r="M9" s="168"/>
      <c r="N9" s="168"/>
      <c r="O9" s="168"/>
      <c r="P9" s="168"/>
      <c r="Q9" s="168"/>
    </row>
    <row r="10" spans="2:18" s="2" customFormat="1" ht="26.25" customHeight="1" x14ac:dyDescent="0.35">
      <c r="B10" s="168"/>
      <c r="C10" s="168"/>
      <c r="D10" s="168"/>
      <c r="E10" s="168"/>
      <c r="F10" s="168"/>
      <c r="G10" s="168"/>
      <c r="H10" s="168"/>
      <c r="I10" s="168"/>
      <c r="J10" s="168"/>
      <c r="K10" s="168"/>
      <c r="L10" s="168"/>
      <c r="M10" s="168"/>
      <c r="N10" s="168"/>
      <c r="O10" s="168"/>
      <c r="P10" s="168"/>
      <c r="Q10" s="168"/>
    </row>
    <row r="11" spans="2:18" s="2" customFormat="1" x14ac:dyDescent="0.35">
      <c r="L11" s="1"/>
      <c r="O11" s="1"/>
    </row>
    <row r="12" spans="2:18" s="2" customFormat="1" ht="15.5" x14ac:dyDescent="0.35">
      <c r="B12" s="23" t="s">
        <v>47</v>
      </c>
      <c r="C12" s="21"/>
      <c r="D12" s="23"/>
      <c r="E12" s="23"/>
      <c r="F12" s="21"/>
      <c r="G12" s="21"/>
      <c r="H12" s="21"/>
      <c r="I12" s="21"/>
      <c r="J12" s="21"/>
      <c r="K12" s="21"/>
      <c r="L12" s="22"/>
      <c r="M12" s="21"/>
      <c r="N12" s="21"/>
      <c r="O12" s="21"/>
      <c r="P12" s="21"/>
      <c r="Q12" s="21"/>
    </row>
    <row r="13" spans="2:18" s="2" customFormat="1" x14ac:dyDescent="0.35">
      <c r="L13" s="1"/>
    </row>
    <row r="14" spans="2:18" s="2" customFormat="1" x14ac:dyDescent="0.35">
      <c r="E14" s="44" t="s">
        <v>46</v>
      </c>
      <c r="F14" s="43"/>
      <c r="G14" s="43"/>
      <c r="H14" s="43"/>
      <c r="I14" s="43"/>
      <c r="J14" s="43"/>
      <c r="K14" s="79"/>
      <c r="L14" s="1"/>
    </row>
    <row r="15" spans="2:18" s="2" customFormat="1" x14ac:dyDescent="0.35">
      <c r="E15" s="42" t="s">
        <v>45</v>
      </c>
      <c r="F15" s="41"/>
      <c r="G15" s="41"/>
      <c r="H15" s="41"/>
      <c r="I15" s="41"/>
      <c r="J15" s="41"/>
      <c r="K15" s="80" t="s">
        <v>44</v>
      </c>
      <c r="L15" s="1"/>
    </row>
    <row r="16" spans="2:18" s="2" customFormat="1" ht="20" x14ac:dyDescent="0.35">
      <c r="D16" s="7" t="s">
        <v>43</v>
      </c>
      <c r="E16" s="93" t="s">
        <v>55</v>
      </c>
      <c r="F16" s="94"/>
      <c r="G16" s="94"/>
      <c r="H16" s="94"/>
      <c r="I16" s="94"/>
      <c r="J16" s="112" t="s">
        <v>37</v>
      </c>
      <c r="K16" s="150" t="s">
        <v>86</v>
      </c>
      <c r="L16" s="149" t="s">
        <v>71</v>
      </c>
    </row>
    <row r="17" spans="1:75" s="2" customFormat="1" ht="25.5" customHeight="1" x14ac:dyDescent="0.35">
      <c r="D17" s="7" t="s">
        <v>42</v>
      </c>
      <c r="E17" s="175" t="s">
        <v>96</v>
      </c>
      <c r="F17" s="176"/>
      <c r="G17" s="176"/>
      <c r="H17" s="176"/>
      <c r="I17" s="176"/>
      <c r="J17" s="112" t="s">
        <v>37</v>
      </c>
      <c r="K17" s="95">
        <v>44987</v>
      </c>
      <c r="L17" s="1"/>
      <c r="O17" s="126"/>
    </row>
    <row r="18" spans="1:75" s="2" customFormat="1" ht="20" x14ac:dyDescent="0.35">
      <c r="D18" s="7" t="s">
        <v>41</v>
      </c>
      <c r="E18" s="67" t="s">
        <v>54</v>
      </c>
      <c r="F18" s="68"/>
      <c r="G18" s="68"/>
      <c r="H18" s="68"/>
      <c r="I18" s="68"/>
      <c r="J18" s="113" t="s">
        <v>37</v>
      </c>
      <c r="K18" s="83">
        <v>45322</v>
      </c>
      <c r="L18" s="1"/>
      <c r="P18" s="104"/>
      <c r="S18" s="40"/>
      <c r="T18" s="121"/>
    </row>
    <row r="19" spans="1:75" s="2" customFormat="1" ht="20" x14ac:dyDescent="0.35">
      <c r="D19" s="7" t="s">
        <v>40</v>
      </c>
      <c r="E19" s="96" t="s">
        <v>52</v>
      </c>
      <c r="F19" s="68"/>
      <c r="G19" s="68"/>
      <c r="H19" s="68"/>
      <c r="I19" s="68"/>
      <c r="J19" s="113" t="s">
        <v>37</v>
      </c>
      <c r="K19" s="84">
        <v>0</v>
      </c>
      <c r="L19" s="1"/>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s="2" customFormat="1" ht="20.5" thickBot="1" x14ac:dyDescent="0.4">
      <c r="D20" s="7" t="s">
        <v>39</v>
      </c>
      <c r="E20" s="97" t="s">
        <v>53</v>
      </c>
      <c r="F20" s="69"/>
      <c r="G20" s="69"/>
      <c r="H20" s="69"/>
      <c r="I20" s="69"/>
      <c r="J20" s="114" t="s">
        <v>37</v>
      </c>
      <c r="K20" s="85">
        <v>0</v>
      </c>
      <c r="L20" s="1"/>
      <c r="T20" s="122"/>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s="2" customFormat="1" ht="15" customHeight="1" x14ac:dyDescent="0.35">
      <c r="A21" s="35"/>
      <c r="B21" s="35"/>
      <c r="D21" s="7"/>
      <c r="E21" s="78" t="s">
        <v>49</v>
      </c>
      <c r="J21" s="39"/>
      <c r="K21" s="39"/>
      <c r="L21" s="3"/>
      <c r="M21" s="35"/>
      <c r="N21" s="35"/>
      <c r="O21" s="35"/>
      <c r="R21" s="35"/>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s="2" customFormat="1" ht="14.5" x14ac:dyDescent="0.35">
      <c r="A22" s="35"/>
      <c r="B22" s="35"/>
      <c r="D22" s="35"/>
      <c r="J22" s="39"/>
      <c r="K22" s="39"/>
      <c r="L22" s="3"/>
      <c r="M22" s="35"/>
      <c r="N22" s="35"/>
      <c r="O22" s="35"/>
      <c r="P22" s="35"/>
      <c r="Q22" s="35"/>
      <c r="R22" s="35"/>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s="2" customFormat="1" ht="14.5" x14ac:dyDescent="0.35">
      <c r="A23" s="35"/>
      <c r="B23" s="35"/>
      <c r="D23" s="35"/>
      <c r="E23" s="81" t="s">
        <v>36</v>
      </c>
      <c r="F23" s="82"/>
      <c r="G23" s="82"/>
      <c r="H23" s="82"/>
      <c r="I23" s="82"/>
      <c r="J23" s="82"/>
      <c r="K23" s="82"/>
      <c r="L23" s="82"/>
      <c r="M23" s="82"/>
      <c r="N23" s="82"/>
      <c r="O23" s="82"/>
      <c r="P23" s="82"/>
      <c r="Q23" s="35"/>
      <c r="R23" s="35"/>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s="2" customFormat="1" ht="83.25" customHeight="1" x14ac:dyDescent="0.35">
      <c r="A24" s="35"/>
      <c r="B24" s="35"/>
      <c r="C24" s="35"/>
      <c r="D24" s="35"/>
      <c r="E24" s="38" t="s">
        <v>51</v>
      </c>
      <c r="F24" s="177" t="s">
        <v>84</v>
      </c>
      <c r="G24" s="178"/>
      <c r="H24" s="178"/>
      <c r="I24" s="178"/>
      <c r="J24" s="178"/>
      <c r="K24" s="178"/>
      <c r="L24" s="178"/>
      <c r="M24" s="178"/>
      <c r="N24" s="178"/>
      <c r="O24" s="178"/>
      <c r="P24" s="179"/>
      <c r="Q24" s="35"/>
      <c r="R24" s="35"/>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s="2" customFormat="1" ht="100.5" customHeight="1" x14ac:dyDescent="0.35">
      <c r="E25" s="38" t="s">
        <v>35</v>
      </c>
      <c r="F25" s="180" t="s">
        <v>97</v>
      </c>
      <c r="G25" s="181"/>
      <c r="H25" s="181"/>
      <c r="I25" s="181"/>
      <c r="J25" s="181"/>
      <c r="K25" s="181"/>
      <c r="L25" s="181"/>
      <c r="M25" s="181"/>
      <c r="N25" s="181"/>
      <c r="O25" s="181"/>
      <c r="P25" s="182"/>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s="37" customFormat="1" ht="59.25" customHeight="1" x14ac:dyDescent="0.35">
      <c r="E26" s="36" t="s">
        <v>50</v>
      </c>
      <c r="F26" s="183" t="s">
        <v>83</v>
      </c>
      <c r="G26" s="184"/>
      <c r="H26" s="184"/>
      <c r="I26" s="184"/>
      <c r="J26" s="184"/>
      <c r="K26" s="184"/>
      <c r="L26" s="184"/>
      <c r="M26" s="184"/>
      <c r="N26" s="184"/>
      <c r="O26" s="184"/>
      <c r="P26" s="185"/>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s="2" customFormat="1" ht="25.5" x14ac:dyDescent="0.35">
      <c r="E27" s="98" t="s">
        <v>56</v>
      </c>
      <c r="F27" s="186" t="s">
        <v>65</v>
      </c>
      <c r="G27" s="184"/>
      <c r="H27" s="184"/>
      <c r="I27" s="184"/>
      <c r="J27" s="184"/>
      <c r="K27" s="184"/>
      <c r="L27" s="184"/>
      <c r="M27" s="184"/>
      <c r="N27" s="184"/>
      <c r="O27" s="184"/>
      <c r="P27" s="185"/>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s="2" customFormat="1" ht="26" thickBot="1" x14ac:dyDescent="0.4">
      <c r="E28" s="99" t="s">
        <v>57</v>
      </c>
      <c r="F28" s="187" t="s">
        <v>58</v>
      </c>
      <c r="G28" s="188"/>
      <c r="H28" s="188"/>
      <c r="I28" s="188"/>
      <c r="J28" s="188"/>
      <c r="K28" s="188"/>
      <c r="L28" s="188"/>
      <c r="M28" s="188"/>
      <c r="N28" s="188"/>
      <c r="O28" s="188"/>
      <c r="P28" s="189"/>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s="2" customFormat="1" ht="6" customHeight="1" x14ac:dyDescent="0.35">
      <c r="L29" s="1"/>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s="2" customFormat="1" ht="6" customHeight="1" x14ac:dyDescent="0.35">
      <c r="L30" s="1"/>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s="2" customFormat="1" ht="6" customHeight="1" x14ac:dyDescent="0.35">
      <c r="L31" s="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s="2" customFormat="1" ht="15.5" x14ac:dyDescent="0.35">
      <c r="B32" s="23" t="s">
        <v>34</v>
      </c>
      <c r="C32" s="21"/>
      <c r="D32" s="21"/>
      <c r="E32" s="23"/>
      <c r="F32" s="21"/>
      <c r="G32" s="21"/>
      <c r="H32" s="21"/>
      <c r="I32" s="21"/>
      <c r="J32" s="21"/>
      <c r="K32" s="21"/>
      <c r="L32" s="22"/>
      <c r="M32" s="21"/>
      <c r="N32" s="21"/>
      <c r="O32" s="21"/>
      <c r="P32" s="21"/>
      <c r="Q32" s="21"/>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2:75" s="2" customFormat="1" ht="14.5" x14ac:dyDescent="0.35">
      <c r="L33" s="1"/>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2:75" s="2" customFormat="1" ht="14.5" x14ac:dyDescent="0.35">
      <c r="E34" s="17" t="s">
        <v>33</v>
      </c>
      <c r="F34" s="16"/>
      <c r="G34" s="16"/>
      <c r="H34" s="16"/>
      <c r="I34" s="16"/>
      <c r="J34" s="16"/>
      <c r="K34" s="15"/>
      <c r="L34" s="1"/>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2:75" s="2" customFormat="1" ht="14.5" x14ac:dyDescent="0.35">
      <c r="E35" s="42"/>
      <c r="F35" s="41"/>
      <c r="G35" s="41"/>
      <c r="H35" s="41"/>
      <c r="I35" s="41"/>
      <c r="J35" s="41"/>
      <c r="K35" s="64" t="s">
        <v>15</v>
      </c>
      <c r="L35" s="1"/>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2:75" s="2" customFormat="1" ht="14.5" x14ac:dyDescent="0.35">
      <c r="D36" s="34" t="s">
        <v>38</v>
      </c>
      <c r="E36" s="65" t="s">
        <v>59</v>
      </c>
      <c r="F36" s="66"/>
      <c r="G36" s="66"/>
      <c r="H36" s="66"/>
      <c r="I36" s="66"/>
      <c r="J36" s="66"/>
      <c r="K36" s="86">
        <f>SUM(K19:K20)</f>
        <v>0</v>
      </c>
      <c r="L36" s="193" t="s">
        <v>72</v>
      </c>
      <c r="M36" s="191"/>
      <c r="N36" s="191"/>
      <c r="O36" s="191"/>
      <c r="P36" s="191"/>
      <c r="Q36" s="191"/>
      <c r="R36" s="191"/>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2:75" s="2" customFormat="1" ht="14.5" x14ac:dyDescent="0.35">
      <c r="D37" s="7" t="s">
        <v>32</v>
      </c>
      <c r="E37" s="62" t="s">
        <v>63</v>
      </c>
      <c r="F37" s="63"/>
      <c r="G37" s="63"/>
      <c r="H37" s="63"/>
      <c r="I37" s="63"/>
      <c r="J37" s="63"/>
      <c r="K37" s="101">
        <f>-K46</f>
        <v>0</v>
      </c>
      <c r="L37" s="193" t="s">
        <v>78</v>
      </c>
      <c r="M37" s="191"/>
      <c r="N37" s="191"/>
      <c r="O37" s="191"/>
      <c r="P37" s="191"/>
      <c r="Q37" s="191"/>
      <c r="R37" s="191"/>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2:75" s="2" customFormat="1" ht="15" thickBot="1" x14ac:dyDescent="0.4">
      <c r="D38" s="7" t="s">
        <v>31</v>
      </c>
      <c r="E38" s="33" t="s">
        <v>64</v>
      </c>
      <c r="F38" s="32"/>
      <c r="G38" s="32"/>
      <c r="H38" s="32"/>
      <c r="I38" s="32"/>
      <c r="J38" s="32"/>
      <c r="K38" s="87">
        <f>SUM(K36:K37)</f>
        <v>0</v>
      </c>
      <c r="L38" s="190" t="s">
        <v>73</v>
      </c>
      <c r="M38" s="191"/>
      <c r="N38" s="191"/>
      <c r="O38" s="191"/>
      <c r="P38" s="191"/>
      <c r="Q38" s="191"/>
      <c r="R38" s="191"/>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2:75" s="2" customFormat="1" ht="14.5" x14ac:dyDescent="0.35">
      <c r="L39" s="1"/>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2:75" s="2" customFormat="1" ht="15.5" x14ac:dyDescent="0.35">
      <c r="B40" s="23" t="s">
        <v>29</v>
      </c>
      <c r="C40" s="21"/>
      <c r="D40" s="21"/>
      <c r="E40" s="23"/>
      <c r="F40" s="21"/>
      <c r="G40" s="21"/>
      <c r="H40" s="21"/>
      <c r="I40" s="21"/>
      <c r="J40" s="21"/>
      <c r="K40" s="21"/>
      <c r="L40" s="22"/>
      <c r="M40" s="21"/>
      <c r="N40" s="21"/>
      <c r="O40" s="21"/>
      <c r="P40" s="21"/>
      <c r="Q40" s="21"/>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2:75" s="2" customFormat="1" ht="14.5" x14ac:dyDescent="0.35">
      <c r="L41" s="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2:75" s="2" customFormat="1" ht="14.5" x14ac:dyDescent="0.35">
      <c r="E42" s="160" t="s">
        <v>92</v>
      </c>
      <c r="F42" s="16"/>
      <c r="G42" s="16"/>
      <c r="H42" s="16"/>
      <c r="I42" s="16"/>
      <c r="J42" s="16"/>
      <c r="K42" s="15"/>
      <c r="L42" s="1"/>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2:75" s="2" customFormat="1" ht="14.5" x14ac:dyDescent="0.35">
      <c r="E43" s="54"/>
      <c r="F43" s="31"/>
      <c r="G43" s="31"/>
      <c r="H43" s="31"/>
      <c r="I43" s="31"/>
      <c r="J43" s="31"/>
      <c r="K43" s="55" t="s">
        <v>15</v>
      </c>
      <c r="L43" s="1"/>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2:75" s="2" customFormat="1" ht="14.5" x14ac:dyDescent="0.35">
      <c r="D44" s="7" t="s">
        <v>30</v>
      </c>
      <c r="E44" s="50" t="s">
        <v>61</v>
      </c>
      <c r="F44" s="51"/>
      <c r="G44" s="51"/>
      <c r="H44" s="51"/>
      <c r="I44" s="51"/>
      <c r="J44" s="106"/>
      <c r="K44" s="107">
        <f>IF(K54="Yes", "See Total",IF(K16="Monthly",K70/12*K51,IF(K16="Weekly - 52",K70/52*K51,IF(K16="Weekly - 53",K70/53*K51,IF(K16="Bi-Weekly - 26",K70/26*K51,IF(K16="Bi-Weekly - 27",K70/27*K51,K70/24*K51))))))</f>
        <v>0</v>
      </c>
      <c r="L44" s="193" t="str">
        <f>"=If [P] is Yes, then see [K], otherwise [Q]/"&amp;IF(K16="Monthly",12,IF(K16="Weekly - 52",52,IF(K16="Weekly - 53",53,IF(K16="Bi-Weekly - 26",26,IF(K16="Bi-Weekly - 27",27,24)))))&amp;"*[M]"</f>
        <v>=If [P] is Yes, then see [K], otherwise [Q]/12*[M]</v>
      </c>
      <c r="M44" s="191"/>
      <c r="N44" s="191"/>
      <c r="O44" s="191"/>
      <c r="P44" s="191"/>
      <c r="Q44" s="191"/>
      <c r="R44" s="191"/>
      <c r="U44" s="125"/>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2:75" s="2" customFormat="1" ht="14.5" x14ac:dyDescent="0.35">
      <c r="D45" s="7" t="s">
        <v>28</v>
      </c>
      <c r="E45" s="62" t="s">
        <v>62</v>
      </c>
      <c r="F45" s="63"/>
      <c r="G45" s="63"/>
      <c r="H45" s="63"/>
      <c r="I45" s="63"/>
      <c r="J45" s="63"/>
      <c r="K45" s="102">
        <f>IF(K54="Yes","See Total",K83-K70)</f>
        <v>0</v>
      </c>
      <c r="L45" s="193" t="s">
        <v>82</v>
      </c>
      <c r="M45" s="191"/>
      <c r="N45" s="191"/>
      <c r="O45" s="191"/>
      <c r="P45" s="191"/>
      <c r="Q45" s="191"/>
      <c r="R45" s="191"/>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2:75" s="2" customFormat="1" ht="31.5" customHeight="1" thickBot="1" x14ac:dyDescent="0.4">
      <c r="D46" s="7" t="s">
        <v>27</v>
      </c>
      <c r="E46" s="56" t="s">
        <v>60</v>
      </c>
      <c r="F46" s="57"/>
      <c r="G46" s="57"/>
      <c r="H46" s="57"/>
      <c r="I46" s="57"/>
      <c r="J46" s="57"/>
      <c r="K46" s="103">
        <f>IF(K54="Yes",MIN((K19+K20)*(112080/$H$69),112080),SUM(K44:K45))</f>
        <v>0</v>
      </c>
      <c r="L46" s="192" t="s">
        <v>99</v>
      </c>
      <c r="M46" s="174"/>
      <c r="N46" s="174"/>
      <c r="O46" s="174"/>
      <c r="P46" s="174"/>
      <c r="Q46" s="174"/>
      <c r="R46" s="174"/>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2:75" s="2" customFormat="1" ht="15" thickTop="1" x14ac:dyDescent="0.35">
      <c r="E47" s="58"/>
      <c r="F47" s="59"/>
      <c r="G47" s="59"/>
      <c r="H47" s="59"/>
      <c r="I47" s="59"/>
      <c r="J47" s="59"/>
      <c r="K47" s="60"/>
      <c r="L47" s="1"/>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2:75" s="2" customFormat="1" ht="15" thickBot="1" x14ac:dyDescent="0.4">
      <c r="D48" s="7" t="s">
        <v>26</v>
      </c>
      <c r="E48" s="49" t="s">
        <v>93</v>
      </c>
      <c r="F48" s="61"/>
      <c r="G48" s="61"/>
      <c r="H48" s="61"/>
      <c r="I48" s="61"/>
      <c r="J48" s="61"/>
      <c r="K48" s="162">
        <f>+IFERROR(K46/(K19+K20),0)</f>
        <v>0</v>
      </c>
      <c r="L48" s="192" t="s">
        <v>74</v>
      </c>
      <c r="M48" s="174"/>
      <c r="N48" s="174"/>
      <c r="O48" s="174"/>
      <c r="P48" s="174"/>
      <c r="Q48" s="174"/>
      <c r="R48" s="174"/>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s="29" customFormat="1" ht="14.5" x14ac:dyDescent="0.35">
      <c r="L49" s="30"/>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s="2" customFormat="1" ht="14.5" x14ac:dyDescent="0.35">
      <c r="E50" s="28" t="s">
        <v>24</v>
      </c>
      <c r="F50" s="27"/>
      <c r="G50" s="27"/>
      <c r="H50" s="27"/>
      <c r="I50" s="26"/>
      <c r="J50" s="26"/>
      <c r="K50" s="25"/>
      <c r="L50" s="24"/>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s="2" customFormat="1" ht="14.5" x14ac:dyDescent="0.35">
      <c r="D51" s="7" t="s">
        <v>25</v>
      </c>
      <c r="E51" s="108" t="str">
        <f>"# of periods employed (in "&amp;IF(K16="Monthly","months",IF(OR(K16="Weekly",K16="Weekly - 52",K16="Weekly - 53"),"weeks",IF(OR(K16="Bi-Weekly",K16="Bi-Weekly - 26",K16="Bi-Weekly - 27"),"2 weekly periods","semi-months")))&amp;")"</f>
        <v># of periods employed (in months)</v>
      </c>
      <c r="F51" s="106"/>
      <c r="G51" s="106"/>
      <c r="H51" s="106"/>
      <c r="I51" s="106"/>
      <c r="J51" s="106"/>
      <c r="K51" s="109">
        <f>MAX(0,IF(K16="Monthly",(DAYS360(K17,K18+1,FALSE)/30),IF(OR(K16="Weekly - 52",K16="Weekly - 53"),(K18+1-K17)/7,IF(OR(K16="Bi-Weekly - 26",K16="Bi-Weekly - 27"),(K18+1-K17)/14,(DAYS360(K17,K18+1,FALSE)/30)*2))))</f>
        <v>10.966666666666667</v>
      </c>
      <c r="L51" s="193" t="str">
        <f>"[C] - [B] in "&amp;IF(K16="Monthly","months",IF(OR(K16="Weekly - 52",K16="Weekly - 53"),"weeks",IF(OR(K16="Bi-Weekly - 26",K16="Bi-Weekly - 27"),"2 weekly periods","semi-months")))</f>
        <v>[C] - [B] in months</v>
      </c>
      <c r="M51" s="191"/>
      <c r="N51" s="191"/>
      <c r="O51" s="191"/>
      <c r="P51" s="191"/>
      <c r="Q51" s="191"/>
      <c r="R51" s="19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s="2" customFormat="1" ht="14.5" x14ac:dyDescent="0.35">
      <c r="D52" s="7" t="s">
        <v>23</v>
      </c>
      <c r="E52" s="110" t="s">
        <v>19</v>
      </c>
      <c r="F52" s="111"/>
      <c r="G52" s="111"/>
      <c r="H52" s="111"/>
      <c r="I52" s="111"/>
      <c r="J52" s="111"/>
      <c r="K52" s="100">
        <f>IFERROR(K19/K51*IF(K16="Monthly",12,IF(K16="Weekly - 52",52,IF(K16="Weekly - 53",53,IF(K16="Bi-Weekly - 26",26,IF(K16="Bi-Weekly - 27",27,24))))),0)</f>
        <v>0</v>
      </c>
      <c r="L52" s="193" t="str">
        <f>"[D]/[M]*"&amp;IF(K16="Monthly",12,IF(K16="Weekly - 52",52,IF(K16="Weekly - 53",53,IF(K16="Bi-Weekly - 26",26,IF(K16="Bi-Weekly - 27",27,24)))))</f>
        <v>[D]/[M]*12</v>
      </c>
      <c r="M52" s="191"/>
      <c r="N52" s="191"/>
      <c r="O52" s="191"/>
      <c r="P52" s="191"/>
      <c r="Q52" s="191"/>
      <c r="R52" s="191"/>
      <c r="U52" s="125"/>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s="2" customFormat="1" ht="14.5" x14ac:dyDescent="0.35">
      <c r="D53" s="7" t="s">
        <v>22</v>
      </c>
      <c r="E53" s="52" t="s">
        <v>18</v>
      </c>
      <c r="F53" s="53"/>
      <c r="G53" s="53"/>
      <c r="H53" s="53"/>
      <c r="I53" s="53"/>
      <c r="J53" s="53"/>
      <c r="K53" s="88">
        <f>+K20+K52</f>
        <v>0</v>
      </c>
      <c r="L53" s="192" t="s">
        <v>77</v>
      </c>
      <c r="M53" s="174"/>
      <c r="N53" s="174"/>
      <c r="O53" s="174"/>
      <c r="P53" s="174"/>
      <c r="Q53" s="174"/>
      <c r="R53" s="174"/>
      <c r="U53" s="125"/>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s="155" customFormat="1" ht="15" customHeight="1" thickBot="1" x14ac:dyDescent="0.4">
      <c r="D54" s="7" t="s">
        <v>21</v>
      </c>
      <c r="E54" s="156" t="s">
        <v>80</v>
      </c>
      <c r="F54" s="157"/>
      <c r="G54" s="157"/>
      <c r="H54" s="157"/>
      <c r="I54" s="157"/>
      <c r="J54" s="157"/>
      <c r="K54" s="158" t="str">
        <f>IF(K53&gt;1000000,"Yes","No")</f>
        <v>No</v>
      </c>
      <c r="L54" s="192"/>
      <c r="M54" s="174"/>
      <c r="N54" s="174"/>
      <c r="O54" s="174"/>
      <c r="P54" s="174"/>
      <c r="Q54" s="174"/>
      <c r="R54" s="174"/>
    </row>
    <row r="55" spans="2:75" s="2" customFormat="1" ht="6.75" customHeight="1" x14ac:dyDescent="0.35">
      <c r="K55" s="116"/>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s="2" customFormat="1" ht="6.75" customHeight="1" x14ac:dyDescent="0.35">
      <c r="L56" s="1"/>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s="2" customFormat="1" ht="6.75" customHeight="1" x14ac:dyDescent="0.35">
      <c r="L57" s="1"/>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s="2" customFormat="1" ht="6.75" customHeight="1" x14ac:dyDescent="0.35">
      <c r="L58" s="1"/>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s="2" customFormat="1" ht="15.5" x14ac:dyDescent="0.35">
      <c r="B59" s="23" t="s">
        <v>17</v>
      </c>
      <c r="C59" s="21"/>
      <c r="D59" s="21"/>
      <c r="E59" s="23"/>
      <c r="F59" s="21"/>
      <c r="G59" s="21"/>
      <c r="H59" s="21"/>
      <c r="I59" s="21"/>
      <c r="J59" s="21"/>
      <c r="K59" s="21"/>
      <c r="L59" s="22"/>
      <c r="M59" s="21"/>
      <c r="N59" s="21"/>
      <c r="O59" s="21"/>
      <c r="P59" s="21"/>
      <c r="Q59" s="21"/>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s="2" customFormat="1" ht="3.75" customHeight="1" x14ac:dyDescent="0.35">
      <c r="E60" s="18"/>
      <c r="F60" s="20"/>
      <c r="G60" s="19"/>
      <c r="H60" s="19"/>
      <c r="L60" s="1"/>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s="2" customFormat="1" ht="14.5" x14ac:dyDescent="0.35">
      <c r="E61" s="18" t="s">
        <v>79</v>
      </c>
      <c r="L61" s="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s="2" customFormat="1" ht="14.5" x14ac:dyDescent="0.35">
      <c r="E62" s="160" t="s">
        <v>94</v>
      </c>
      <c r="F62" s="16"/>
      <c r="G62" s="16"/>
      <c r="H62" s="16"/>
      <c r="I62" s="16"/>
      <c r="J62" s="16"/>
      <c r="K62" s="15"/>
      <c r="L62" s="1"/>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s="2" customFormat="1" ht="14.5" x14ac:dyDescent="0.35">
      <c r="E63" s="14" t="s">
        <v>15</v>
      </c>
      <c r="F63" s="13"/>
      <c r="G63" s="13"/>
      <c r="H63" s="13"/>
      <c r="I63" s="13"/>
      <c r="J63" s="13"/>
      <c r="K63" s="12"/>
      <c r="L63" s="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s="2" customFormat="1" ht="26" x14ac:dyDescent="0.35">
      <c r="E64" s="47" t="s">
        <v>14</v>
      </c>
      <c r="F64" s="11" t="s">
        <v>13</v>
      </c>
      <c r="G64" s="11" t="s">
        <v>12</v>
      </c>
      <c r="H64" s="10" t="s">
        <v>11</v>
      </c>
      <c r="I64" s="10" t="s">
        <v>10</v>
      </c>
      <c r="J64" s="10" t="s">
        <v>9</v>
      </c>
      <c r="K64" s="77" t="s">
        <v>8</v>
      </c>
      <c r="L64" s="1"/>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4:75" s="2" customFormat="1" ht="14.5" x14ac:dyDescent="0.35">
      <c r="E65" s="50" t="s">
        <v>7</v>
      </c>
      <c r="F65" s="70" t="s">
        <v>6</v>
      </c>
      <c r="G65" s="131">
        <v>1</v>
      </c>
      <c r="H65" s="131">
        <v>48000</v>
      </c>
      <c r="I65" s="131">
        <f>IF(K52&gt;=H65,H65,K52)</f>
        <v>0</v>
      </c>
      <c r="J65" s="71">
        <v>5.0000000000000001E-3</v>
      </c>
      <c r="K65" s="89">
        <f>SUM(I65*J65)</f>
        <v>0</v>
      </c>
      <c r="L65" s="1"/>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4:75" s="2" customFormat="1" ht="14.5" x14ac:dyDescent="0.35">
      <c r="E66" s="52" t="s">
        <v>5</v>
      </c>
      <c r="F66" s="72" t="s">
        <v>4</v>
      </c>
      <c r="G66" s="132">
        <v>48001</v>
      </c>
      <c r="H66" s="132">
        <v>96000</v>
      </c>
      <c r="I66" s="132">
        <f>IF($K$52&lt;=H65,0,IF($K$52&gt;H66,H66-H65,$K$52-H65))</f>
        <v>0</v>
      </c>
      <c r="J66" s="73">
        <v>9.2499999999999999E-2</v>
      </c>
      <c r="K66" s="90">
        <f>SUM(I66*J66)</f>
        <v>0</v>
      </c>
      <c r="L66" s="1"/>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4:75" s="2" customFormat="1" ht="14.5" x14ac:dyDescent="0.35">
      <c r="E67" s="52" t="s">
        <v>89</v>
      </c>
      <c r="F67" s="72" t="s">
        <v>3</v>
      </c>
      <c r="G67" s="132">
        <v>96001</v>
      </c>
      <c r="H67" s="132">
        <v>200000</v>
      </c>
      <c r="I67" s="132">
        <f>IF($K$52&lt;=H66,0,IF($K$52&gt;H67,H67-H66,$K$52-H66))</f>
        <v>0</v>
      </c>
      <c r="J67" s="73">
        <v>0.1</v>
      </c>
      <c r="K67" s="90">
        <f>SUM(I67*J67)</f>
        <v>0</v>
      </c>
      <c r="L67" s="1"/>
      <c r="P67" s="124"/>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4:75" s="2" customFormat="1" ht="14.5" x14ac:dyDescent="0.35">
      <c r="E68" s="52" t="s">
        <v>90</v>
      </c>
      <c r="F68" s="72" t="s">
        <v>2</v>
      </c>
      <c r="G68" s="132">
        <v>200001</v>
      </c>
      <c r="H68" s="132">
        <v>500000</v>
      </c>
      <c r="I68" s="132">
        <f>IF($K$52&lt;=H67,0,IF($K$52&gt;H68,H68-H67,$K$52-H67))</f>
        <v>0</v>
      </c>
      <c r="J68" s="73">
        <v>0.115</v>
      </c>
      <c r="K68" s="90">
        <f>SUM(I68*J68)</f>
        <v>0</v>
      </c>
      <c r="L68" s="1"/>
      <c r="P68" s="124"/>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4:75" s="2" customFormat="1" ht="14.5" x14ac:dyDescent="0.35">
      <c r="E69" s="74" t="s">
        <v>88</v>
      </c>
      <c r="F69" s="75" t="s">
        <v>87</v>
      </c>
      <c r="G69" s="133">
        <v>500001</v>
      </c>
      <c r="H69" s="133">
        <v>1000000</v>
      </c>
      <c r="I69" s="133">
        <f>IF($K$52&lt;=H68,0,IF($K$52&gt;H69,H69-H68,$K$52-H68))</f>
        <v>0</v>
      </c>
      <c r="J69" s="76">
        <v>0.125</v>
      </c>
      <c r="K69" s="90">
        <f>SUM(I69*J69)</f>
        <v>0</v>
      </c>
      <c r="L69" s="1"/>
      <c r="P69" s="124"/>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4:75" s="2" customFormat="1" ht="15" thickBot="1" x14ac:dyDescent="0.4">
      <c r="D70" s="7" t="s">
        <v>20</v>
      </c>
      <c r="E70" s="48"/>
      <c r="F70" s="9" t="s">
        <v>1</v>
      </c>
      <c r="G70" s="9"/>
      <c r="H70" s="9"/>
      <c r="I70" s="92">
        <f>I65+I66+I67+I68+I69</f>
        <v>0</v>
      </c>
      <c r="J70" s="8"/>
      <c r="K70" s="91">
        <f>SUM(K65:K69)</f>
        <v>0</v>
      </c>
      <c r="L70" s="173" t="s">
        <v>75</v>
      </c>
      <c r="M70" s="174"/>
      <c r="N70" s="174"/>
      <c r="O70" s="174"/>
      <c r="P70" s="174"/>
      <c r="Q70" s="174"/>
      <c r="R70" s="174"/>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4:75" s="2" customFormat="1" ht="8.25" customHeight="1" x14ac:dyDescent="0.35">
      <c r="L71" s="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4:75" s="2" customFormat="1" ht="8.25" customHeight="1" x14ac:dyDescent="0.35">
      <c r="L72" s="1"/>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4:75" s="2" customFormat="1" ht="8.25" customHeight="1" x14ac:dyDescent="0.35">
      <c r="L73" s="1"/>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4:75" s="2" customFormat="1" ht="14.5" x14ac:dyDescent="0.35">
      <c r="E74" s="18" t="s">
        <v>16</v>
      </c>
      <c r="L74" s="1"/>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4:75" s="2" customFormat="1" ht="14.5" x14ac:dyDescent="0.35">
      <c r="E75" s="160" t="s">
        <v>95</v>
      </c>
      <c r="F75" s="16"/>
      <c r="G75" s="16"/>
      <c r="H75" s="16"/>
      <c r="I75" s="16"/>
      <c r="J75" s="16"/>
      <c r="K75" s="15"/>
      <c r="L75" s="1"/>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4:75" s="2" customFormat="1" ht="14.5" x14ac:dyDescent="0.35">
      <c r="E76" s="14" t="s">
        <v>15</v>
      </c>
      <c r="F76" s="13"/>
      <c r="G76" s="13"/>
      <c r="H76" s="13"/>
      <c r="I76" s="13"/>
      <c r="J76" s="13"/>
      <c r="K76" s="12"/>
      <c r="L76" s="1"/>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4:75" s="2" customFormat="1" ht="26" x14ac:dyDescent="0.35">
      <c r="E77" s="47" t="s">
        <v>14</v>
      </c>
      <c r="F77" s="11" t="s">
        <v>13</v>
      </c>
      <c r="G77" s="11" t="s">
        <v>12</v>
      </c>
      <c r="H77" s="10" t="s">
        <v>11</v>
      </c>
      <c r="I77" s="10" t="s">
        <v>10</v>
      </c>
      <c r="J77" s="10" t="s">
        <v>9</v>
      </c>
      <c r="K77" s="77" t="s">
        <v>8</v>
      </c>
      <c r="L77" s="1"/>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4:75" s="2" customFormat="1" ht="14.5" x14ac:dyDescent="0.35">
      <c r="E78" s="50" t="str">
        <f>E65</f>
        <v>Less than or equal to $48,000</v>
      </c>
      <c r="F78" s="70" t="s">
        <v>6</v>
      </c>
      <c r="G78" s="131">
        <f>G65</f>
        <v>1</v>
      </c>
      <c r="H78" s="131">
        <f>H65</f>
        <v>48000</v>
      </c>
      <c r="I78" s="131">
        <f>IF(K53&gt;=H78,H78,K53)</f>
        <v>0</v>
      </c>
      <c r="J78" s="134">
        <f>J65</f>
        <v>5.0000000000000001E-3</v>
      </c>
      <c r="K78" s="135">
        <f>SUM(I78*J78)</f>
        <v>0</v>
      </c>
      <c r="L78" s="3"/>
      <c r="M78" s="136"/>
      <c r="N78" s="136"/>
      <c r="O78" s="136"/>
      <c r="P78" s="136"/>
      <c r="Q78" s="136"/>
      <c r="R78" s="136"/>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4:75" s="2" customFormat="1" ht="14.5" x14ac:dyDescent="0.35">
      <c r="E79" s="52" t="str">
        <f t="shared" ref="E79:E81" si="0">E66</f>
        <v>$48,001 to $96,000</v>
      </c>
      <c r="F79" s="72" t="s">
        <v>4</v>
      </c>
      <c r="G79" s="132">
        <f t="shared" ref="G79:H79" si="1">G66</f>
        <v>48001</v>
      </c>
      <c r="H79" s="132">
        <f t="shared" si="1"/>
        <v>96000</v>
      </c>
      <c r="I79" s="132">
        <f>IF($K$53&lt;=H78,0,IF($K$53&gt;H79,H79-H78,$K$53-H78))</f>
        <v>0</v>
      </c>
      <c r="J79" s="137">
        <f>J66</f>
        <v>9.2499999999999999E-2</v>
      </c>
      <c r="K79" s="138">
        <f>SUM(I79*J79)</f>
        <v>0</v>
      </c>
      <c r="L79" s="3"/>
      <c r="M79" s="136"/>
      <c r="N79" s="136"/>
      <c r="O79" s="136"/>
      <c r="P79" s="136"/>
      <c r="Q79" s="136"/>
      <c r="R79" s="136"/>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4:75" s="2" customFormat="1" ht="14.5" x14ac:dyDescent="0.35">
      <c r="E80" s="52" t="str">
        <f t="shared" si="0"/>
        <v>$96,001 to $200,000</v>
      </c>
      <c r="F80" s="72" t="s">
        <v>3</v>
      </c>
      <c r="G80" s="132">
        <f t="shared" ref="G80:H80" si="2">G67</f>
        <v>96001</v>
      </c>
      <c r="H80" s="132">
        <f t="shared" si="2"/>
        <v>200000</v>
      </c>
      <c r="I80" s="132">
        <f>IF($K$53&lt;=H79,0,IF($K$53&gt;H80,H80-H79,$K$53-H79))</f>
        <v>0</v>
      </c>
      <c r="J80" s="137">
        <f>J67</f>
        <v>0.1</v>
      </c>
      <c r="K80" s="138">
        <f>SUM(I80*J80)</f>
        <v>0</v>
      </c>
      <c r="L80" s="3"/>
      <c r="M80" s="136"/>
      <c r="N80" s="136"/>
      <c r="O80" s="136"/>
      <c r="P80" s="136"/>
      <c r="Q80" s="136"/>
      <c r="R80" s="136"/>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4:75" s="2" customFormat="1" ht="14.5" x14ac:dyDescent="0.35">
      <c r="E81" s="52" t="str">
        <f t="shared" si="0"/>
        <v>$200,001 to $500,000</v>
      </c>
      <c r="F81" s="72" t="s">
        <v>2</v>
      </c>
      <c r="G81" s="132">
        <f t="shared" ref="G81:H81" si="3">G68</f>
        <v>200001</v>
      </c>
      <c r="H81" s="132">
        <f t="shared" si="3"/>
        <v>500000</v>
      </c>
      <c r="I81" s="132">
        <f>IF($K$53&lt;=H80,0,IF($K$53&gt;H81,H81-H80,$K$53-H80))</f>
        <v>0</v>
      </c>
      <c r="J81" s="137">
        <f>J68</f>
        <v>0.115</v>
      </c>
      <c r="K81" s="138">
        <f>SUM(I81*J81)</f>
        <v>0</v>
      </c>
      <c r="L81" s="3"/>
      <c r="M81" s="136"/>
      <c r="N81" s="136"/>
      <c r="O81" s="136"/>
      <c r="P81" s="136"/>
      <c r="Q81" s="136"/>
      <c r="R81" s="136"/>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row>
    <row r="82" spans="4:75" s="2" customFormat="1" ht="14.5" x14ac:dyDescent="0.35">
      <c r="E82" s="163" t="str">
        <f>E69</f>
        <v>$500,001 to $1,000,000</v>
      </c>
      <c r="F82" s="164" t="s">
        <v>87</v>
      </c>
      <c r="G82" s="165">
        <f>G69</f>
        <v>500001</v>
      </c>
      <c r="H82" s="165">
        <f>H69</f>
        <v>1000000</v>
      </c>
      <c r="I82" s="165">
        <f>IF($K$53&lt;=H81,0,IF($K$53&gt;H82,H82-H81,$K$53-H81))</f>
        <v>0</v>
      </c>
      <c r="J82" s="166">
        <v>0.125</v>
      </c>
      <c r="K82" s="167">
        <f>SUM(I82*J82)</f>
        <v>0</v>
      </c>
      <c r="L82" s="3"/>
      <c r="M82" s="136"/>
      <c r="N82" s="136"/>
      <c r="O82" s="136"/>
      <c r="P82" s="136"/>
      <c r="Q82" s="136"/>
      <c r="R82" s="136"/>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row>
    <row r="83" spans="4:75" s="2" customFormat="1" ht="15" thickBot="1" x14ac:dyDescent="0.4">
      <c r="D83" s="7" t="s">
        <v>81</v>
      </c>
      <c r="E83" s="48"/>
      <c r="F83" s="9" t="s">
        <v>1</v>
      </c>
      <c r="G83" s="127"/>
      <c r="H83" s="127"/>
      <c r="I83" s="128">
        <f>I78+I79+I80+I81+I82</f>
        <v>0</v>
      </c>
      <c r="J83" s="129"/>
      <c r="K83" s="130">
        <f>SUM(K78:K82)</f>
        <v>0</v>
      </c>
      <c r="L83" s="190" t="s">
        <v>76</v>
      </c>
      <c r="M83" s="191"/>
      <c r="N83" s="191"/>
      <c r="O83" s="191"/>
      <c r="P83" s="191"/>
      <c r="Q83" s="191"/>
      <c r="R83" s="191"/>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row>
    <row r="84" spans="4:75" s="2" customFormat="1" ht="5.25" customHeight="1" thickBot="1" x14ac:dyDescent="0.4">
      <c r="D84" s="7"/>
      <c r="E84" s="117"/>
      <c r="F84" s="118"/>
      <c r="G84" s="118"/>
      <c r="H84" s="118"/>
      <c r="I84" s="118"/>
      <c r="J84" s="119"/>
      <c r="K84" s="120"/>
      <c r="L84" s="115"/>
      <c r="M84" s="115"/>
      <c r="N84" s="115"/>
      <c r="O84" s="115"/>
      <c r="P84" s="115"/>
      <c r="Q84" s="115"/>
      <c r="R84" s="115"/>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row>
    <row r="85" spans="4:75" s="2" customFormat="1" ht="14.5" x14ac:dyDescent="0.35">
      <c r="D85" s="105" t="s">
        <v>0</v>
      </c>
      <c r="E85" s="5"/>
      <c r="F85" s="5"/>
      <c r="G85" s="5"/>
      <c r="H85" s="5"/>
      <c r="I85" s="5"/>
      <c r="J85" s="5"/>
      <c r="K85" s="5"/>
      <c r="L85" s="6"/>
      <c r="M85" s="5"/>
      <c r="N85" s="5"/>
      <c r="O85" s="5"/>
      <c r="P85" s="5"/>
      <c r="Q85" s="4"/>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4:75" s="2" customFormat="1" ht="153" customHeight="1" thickBot="1" x14ac:dyDescent="0.4">
      <c r="D86" s="170" t="s">
        <v>98</v>
      </c>
      <c r="E86" s="171"/>
      <c r="F86" s="171"/>
      <c r="G86" s="171"/>
      <c r="H86" s="171"/>
      <c r="I86" s="171"/>
      <c r="J86" s="171"/>
      <c r="K86" s="171"/>
      <c r="L86" s="171"/>
      <c r="M86" s="171"/>
      <c r="N86" s="171"/>
      <c r="O86" s="171"/>
      <c r="P86" s="171"/>
      <c r="Q86" s="172"/>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row>
    <row r="87" spans="4:75" s="2" customFormat="1" ht="14.5" x14ac:dyDescent="0.35">
      <c r="L87" s="1"/>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row>
    <row r="88" spans="4:75" ht="14.5" hidden="1" x14ac:dyDescent="0.35">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row>
    <row r="89" spans="4:75" ht="14.5" hidden="1" x14ac:dyDescent="0.35">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row>
    <row r="90" spans="4:75" ht="14.5" hidden="1" x14ac:dyDescent="0.35">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row>
    <row r="91" spans="4:75" ht="14.5" hidden="1" x14ac:dyDescent="0.35">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row>
    <row r="92" spans="4:75" ht="14.5" hidden="1" x14ac:dyDescent="0.35">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row>
    <row r="93" spans="4:75" ht="14.5" hidden="1" x14ac:dyDescent="0.35">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row>
    <row r="94" spans="4:75" ht="14.5" hidden="1" x14ac:dyDescent="0.35">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row>
    <row r="95" spans="4:75" ht="14.5" hidden="1" x14ac:dyDescent="0.35">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row>
    <row r="96" spans="4:75" ht="14.5" hidden="1" x14ac:dyDescent="0.35">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row>
    <row r="97" spans="21:75" ht="14.5" hidden="1" x14ac:dyDescent="0.35">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row>
    <row r="98" spans="21:75" ht="14.5" hidden="1" x14ac:dyDescent="0.35">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row>
    <row r="99" spans="21:75" ht="14.5" hidden="1" x14ac:dyDescent="0.35">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row>
    <row r="100" spans="21:75" ht="14.5" hidden="1" x14ac:dyDescent="0.35">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row>
    <row r="101" spans="21:75" ht="14.5" hidden="1" x14ac:dyDescent="0.35">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row>
    <row r="102" spans="21:75" ht="14.5" hidden="1" x14ac:dyDescent="0.35">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row>
    <row r="103" spans="21:75" ht="14.5" hidden="1" x14ac:dyDescent="0.35">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row>
    <row r="104" spans="21:75" ht="14.5" hidden="1" x14ac:dyDescent="0.35">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row>
    <row r="105" spans="21:75" ht="14.5" hidden="1" x14ac:dyDescent="0.35">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row>
    <row r="106" spans="21:75" ht="14.5" hidden="1" x14ac:dyDescent="0.35">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21:75" ht="14.5" hidden="1" x14ac:dyDescent="0.35">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row>
    <row r="108" spans="21:75" ht="14.5" hidden="1" x14ac:dyDescent="0.35">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row>
    <row r="109" spans="21:75" ht="14.5" hidden="1" x14ac:dyDescent="0.35">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row>
    <row r="110" spans="21:75" ht="14.5" hidden="1" x14ac:dyDescent="0.35">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row>
    <row r="111" spans="21:75" ht="14.5" hidden="1" x14ac:dyDescent="0.35">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row>
    <row r="112" spans="21:75" ht="14.5" hidden="1" x14ac:dyDescent="0.35">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row>
    <row r="113" spans="21:75" ht="14.5" hidden="1" x14ac:dyDescent="0.35">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row>
    <row r="114" spans="21:75" ht="14.5" hidden="1" x14ac:dyDescent="0.35">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row>
    <row r="115" spans="21:75" ht="14.5" hidden="1" x14ac:dyDescent="0.35">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row>
    <row r="116" spans="21:75" ht="14.5" hidden="1" x14ac:dyDescent="0.35">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row>
    <row r="117" spans="21:75" ht="14.5" hidden="1" x14ac:dyDescent="0.35">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row>
    <row r="118" spans="21:75" ht="14.5" hidden="1" x14ac:dyDescent="0.35">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row>
    <row r="119" spans="21:75" ht="14.5" hidden="1" x14ac:dyDescent="0.35">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row>
    <row r="120" spans="21:75" ht="14.5" hidden="1" x14ac:dyDescent="0.35">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row>
    <row r="121" spans="21:75" ht="14.5" hidden="1" x14ac:dyDescent="0.35">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row>
    <row r="122" spans="21:75" ht="14.5" hidden="1" x14ac:dyDescent="0.35">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row>
    <row r="123" spans="21:75" ht="14.5" hidden="1" x14ac:dyDescent="0.35">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row>
    <row r="124" spans="21:75" ht="14.5" hidden="1" x14ac:dyDescent="0.35">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row>
    <row r="125" spans="21:75" ht="14.5" hidden="1" x14ac:dyDescent="0.35">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row>
    <row r="126" spans="21:75" ht="14.5" hidden="1" x14ac:dyDescent="0.35">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row>
    <row r="127" spans="21:75" ht="14.5" hidden="1" x14ac:dyDescent="0.35">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row>
    <row r="128" spans="21:75" ht="14.5" hidden="1" x14ac:dyDescent="0.35">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row>
    <row r="129" spans="21:75" ht="14.5" hidden="1" x14ac:dyDescent="0.35">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row>
    <row r="130" spans="21:75" ht="14.5" hidden="1" x14ac:dyDescent="0.35">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row>
    <row r="131" spans="21:75" ht="14.5" hidden="1" x14ac:dyDescent="0.35">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row>
    <row r="132" spans="21:75" ht="14.5" hidden="1" x14ac:dyDescent="0.35">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row>
    <row r="133" spans="21:75" ht="14.5" hidden="1" x14ac:dyDescent="0.35">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row>
    <row r="134" spans="21:75" ht="14.5" hidden="1" x14ac:dyDescent="0.35">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row>
    <row r="135" spans="21:75" ht="14.5" hidden="1" x14ac:dyDescent="0.35">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row>
    <row r="136" spans="21:75" ht="14.5" hidden="1" x14ac:dyDescent="0.35">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row>
    <row r="137" spans="21:75" ht="14.5" hidden="1" x14ac:dyDescent="0.35">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row>
    <row r="138" spans="21:75" ht="14.5" hidden="1" x14ac:dyDescent="0.35">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row>
    <row r="139" spans="21:75" ht="14.5" hidden="1" x14ac:dyDescent="0.35">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row>
    <row r="140" spans="21:75" ht="14.5" hidden="1" x14ac:dyDescent="0.35">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row>
    <row r="141" spans="21:75" ht="14.5" hidden="1" x14ac:dyDescent="0.35">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row>
    <row r="142" spans="21:75" ht="14.5" hidden="1" x14ac:dyDescent="0.35">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row>
    <row r="143" spans="21:75" ht="14.5" hidden="1" x14ac:dyDescent="0.35">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row>
    <row r="144" spans="21:75" ht="14.5" hidden="1" x14ac:dyDescent="0.35">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row>
    <row r="145" spans="21:75" ht="14.5" hidden="1" x14ac:dyDescent="0.35">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row>
    <row r="146" spans="21:75" ht="14.5" hidden="1" x14ac:dyDescent="0.35">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row>
    <row r="147" spans="21:75" ht="14.5" hidden="1" x14ac:dyDescent="0.35">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row>
    <row r="148" spans="21:75" ht="14.5" hidden="1" x14ac:dyDescent="0.35">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row>
    <row r="149" spans="21:75" ht="14.5" hidden="1" x14ac:dyDescent="0.35">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row>
    <row r="150" spans="21:75" ht="14.5" hidden="1" x14ac:dyDescent="0.35">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row>
    <row r="151" spans="21:75" ht="14.5" hidden="1" x14ac:dyDescent="0.35">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row>
    <row r="152" spans="21:75" ht="14.5" hidden="1" x14ac:dyDescent="0.35">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row>
    <row r="153" spans="21:75" ht="14.5" hidden="1" x14ac:dyDescent="0.35">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row>
    <row r="154" spans="21:75" ht="14.5" hidden="1" x14ac:dyDescent="0.35">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row>
  </sheetData>
  <sheetProtection algorithmName="SHA-512" hashValue="4yr5V1FMqgu7NS7b3nLE62I376LUTb92NUBNOUFsjS6/bcmbRDF4pY+W1lK4lf4iNbHBvVgcUMW50XxrgATwLg==" saltValue="NQypv+Iv5WFF8IgZVW18rw==" spinCount="100000" sheet="1" formatColumns="0" formatRows="0"/>
  <scenarios current="0" show="1" sqref="K83">
    <scenario name="1" locked="1" count="4" user="Fagan, Melanie" comment="Created by Fagan, Melanie on 2/24/2023">
      <inputCells r="K17" val="44987" numFmtId="167"/>
      <inputCells r="K18" val="45382" numFmtId="167"/>
      <inputCells r="K19" val="20000" numFmtId="168"/>
      <inputCells r="K20" val="500" numFmtId="168"/>
    </scenario>
    <scenario name="2" locked="1" count="4" user="Fagan, Melanie" comment="Created by Fagan, Melanie on 2/24/2023">
      <inputCells r="K17" val="44987" numFmtId="167"/>
      <inputCells r="K18" val="45382" numFmtId="167"/>
      <inputCells r="K19" val="500000" numFmtId="168"/>
      <inputCells r="K20" val="0" numFmtId="168"/>
    </scenario>
    <scenario name="3" locked="1" count="4" user="Fagan, Melanie" comment="Created by Fagan, Melanie on 2/24/2023">
      <inputCells r="K17" val="44987" numFmtId="167"/>
      <inputCells r="K18" val="45382" numFmtId="167"/>
      <inputCells r="K19" val="180000" numFmtId="168"/>
      <inputCells r="K20" val="30000" numFmtId="168"/>
    </scenario>
    <scenario name="4" locked="1" count="4" user="Fagan, Melanie" comment="Created by Fagan, Melanie on 2/24/2023">
      <inputCells r="K17" val="44987" numFmtId="167"/>
      <inputCells r="K18" val="45382" numFmtId="167"/>
      <inputCells r="K19" val="800000" numFmtId="168"/>
      <inputCells r="K20" val="0" numFmtId="168"/>
    </scenario>
    <scenario name="5" locked="1" count="4" user="Fagan, Melanie" comment="Created by Fagan, Melanie on 2/24/2023">
      <inputCells r="K17" val="44987" numFmtId="167"/>
      <inputCells r="K18" val="45382" numFmtId="167"/>
      <inputCells r="K19" val="40000" numFmtId="168"/>
      <inputCells r="K20" val="20000" numFmtId="168"/>
    </scenario>
    <scenario name="6" locked="1" count="4" user="Fagan, Melanie" comment="Created by Fagan, Melanie on 2/24/2023">
      <inputCells r="K17" val="44987" numFmtId="167"/>
      <inputCells r="K18" val="45382" numFmtId="167"/>
      <inputCells r="K19" val="38000" numFmtId="168"/>
      <inputCells r="K20" val="12000" numFmtId="168"/>
    </scenario>
    <scenario name="7" locked="1" count="4" user="Fagan, Melanie" comment="Created by Fagan, Melanie on 2/24/2023">
      <inputCells r="K17" val="44987" numFmtId="167"/>
      <inputCells r="K18" val="45382" numFmtId="167"/>
      <inputCells r="K19" val="98000" numFmtId="168"/>
      <inputCells r="K20" val="25000" numFmtId="168"/>
    </scenario>
    <scenario name="8" locked="1" count="4" user="Fagan, Melanie" comment="Created by Fagan, Melanie on 2/24/2023">
      <inputCells r="K17" val="44987" numFmtId="167"/>
      <inputCells r="K18" val="45382" numFmtId="167"/>
      <inputCells r="K19" val="33000" numFmtId="168"/>
      <inputCells r="K20" val="2000" numFmtId="168"/>
    </scenario>
    <scenario name="9" locked="1" count="4" user="Fagan, Melanie" comment="Created by Fagan, Melanie on 2/24/2023">
      <inputCells r="K17" val="44987" numFmtId="167"/>
      <inputCells r="K18" val="45382" numFmtId="167"/>
      <inputCells r="K19" val="300000" numFmtId="168"/>
      <inputCells r="K20" val="40000" numFmtId="168"/>
    </scenario>
    <scenario name="10" locked="1" count="4" user="Fagan, Melanie" comment="Created by Fagan, Melanie on 2/24/2023">
      <inputCells r="K17" val="44987" numFmtId="167"/>
      <inputCells r="K18" val="45382" numFmtId="167"/>
      <inputCells r="K19" val="55000" numFmtId="168"/>
      <inputCells r="K20" val="10000" numFmtId="168"/>
    </scenario>
  </scenarios>
  <mergeCells count="22">
    <mergeCell ref="L52:R52"/>
    <mergeCell ref="L37:R37"/>
    <mergeCell ref="L38:R38"/>
    <mergeCell ref="L44:R44"/>
    <mergeCell ref="L45:R45"/>
    <mergeCell ref="L46:R46"/>
    <mergeCell ref="B6:Q10"/>
    <mergeCell ref="B5:Q5"/>
    <mergeCell ref="D86:Q86"/>
    <mergeCell ref="L70:R70"/>
    <mergeCell ref="E17:I17"/>
    <mergeCell ref="F24:P24"/>
    <mergeCell ref="F25:P25"/>
    <mergeCell ref="F26:P26"/>
    <mergeCell ref="F27:P27"/>
    <mergeCell ref="F28:P28"/>
    <mergeCell ref="L83:R83"/>
    <mergeCell ref="L53:R53"/>
    <mergeCell ref="L36:R36"/>
    <mergeCell ref="L54:R54"/>
    <mergeCell ref="L48:R48"/>
    <mergeCell ref="L51:R51"/>
  </mergeCells>
  <conditionalFormatting sqref="K19:K20">
    <cfRule type="cellIs" dxfId="0" priority="10" operator="lessThan">
      <formula>0</formula>
    </cfRule>
  </conditionalFormatting>
  <dataValidations count="4">
    <dataValidation type="date" allowBlank="1" showErrorMessage="1" errorTitle="Incorrect Value." error="Please input a date between April 1, 2023 and March 31, 2024 in dd-mmm-yy format." promptTitle="Current pay period end date" prompt="Please input current pay period end date irrespective of the actual remittance date. For e.g. if pay period is monthly, please input month-end date.  " sqref="K18" xr:uid="{00000000-0002-0000-0000-000000000000}">
      <formula1>45017</formula1>
      <formula2>45382</formula2>
    </dataValidation>
    <dataValidation type="date" allowBlank="1" showErrorMessage="1" errorTitle="Incorrect Value." error="Please input a date between March 2, 2023 and March 31, 2024 in dd-mmm-yy format." promptTitle="Start Date" sqref="K17" xr:uid="{00000000-0002-0000-0000-000001000000}">
      <formula1>44987</formula1>
      <formula2>45382</formula2>
    </dataValidation>
    <dataValidation type="custom" allowBlank="1" showInputMessage="1" showErrorMessage="1" errorTitle="Inccorect Value." error="Please input a positive number or nil. The value you have entered is invalid." sqref="K19 K20" xr:uid="{00000000-0002-0000-0000-000002000000}">
      <formula1>K19&gt;=0</formula1>
    </dataValidation>
    <dataValidation type="list" allowBlank="1" showInputMessage="1" showErrorMessage="1" sqref="K16" xr:uid="{00000000-0002-0000-0000-000003000000}">
      <formula1>"Weekly - 52,Weekly - 53,Bi-Weekly - 26,Bi-Weekly - 27,Semi-Monthly,Monthly"</formula1>
    </dataValidation>
  </dataValidations>
  <pageMargins left="0.25" right="0.25" top="0.75" bottom="0.75" header="0.3" footer="0.3"/>
  <pageSetup scale="56" fitToHeight="0" orientation="portrait" r:id="rId1"/>
  <headerFooter>
    <oddFooter>&amp;RPage &amp;P of &amp;N</oddFooter>
  </headerFooter>
  <rowBreaks count="1" manualBreakCount="1">
    <brk id="57" max="18" man="1"/>
  </rowBreaks>
  <ignoredErrors>
    <ignoredError sqref="I78:I81 I65:I66 I68" formula="1"/>
    <ignoredError sqref="K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
  <sheetViews>
    <sheetView showGridLines="0" zoomScale="85" zoomScaleNormal="85" workbookViewId="0">
      <selection activeCell="D2" sqref="D2"/>
    </sheetView>
  </sheetViews>
  <sheetFormatPr defaultColWidth="0" defaultRowHeight="12.5" zeroHeight="1" x14ac:dyDescent="0.25"/>
  <cols>
    <col min="1" max="1" width="9.36328125" style="139" customWidth="1"/>
    <col min="2" max="2" width="27.453125" style="139" customWidth="1"/>
    <col min="3" max="3" width="17" style="139" customWidth="1"/>
    <col min="4" max="4" width="100.81640625" style="139" customWidth="1"/>
    <col min="5" max="16384" width="9.1796875" style="139" hidden="1"/>
  </cols>
  <sheetData>
    <row r="1" spans="1:4" x14ac:dyDescent="0.25">
      <c r="A1" s="140" t="s">
        <v>66</v>
      </c>
      <c r="B1" s="141" t="s">
        <v>67</v>
      </c>
      <c r="C1" s="141" t="s">
        <v>68</v>
      </c>
      <c r="D1" s="142" t="s">
        <v>69</v>
      </c>
    </row>
    <row r="2" spans="1:4" x14ac:dyDescent="0.25">
      <c r="A2" s="143">
        <v>1</v>
      </c>
      <c r="B2" s="144" t="s">
        <v>70</v>
      </c>
      <c r="C2" s="145">
        <v>45008</v>
      </c>
      <c r="D2" s="161" t="s">
        <v>91</v>
      </c>
    </row>
    <row r="3" spans="1:4" hidden="1" x14ac:dyDescent="0.25">
      <c r="A3" s="146"/>
      <c r="B3" s="147"/>
      <c r="C3" s="147"/>
      <c r="D3" s="148"/>
    </row>
    <row r="4" spans="1:4" hidden="1" x14ac:dyDescent="0.25">
      <c r="A4" s="151"/>
      <c r="B4" s="152"/>
      <c r="C4" s="153"/>
      <c r="D4" s="154"/>
    </row>
    <row r="5" spans="1:4" hidden="1" x14ac:dyDescent="0.25">
      <c r="A5" s="151"/>
      <c r="B5" s="152"/>
      <c r="C5" s="153"/>
      <c r="D5" s="159"/>
    </row>
  </sheetData>
  <sheetProtection algorithmName="SHA-512" hashValue="yHHg0NKkN/AS38vVP0uDO1kRaOy2AQcJyAeQmVReORnemtIuQbEiQjpNY8Vc6BAiJxGjDorO/7QHbHaf7hIZGQ==" saltValue="OQxkYlu3coQttp6yRBecFA==" spinCount="100000" sheet="1" objects="1" scenarios="1"/>
  <pageMargins left="0.7" right="0.7" top="0.75" bottom="0.75" header="0.3" footer="0.3"/>
  <pageSetup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Employee_Calculator</vt:lpstr>
      <vt:lpstr>Version_Control</vt:lpstr>
      <vt:lpstr>Employee_Calculator!Print_Area</vt:lpstr>
      <vt:lpstr>Employee_Calculator!Print_Titles</vt:lpstr>
    </vt:vector>
  </TitlesOfParts>
  <Manager>Office of the Tax Commissioner</Manager>
  <Company>Office of the Tax Commissioner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FY2017_18_Payroll_tax_individual_EMPLYOEE_calculator</dc:title>
  <dc:creator>Office of the Tax Commissioner</dc:creator>
  <cp:keywords>FY2017_18_Payroll_tax_individual_EMPLYOEE_calculator</cp:keywords>
  <cp:lastModifiedBy>Fagan, Melanie</cp:lastModifiedBy>
  <cp:lastPrinted>2017-05-11T14:57:35Z</cp:lastPrinted>
  <dcterms:created xsi:type="dcterms:W3CDTF">2017-04-07T17:52:52Z</dcterms:created>
  <dcterms:modified xsi:type="dcterms:W3CDTF">2023-03-03T17:37:18Z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{7CD6A024-91B0-428A-A3EC-CF3E49611725}</vt:lpwstr>
  </property>
</Properties>
</file>