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ustomProperty1.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PAYROLL TAX\PAYROLL TAX CALCULATORS\"/>
    </mc:Choice>
  </mc:AlternateContent>
  <bookViews>
    <workbookView xWindow="0" yWindow="0" windowWidth="20490" windowHeight="7155" tabRatio="738" activeTab="1"/>
  </bookViews>
  <sheets>
    <sheet name="Instructions and contents" sheetId="8" r:id="rId1"/>
    <sheet name="Sch A. Input" sheetId="5" r:id="rId2"/>
    <sheet name="Sch B. Semi-monthly Output" sheetId="7" r:id="rId3"/>
    <sheet name="Sch C. Quarter Output (PR1)" sheetId="6" r:id="rId4"/>
    <sheet name="Sch D. Workings" sheetId="2" r:id="rId5"/>
    <sheet name="Version_Control" sheetId="14" r:id="rId6"/>
    <sheet name="_TM_E.Individual_Calculator" sheetId="13" state="veryHidden" r:id="rId7"/>
    <sheet name="_TM_Open issues" sheetId="10" state="veryHidden" r:id="rId8"/>
  </sheets>
  <externalReferences>
    <externalReference r:id="rId9"/>
  </externalReferences>
  <definedNames>
    <definedName name="Annual_Recurring_YTD_1">'Sch D. Workings'!$S1</definedName>
    <definedName name="Annualized_Recurring_YTD">'Sch D. Workings'!$R1</definedName>
    <definedName name="CIQWBGuid" hidden="1">"0d05fa30-f681-4f38-bdc2-3611072b47d3"</definedName>
    <definedName name="End_Date">'Sch D. Workings'!$E1</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42744.2836342593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One_time">'Sch D. Workings'!$Y1,'Sch D. Workings'!$AB1,'Sch D. Workings'!$AE1,'Sch D. Workings'!$AH1,'Sch D. Workings'!$AK1,'Sch D. Workings'!$AN1,'Sch D. Workings'!$AR1,'Sch D. Workings'!$AV1,'Sch D. Workings'!$AY1,'Sch D. Workings'!$BB1,'Sch D. Workings'!$BE1,'Sch D. Workings'!$BH1</definedName>
    <definedName name="One_time_Earnings_YTD">'Sch D. Workings'!$L1</definedName>
    <definedName name="Period_End">'Sch A. Input'!$D$10</definedName>
    <definedName name="Recurring">'Sch D. Workings'!$X1,'Sch D. Workings'!$AA1,'Sch D. Workings'!$AD1,'Sch D. Workings'!$AG1,'Sch D. Workings'!$AJ1,'Sch D. Workings'!$AM1,'Sch D. Workings'!$AP1,'Sch D. Workings'!$AU1,'Sch D. Workings'!$AX1,'Sch D. Workings'!$BA1,'Sch D. Workings'!$BD1,'Sch D. Workings'!$BG1</definedName>
    <definedName name="Recurring_Earnings_YTD_1">'Sch D. Workings'!$N1</definedName>
    <definedName name="Start_Date">'[1]Sch A. Input'!$D$9</definedName>
  </definedNames>
  <calcPr calcId="152511"/>
</workbook>
</file>

<file path=xl/calcChain.xml><?xml version="1.0" encoding="utf-8"?>
<calcChain xmlns="http://schemas.openxmlformats.org/spreadsheetml/2006/main">
  <c r="C4" i="2" l="1"/>
  <c r="C4" i="6"/>
  <c r="C4" i="7"/>
  <c r="AB331" i="2" l="1"/>
  <c r="AB330" i="2"/>
  <c r="AB329" i="2"/>
  <c r="AB328" i="2"/>
  <c r="AB327" i="2"/>
  <c r="AB326" i="2"/>
  <c r="AB325" i="2"/>
  <c r="AB324" i="2"/>
  <c r="AB323" i="2"/>
  <c r="AB322" i="2"/>
  <c r="AB321" i="2"/>
  <c r="AB320" i="2"/>
  <c r="AB319" i="2"/>
  <c r="AB318" i="2"/>
  <c r="AB317" i="2"/>
  <c r="AB316" i="2"/>
  <c r="AB315" i="2"/>
  <c r="AB314" i="2"/>
  <c r="AB313" i="2"/>
  <c r="AB312" i="2"/>
  <c r="AB311" i="2"/>
  <c r="AB310" i="2"/>
  <c r="AB309" i="2"/>
  <c r="AB308" i="2"/>
  <c r="AB307" i="2"/>
  <c r="AB306" i="2"/>
  <c r="AB305" i="2"/>
  <c r="AB304" i="2"/>
  <c r="AB303" i="2"/>
  <c r="AB302" i="2"/>
  <c r="AB301" i="2"/>
  <c r="AB300" i="2"/>
  <c r="AB299" i="2"/>
  <c r="AB298" i="2"/>
  <c r="AB297" i="2"/>
  <c r="AB296" i="2"/>
  <c r="AB295" i="2"/>
  <c r="AB294" i="2"/>
  <c r="AB293" i="2"/>
  <c r="AB292" i="2"/>
  <c r="AB291" i="2"/>
  <c r="AB290" i="2"/>
  <c r="AB289" i="2"/>
  <c r="AB288" i="2"/>
  <c r="AB287" i="2"/>
  <c r="AB286" i="2"/>
  <c r="AB285" i="2"/>
  <c r="AB284" i="2"/>
  <c r="AB283" i="2"/>
  <c r="AB282" i="2"/>
  <c r="AB281" i="2"/>
  <c r="AB280" i="2"/>
  <c r="AB279" i="2"/>
  <c r="AB278" i="2"/>
  <c r="AB277" i="2"/>
  <c r="AB276" i="2"/>
  <c r="AB275" i="2"/>
  <c r="AB274" i="2"/>
  <c r="AB273" i="2"/>
  <c r="AB272" i="2"/>
  <c r="AB271" i="2"/>
  <c r="AB270" i="2"/>
  <c r="AB269" i="2"/>
  <c r="AB268" i="2"/>
  <c r="AB267" i="2"/>
  <c r="AB266" i="2"/>
  <c r="AB265" i="2"/>
  <c r="AB264" i="2"/>
  <c r="AB263" i="2"/>
  <c r="AB262" i="2"/>
  <c r="AB261" i="2"/>
  <c r="AB260" i="2"/>
  <c r="AB259" i="2"/>
  <c r="AB258" i="2"/>
  <c r="AB257" i="2"/>
  <c r="AB256" i="2"/>
  <c r="AB255" i="2"/>
  <c r="AB254" i="2"/>
  <c r="AB253" i="2"/>
  <c r="AB252" i="2"/>
  <c r="AB251" i="2"/>
  <c r="AB250" i="2"/>
  <c r="AB249" i="2"/>
  <c r="AB248" i="2"/>
  <c r="AB247" i="2"/>
  <c r="AB246" i="2"/>
  <c r="AB245" i="2"/>
  <c r="AB244" i="2"/>
  <c r="AB243" i="2"/>
  <c r="AB242" i="2"/>
  <c r="AB241" i="2"/>
  <c r="AB240" i="2"/>
  <c r="AB239" i="2"/>
  <c r="AB238" i="2"/>
  <c r="AB237" i="2"/>
  <c r="AB236" i="2"/>
  <c r="AB235" i="2"/>
  <c r="AB234" i="2"/>
  <c r="AB233" i="2"/>
  <c r="AB232" i="2"/>
  <c r="BJ20" i="5" l="1"/>
  <c r="BG20" i="5"/>
  <c r="BD20" i="5"/>
  <c r="BA20" i="5"/>
  <c r="AX20" i="5"/>
  <c r="AU20" i="5"/>
  <c r="AR20" i="5"/>
  <c r="AO20" i="5"/>
  <c r="AL20" i="5"/>
  <c r="AI20" i="5"/>
  <c r="AF20" i="5"/>
  <c r="AC20" i="5"/>
  <c r="Z20" i="5"/>
  <c r="W20" i="5"/>
  <c r="T20" i="5"/>
  <c r="Q20" i="5"/>
  <c r="N20" i="5"/>
  <c r="K20" i="5"/>
  <c r="BJ18" i="5"/>
  <c r="BG18" i="5"/>
  <c r="BD18" i="5"/>
  <c r="BA18" i="5"/>
  <c r="AX18" i="5"/>
  <c r="AU18" i="5"/>
  <c r="AR18" i="5"/>
  <c r="AO18" i="5"/>
  <c r="AL18" i="5"/>
  <c r="AI18" i="5"/>
  <c r="AF18" i="5"/>
  <c r="AC18" i="5"/>
  <c r="Z18" i="5"/>
  <c r="W18" i="5"/>
  <c r="T18" i="5"/>
  <c r="Q18" i="5"/>
  <c r="N18" i="5"/>
  <c r="K18" i="5"/>
  <c r="BJ17" i="5"/>
  <c r="BG17" i="5"/>
  <c r="BD17" i="5"/>
  <c r="BA17" i="5"/>
  <c r="AX17" i="5"/>
  <c r="AU17" i="5"/>
  <c r="AR17" i="5"/>
  <c r="AO17" i="5"/>
  <c r="AL17" i="5"/>
  <c r="AI17" i="5"/>
  <c r="AF17" i="5"/>
  <c r="AC17" i="5"/>
  <c r="Z17" i="5"/>
  <c r="W17" i="5"/>
  <c r="T17" i="5"/>
  <c r="Q17" i="5"/>
  <c r="N17" i="5"/>
  <c r="K17" i="5"/>
  <c r="BJ16" i="5"/>
  <c r="BG16" i="5"/>
  <c r="BD16" i="5"/>
  <c r="BA16" i="5"/>
  <c r="AX16" i="5"/>
  <c r="AU16" i="5"/>
  <c r="AR16" i="5"/>
  <c r="AO16" i="5"/>
  <c r="AL16" i="5"/>
  <c r="AI16" i="5"/>
  <c r="AF16" i="5"/>
  <c r="AC16" i="5"/>
  <c r="Z16" i="5"/>
  <c r="W16" i="5"/>
  <c r="T16" i="5"/>
  <c r="Q16" i="5"/>
  <c r="N16" i="5"/>
  <c r="K16" i="5"/>
  <c r="BH13" i="5" l="1"/>
  <c r="BE13" i="5"/>
  <c r="BB13" i="5"/>
  <c r="AY13" i="5"/>
  <c r="AV13" i="5"/>
  <c r="AS13" i="5"/>
  <c r="AP13" i="5"/>
  <c r="AM13" i="5"/>
  <c r="AJ13" i="5"/>
  <c r="AG13" i="5"/>
  <c r="AD13" i="5"/>
  <c r="AA13" i="5"/>
  <c r="X13" i="5"/>
  <c r="U13" i="5"/>
  <c r="R13" i="5"/>
  <c r="O13" i="5"/>
  <c r="X231" i="2" l="1"/>
  <c r="W231" i="2"/>
  <c r="V231" i="2"/>
  <c r="U231" i="2"/>
  <c r="T231" i="2"/>
  <c r="S231" i="2"/>
  <c r="R231" i="2"/>
  <c r="Q231" i="2"/>
  <c r="P231" i="2"/>
  <c r="AN120" i="2"/>
  <c r="AC120" i="2"/>
  <c r="R120" i="2"/>
  <c r="BF115" i="5" l="1"/>
  <c r="BE115" i="5"/>
  <c r="BG114" i="5"/>
  <c r="BG113" i="5"/>
  <c r="BG112" i="5"/>
  <c r="BG111" i="5"/>
  <c r="BG110" i="5"/>
  <c r="BG109" i="5"/>
  <c r="BG108" i="5"/>
  <c r="BG107" i="5"/>
  <c r="BG106" i="5"/>
  <c r="BG105" i="5"/>
  <c r="BG104" i="5"/>
  <c r="BG103" i="5"/>
  <c r="BG102" i="5"/>
  <c r="BG101" i="5"/>
  <c r="BG100" i="5"/>
  <c r="BG99" i="5"/>
  <c r="BG98" i="5"/>
  <c r="BG97" i="5"/>
  <c r="BG96" i="5"/>
  <c r="BG95" i="5"/>
  <c r="BG94" i="5"/>
  <c r="BG93" i="5"/>
  <c r="BG92" i="5"/>
  <c r="BG91" i="5"/>
  <c r="BG90" i="5"/>
  <c r="BG89" i="5"/>
  <c r="BG88" i="5"/>
  <c r="BG87" i="5"/>
  <c r="BG86" i="5"/>
  <c r="BG85" i="5"/>
  <c r="BG84" i="5"/>
  <c r="BG83" i="5"/>
  <c r="BG82" i="5"/>
  <c r="BG81" i="5"/>
  <c r="BG80" i="5"/>
  <c r="BG79" i="5"/>
  <c r="BG78" i="5"/>
  <c r="BG77" i="5"/>
  <c r="BG76" i="5"/>
  <c r="BG75" i="5"/>
  <c r="BG74" i="5"/>
  <c r="BG73" i="5"/>
  <c r="BG72" i="5"/>
  <c r="BG71" i="5"/>
  <c r="BG70" i="5"/>
  <c r="BG69" i="5"/>
  <c r="BG68" i="5"/>
  <c r="BG67" i="5"/>
  <c r="BG66" i="5"/>
  <c r="BG65" i="5"/>
  <c r="BG64" i="5"/>
  <c r="BG63" i="5"/>
  <c r="BG62" i="5"/>
  <c r="BG61" i="5"/>
  <c r="BG60" i="5"/>
  <c r="BG59" i="5"/>
  <c r="BG58" i="5"/>
  <c r="BG57" i="5"/>
  <c r="BG56" i="5"/>
  <c r="BG55" i="5"/>
  <c r="BG54" i="5"/>
  <c r="BG53" i="5"/>
  <c r="BG52" i="5"/>
  <c r="BG51" i="5"/>
  <c r="BG50" i="5"/>
  <c r="BG49" i="5"/>
  <c r="BG48" i="5"/>
  <c r="BG47" i="5"/>
  <c r="BG46" i="5"/>
  <c r="BG45" i="5"/>
  <c r="BG44" i="5"/>
  <c r="BG43" i="5"/>
  <c r="BG42" i="5"/>
  <c r="BG41" i="5"/>
  <c r="BG40" i="5"/>
  <c r="BG39" i="5"/>
  <c r="BG38" i="5"/>
  <c r="BG37" i="5"/>
  <c r="BG36" i="5"/>
  <c r="BG35" i="5"/>
  <c r="BG34" i="5"/>
  <c r="BG33" i="5"/>
  <c r="BG32" i="5"/>
  <c r="BG31" i="5"/>
  <c r="BG30" i="5"/>
  <c r="BG29" i="5"/>
  <c r="BG28" i="5"/>
  <c r="BG27" i="5"/>
  <c r="BG26" i="5"/>
  <c r="BG25" i="5"/>
  <c r="BG24" i="5"/>
  <c r="BG23" i="5"/>
  <c r="BG22" i="5"/>
  <c r="BG21" i="5"/>
  <c r="BG19" i="5"/>
  <c r="BG15" i="5"/>
  <c r="BC115" i="5"/>
  <c r="BB115" i="5"/>
  <c r="BD114" i="5"/>
  <c r="BD113" i="5"/>
  <c r="BD112" i="5"/>
  <c r="BD111" i="5"/>
  <c r="BD110" i="5"/>
  <c r="BD109" i="5"/>
  <c r="BD108" i="5"/>
  <c r="BD107" i="5"/>
  <c r="BD106" i="5"/>
  <c r="BD105" i="5"/>
  <c r="BD104" i="5"/>
  <c r="BD103" i="5"/>
  <c r="BD102" i="5"/>
  <c r="BD101" i="5"/>
  <c r="BD100" i="5"/>
  <c r="BD99" i="5"/>
  <c r="BD98" i="5"/>
  <c r="BD97" i="5"/>
  <c r="BD96" i="5"/>
  <c r="BD95" i="5"/>
  <c r="BD94" i="5"/>
  <c r="BD93" i="5"/>
  <c r="BD92" i="5"/>
  <c r="BD91" i="5"/>
  <c r="BD90" i="5"/>
  <c r="BD89" i="5"/>
  <c r="BD88" i="5"/>
  <c r="BD87" i="5"/>
  <c r="BD86" i="5"/>
  <c r="BD85" i="5"/>
  <c r="BD84" i="5"/>
  <c r="BD83" i="5"/>
  <c r="BD82" i="5"/>
  <c r="BD81" i="5"/>
  <c r="BD80" i="5"/>
  <c r="BD79" i="5"/>
  <c r="BD78" i="5"/>
  <c r="BD77" i="5"/>
  <c r="BD76" i="5"/>
  <c r="BD75" i="5"/>
  <c r="BD74" i="5"/>
  <c r="BD73" i="5"/>
  <c r="BD72" i="5"/>
  <c r="BD71" i="5"/>
  <c r="BD70" i="5"/>
  <c r="BD69" i="5"/>
  <c r="BD68" i="5"/>
  <c r="BD67" i="5"/>
  <c r="BD66" i="5"/>
  <c r="BD65" i="5"/>
  <c r="BD64" i="5"/>
  <c r="BD63" i="5"/>
  <c r="BD62" i="5"/>
  <c r="BD61" i="5"/>
  <c r="BD60" i="5"/>
  <c r="BD59" i="5"/>
  <c r="BD58" i="5"/>
  <c r="BD57" i="5"/>
  <c r="BD56" i="5"/>
  <c r="BD55" i="5"/>
  <c r="BD54" i="5"/>
  <c r="BD53" i="5"/>
  <c r="BD52" i="5"/>
  <c r="BD51" i="5"/>
  <c r="BD50" i="5"/>
  <c r="BD49" i="5"/>
  <c r="BD48" i="5"/>
  <c r="BD47" i="5"/>
  <c r="BD46" i="5"/>
  <c r="BD45" i="5"/>
  <c r="BD44" i="5"/>
  <c r="BD43" i="5"/>
  <c r="BD42" i="5"/>
  <c r="BD41" i="5"/>
  <c r="BD40" i="5"/>
  <c r="BD39" i="5"/>
  <c r="BD38" i="5"/>
  <c r="BD37" i="5"/>
  <c r="BD36" i="5"/>
  <c r="BD35" i="5"/>
  <c r="BD34" i="5"/>
  <c r="BD33" i="5"/>
  <c r="BD32" i="5"/>
  <c r="BD31" i="5"/>
  <c r="BD30" i="5"/>
  <c r="BD29" i="5"/>
  <c r="BD28" i="5"/>
  <c r="BD27" i="5"/>
  <c r="BD26" i="5"/>
  <c r="BD25" i="5"/>
  <c r="BD24" i="5"/>
  <c r="BD23" i="5"/>
  <c r="BD22" i="5"/>
  <c r="BD21" i="5"/>
  <c r="BD19" i="5"/>
  <c r="BD15" i="5"/>
  <c r="AZ115" i="5"/>
  <c r="AY115" i="5"/>
  <c r="BA114" i="5"/>
  <c r="BA113" i="5"/>
  <c r="BA112" i="5"/>
  <c r="BA111" i="5"/>
  <c r="BA110" i="5"/>
  <c r="BA109" i="5"/>
  <c r="BA108" i="5"/>
  <c r="BA107" i="5"/>
  <c r="BA106" i="5"/>
  <c r="BA105" i="5"/>
  <c r="BA104" i="5"/>
  <c r="BA103" i="5"/>
  <c r="BA102" i="5"/>
  <c r="BA101" i="5"/>
  <c r="BA100" i="5"/>
  <c r="BA99" i="5"/>
  <c r="BA98" i="5"/>
  <c r="BA97" i="5"/>
  <c r="BA96" i="5"/>
  <c r="BA95" i="5"/>
  <c r="BA94" i="5"/>
  <c r="BA93" i="5"/>
  <c r="BA92" i="5"/>
  <c r="BA91" i="5"/>
  <c r="BA90" i="5"/>
  <c r="BA89" i="5"/>
  <c r="BA88" i="5"/>
  <c r="BA87" i="5"/>
  <c r="BA86" i="5"/>
  <c r="BA85" i="5"/>
  <c r="BA84" i="5"/>
  <c r="BA83" i="5"/>
  <c r="BA82" i="5"/>
  <c r="BA81" i="5"/>
  <c r="BA80" i="5"/>
  <c r="BA79" i="5"/>
  <c r="BA78" i="5"/>
  <c r="BA77" i="5"/>
  <c r="BA76" i="5"/>
  <c r="BA75" i="5"/>
  <c r="BA74" i="5"/>
  <c r="BA73" i="5"/>
  <c r="BA72" i="5"/>
  <c r="BA71" i="5"/>
  <c r="BA70" i="5"/>
  <c r="BA69" i="5"/>
  <c r="BA68" i="5"/>
  <c r="BA67" i="5"/>
  <c r="BA66" i="5"/>
  <c r="BA65" i="5"/>
  <c r="BA64" i="5"/>
  <c r="BA63" i="5"/>
  <c r="BA62" i="5"/>
  <c r="BA61" i="5"/>
  <c r="BA60" i="5"/>
  <c r="BA59" i="5"/>
  <c r="BA58" i="5"/>
  <c r="BA57" i="5"/>
  <c r="BA56" i="5"/>
  <c r="BA55" i="5"/>
  <c r="BA54" i="5"/>
  <c r="BA53" i="5"/>
  <c r="BA52" i="5"/>
  <c r="BA51" i="5"/>
  <c r="BA50" i="5"/>
  <c r="BA49" i="5"/>
  <c r="BA48" i="5"/>
  <c r="BA47" i="5"/>
  <c r="BA46" i="5"/>
  <c r="BA45" i="5"/>
  <c r="BA44" i="5"/>
  <c r="BA43" i="5"/>
  <c r="BA42" i="5"/>
  <c r="BA41" i="5"/>
  <c r="BA40" i="5"/>
  <c r="BA39" i="5"/>
  <c r="BA38" i="5"/>
  <c r="BA37" i="5"/>
  <c r="BA36" i="5"/>
  <c r="BA35" i="5"/>
  <c r="BA34" i="5"/>
  <c r="BA33" i="5"/>
  <c r="BA32" i="5"/>
  <c r="BA31" i="5"/>
  <c r="BA30" i="5"/>
  <c r="BA29" i="5"/>
  <c r="BA28" i="5"/>
  <c r="BA27" i="5"/>
  <c r="BA26" i="5"/>
  <c r="BA25" i="5"/>
  <c r="BA24" i="5"/>
  <c r="BA23" i="5"/>
  <c r="BA22" i="5"/>
  <c r="BA21" i="5"/>
  <c r="BA19" i="5"/>
  <c r="BA15" i="5"/>
  <c r="AW115" i="5"/>
  <c r="AV115" i="5"/>
  <c r="AX114" i="5"/>
  <c r="AX113" i="5"/>
  <c r="AX112" i="5"/>
  <c r="AX111" i="5"/>
  <c r="AX110" i="5"/>
  <c r="AX109" i="5"/>
  <c r="AX108" i="5"/>
  <c r="AX107" i="5"/>
  <c r="AX106" i="5"/>
  <c r="AX105" i="5"/>
  <c r="AX104" i="5"/>
  <c r="AX103" i="5"/>
  <c r="AX102" i="5"/>
  <c r="AX101" i="5"/>
  <c r="AX100" i="5"/>
  <c r="AX99" i="5"/>
  <c r="AX98" i="5"/>
  <c r="AX97" i="5"/>
  <c r="AX96" i="5"/>
  <c r="AX95" i="5"/>
  <c r="AX94" i="5"/>
  <c r="AX93" i="5"/>
  <c r="AX92" i="5"/>
  <c r="AX91" i="5"/>
  <c r="AX90" i="5"/>
  <c r="AX89" i="5"/>
  <c r="AX88" i="5"/>
  <c r="AX87" i="5"/>
  <c r="AX86" i="5"/>
  <c r="AX85" i="5"/>
  <c r="AX84" i="5"/>
  <c r="AX83" i="5"/>
  <c r="AX82" i="5"/>
  <c r="AX81" i="5"/>
  <c r="AX80" i="5"/>
  <c r="AX79" i="5"/>
  <c r="AX78" i="5"/>
  <c r="AX77" i="5"/>
  <c r="AX76" i="5"/>
  <c r="AX75" i="5"/>
  <c r="AX74" i="5"/>
  <c r="AX73" i="5"/>
  <c r="AX72" i="5"/>
  <c r="AX71" i="5"/>
  <c r="AX70" i="5"/>
  <c r="AX69" i="5"/>
  <c r="AX68" i="5"/>
  <c r="AX67" i="5"/>
  <c r="AX66" i="5"/>
  <c r="AX65" i="5"/>
  <c r="AX64" i="5"/>
  <c r="AX63" i="5"/>
  <c r="AX62" i="5"/>
  <c r="AX61" i="5"/>
  <c r="AX60" i="5"/>
  <c r="AX59" i="5"/>
  <c r="AX58" i="5"/>
  <c r="AX57" i="5"/>
  <c r="AX56" i="5"/>
  <c r="AX55" i="5"/>
  <c r="AX54" i="5"/>
  <c r="AX53" i="5"/>
  <c r="AX52" i="5"/>
  <c r="AX51" i="5"/>
  <c r="AX50" i="5"/>
  <c r="AX49" i="5"/>
  <c r="AX48" i="5"/>
  <c r="AX47" i="5"/>
  <c r="AX46" i="5"/>
  <c r="AX45" i="5"/>
  <c r="AX44" i="5"/>
  <c r="AX43" i="5"/>
  <c r="AX42" i="5"/>
  <c r="AX41" i="5"/>
  <c r="AX40" i="5"/>
  <c r="AX39" i="5"/>
  <c r="AX38" i="5"/>
  <c r="AX37" i="5"/>
  <c r="AX36" i="5"/>
  <c r="AX35" i="5"/>
  <c r="AX34" i="5"/>
  <c r="AX33" i="5"/>
  <c r="AX32" i="5"/>
  <c r="AX31" i="5"/>
  <c r="AX30" i="5"/>
  <c r="AX29" i="5"/>
  <c r="AX28" i="5"/>
  <c r="AX27" i="5"/>
  <c r="AX26" i="5"/>
  <c r="AX25" i="5"/>
  <c r="AX24" i="5"/>
  <c r="AX23" i="5"/>
  <c r="AX22" i="5"/>
  <c r="AX21" i="5"/>
  <c r="AX19" i="5"/>
  <c r="AX15" i="5"/>
  <c r="AT115" i="5"/>
  <c r="AS115" i="5"/>
  <c r="AU114" i="5"/>
  <c r="AU113" i="5"/>
  <c r="AU112" i="5"/>
  <c r="AU111" i="5"/>
  <c r="AU110" i="5"/>
  <c r="AU109" i="5"/>
  <c r="AU108" i="5"/>
  <c r="AU107" i="5"/>
  <c r="AU106" i="5"/>
  <c r="AU105" i="5"/>
  <c r="AU104" i="5"/>
  <c r="AU103" i="5"/>
  <c r="AU102" i="5"/>
  <c r="AU101" i="5"/>
  <c r="AU100" i="5"/>
  <c r="AU99" i="5"/>
  <c r="AU98" i="5"/>
  <c r="AU97" i="5"/>
  <c r="AU96" i="5"/>
  <c r="AU95" i="5"/>
  <c r="AU94" i="5"/>
  <c r="AU93" i="5"/>
  <c r="AU92" i="5"/>
  <c r="AU91" i="5"/>
  <c r="AU90" i="5"/>
  <c r="AU89" i="5"/>
  <c r="AU88" i="5"/>
  <c r="AU87" i="5"/>
  <c r="AU86" i="5"/>
  <c r="AU85" i="5"/>
  <c r="AU84" i="5"/>
  <c r="AU83" i="5"/>
  <c r="AU82" i="5"/>
  <c r="AU81" i="5"/>
  <c r="AU80" i="5"/>
  <c r="AU79" i="5"/>
  <c r="AU78" i="5"/>
  <c r="AU77" i="5"/>
  <c r="AU76" i="5"/>
  <c r="AU75" i="5"/>
  <c r="AU74" i="5"/>
  <c r="AU73" i="5"/>
  <c r="AU72" i="5"/>
  <c r="AU71" i="5"/>
  <c r="AU70" i="5"/>
  <c r="AU69" i="5"/>
  <c r="AU68" i="5"/>
  <c r="AU67" i="5"/>
  <c r="AU66" i="5"/>
  <c r="AU65" i="5"/>
  <c r="AU64" i="5"/>
  <c r="AU63" i="5"/>
  <c r="AU62" i="5"/>
  <c r="AU61" i="5"/>
  <c r="AU60" i="5"/>
  <c r="AU59" i="5"/>
  <c r="AU58" i="5"/>
  <c r="AU57" i="5"/>
  <c r="AU56" i="5"/>
  <c r="AU55" i="5"/>
  <c r="AU54" i="5"/>
  <c r="AU53" i="5"/>
  <c r="AU52" i="5"/>
  <c r="AU51" i="5"/>
  <c r="AU50" i="5"/>
  <c r="AU49" i="5"/>
  <c r="AU48" i="5"/>
  <c r="AU47" i="5"/>
  <c r="AU46" i="5"/>
  <c r="AU45" i="5"/>
  <c r="AU44" i="5"/>
  <c r="AU43" i="5"/>
  <c r="AU42" i="5"/>
  <c r="AU41" i="5"/>
  <c r="AU40" i="5"/>
  <c r="AU39" i="5"/>
  <c r="AU38" i="5"/>
  <c r="AU37" i="5"/>
  <c r="AU36" i="5"/>
  <c r="AU35" i="5"/>
  <c r="AU34" i="5"/>
  <c r="AU33" i="5"/>
  <c r="AU32" i="5"/>
  <c r="AU31" i="5"/>
  <c r="AU30" i="5"/>
  <c r="AU29" i="5"/>
  <c r="AU28" i="5"/>
  <c r="AU27" i="5"/>
  <c r="AU26" i="5"/>
  <c r="AU25" i="5"/>
  <c r="AU24" i="5"/>
  <c r="AU23" i="5"/>
  <c r="AU22" i="5"/>
  <c r="AU21" i="5"/>
  <c r="AU19" i="5"/>
  <c r="AU15" i="5"/>
  <c r="AQ115" i="5"/>
  <c r="AP115" i="5"/>
  <c r="AR114" i="5"/>
  <c r="AR113" i="5"/>
  <c r="AR112" i="5"/>
  <c r="AR111" i="5"/>
  <c r="AR110" i="5"/>
  <c r="AR109" i="5"/>
  <c r="AR108" i="5"/>
  <c r="AR107" i="5"/>
  <c r="AR106" i="5"/>
  <c r="AR105" i="5"/>
  <c r="AR104" i="5"/>
  <c r="AR103" i="5"/>
  <c r="AR102" i="5"/>
  <c r="AR101" i="5"/>
  <c r="AR100" i="5"/>
  <c r="AR99" i="5"/>
  <c r="AR98" i="5"/>
  <c r="AR97" i="5"/>
  <c r="AR96" i="5"/>
  <c r="AR95" i="5"/>
  <c r="AR94" i="5"/>
  <c r="AR93" i="5"/>
  <c r="AR92" i="5"/>
  <c r="AR91" i="5"/>
  <c r="AR90" i="5"/>
  <c r="AR89" i="5"/>
  <c r="AR88" i="5"/>
  <c r="AR87" i="5"/>
  <c r="AR86" i="5"/>
  <c r="AR85" i="5"/>
  <c r="AR84" i="5"/>
  <c r="AR83" i="5"/>
  <c r="AR82" i="5"/>
  <c r="AR81" i="5"/>
  <c r="AR80" i="5"/>
  <c r="AR79" i="5"/>
  <c r="AR78" i="5"/>
  <c r="AR77" i="5"/>
  <c r="AR76" i="5"/>
  <c r="AR75" i="5"/>
  <c r="AR74" i="5"/>
  <c r="AR73" i="5"/>
  <c r="AR72" i="5"/>
  <c r="AR71" i="5"/>
  <c r="AR70" i="5"/>
  <c r="AR69" i="5"/>
  <c r="AR68" i="5"/>
  <c r="AR67" i="5"/>
  <c r="AR66" i="5"/>
  <c r="AR65" i="5"/>
  <c r="AR64" i="5"/>
  <c r="AR63" i="5"/>
  <c r="AR62" i="5"/>
  <c r="AR61" i="5"/>
  <c r="AR60" i="5"/>
  <c r="AR59" i="5"/>
  <c r="AR58" i="5"/>
  <c r="AR57" i="5"/>
  <c r="AR56" i="5"/>
  <c r="AR55" i="5"/>
  <c r="AR54" i="5"/>
  <c r="AR53" i="5"/>
  <c r="AR52" i="5"/>
  <c r="AR51" i="5"/>
  <c r="AR50" i="5"/>
  <c r="AR49" i="5"/>
  <c r="AR48" i="5"/>
  <c r="AR47" i="5"/>
  <c r="AR46" i="5"/>
  <c r="AR45" i="5"/>
  <c r="AR44" i="5"/>
  <c r="AR43" i="5"/>
  <c r="AR42" i="5"/>
  <c r="AR41" i="5"/>
  <c r="AR40" i="5"/>
  <c r="AR39" i="5"/>
  <c r="AR38" i="5"/>
  <c r="AR37" i="5"/>
  <c r="AR36" i="5"/>
  <c r="AR35" i="5"/>
  <c r="AR34" i="5"/>
  <c r="AR33" i="5"/>
  <c r="AR32" i="5"/>
  <c r="AR31" i="5"/>
  <c r="AR30" i="5"/>
  <c r="AR29" i="5"/>
  <c r="AR28" i="5"/>
  <c r="AR27" i="5"/>
  <c r="AR26" i="5"/>
  <c r="AR25" i="5"/>
  <c r="AR24" i="5"/>
  <c r="AR23" i="5"/>
  <c r="AR22" i="5"/>
  <c r="AR21" i="5"/>
  <c r="AR19" i="5"/>
  <c r="AR15" i="5"/>
  <c r="AN115" i="5"/>
  <c r="AM115" i="5"/>
  <c r="AO114" i="5"/>
  <c r="AO113" i="5"/>
  <c r="AO112" i="5"/>
  <c r="AO111" i="5"/>
  <c r="AO110" i="5"/>
  <c r="AO109" i="5"/>
  <c r="AO108" i="5"/>
  <c r="AO107" i="5"/>
  <c r="AO106" i="5"/>
  <c r="AO105" i="5"/>
  <c r="AO104" i="5"/>
  <c r="AO103" i="5"/>
  <c r="AO102" i="5"/>
  <c r="AO101" i="5"/>
  <c r="AO100" i="5"/>
  <c r="AO99" i="5"/>
  <c r="AO98" i="5"/>
  <c r="AO97" i="5"/>
  <c r="AO96" i="5"/>
  <c r="AO95" i="5"/>
  <c r="AO94" i="5"/>
  <c r="AO93" i="5"/>
  <c r="AO92" i="5"/>
  <c r="AO91" i="5"/>
  <c r="AO90" i="5"/>
  <c r="AO89" i="5"/>
  <c r="AO88" i="5"/>
  <c r="AO87" i="5"/>
  <c r="AO86" i="5"/>
  <c r="AO85" i="5"/>
  <c r="AO84" i="5"/>
  <c r="AO83" i="5"/>
  <c r="AO82" i="5"/>
  <c r="AO81" i="5"/>
  <c r="AO80" i="5"/>
  <c r="AO79" i="5"/>
  <c r="AO78" i="5"/>
  <c r="AO77" i="5"/>
  <c r="AO76" i="5"/>
  <c r="AO75" i="5"/>
  <c r="AO74" i="5"/>
  <c r="AO73" i="5"/>
  <c r="AO72" i="5"/>
  <c r="AO71" i="5"/>
  <c r="AO70" i="5"/>
  <c r="AO69" i="5"/>
  <c r="AO68" i="5"/>
  <c r="AO67" i="5"/>
  <c r="AO66" i="5"/>
  <c r="AO65" i="5"/>
  <c r="AO64" i="5"/>
  <c r="AO63" i="5"/>
  <c r="AO62" i="5"/>
  <c r="AO61" i="5"/>
  <c r="AO60" i="5"/>
  <c r="AO59" i="5"/>
  <c r="AO58" i="5"/>
  <c r="AO57" i="5"/>
  <c r="AO56" i="5"/>
  <c r="AO55" i="5"/>
  <c r="AO54" i="5"/>
  <c r="AO53" i="5"/>
  <c r="AO52" i="5"/>
  <c r="AO51" i="5"/>
  <c r="AO50" i="5"/>
  <c r="AO49" i="5"/>
  <c r="AO48" i="5"/>
  <c r="AO47" i="5"/>
  <c r="AO46" i="5"/>
  <c r="AO45" i="5"/>
  <c r="AO44" i="5"/>
  <c r="AO43" i="5"/>
  <c r="AO42" i="5"/>
  <c r="AO41" i="5"/>
  <c r="AO40" i="5"/>
  <c r="AO39" i="5"/>
  <c r="AO38" i="5"/>
  <c r="AO37" i="5"/>
  <c r="AO36" i="5"/>
  <c r="AO35" i="5"/>
  <c r="AO34" i="5"/>
  <c r="AO33" i="5"/>
  <c r="AO32" i="5"/>
  <c r="AO31" i="5"/>
  <c r="AO30" i="5"/>
  <c r="AO29" i="5"/>
  <c r="AO28" i="5"/>
  <c r="AO27" i="5"/>
  <c r="AO26" i="5"/>
  <c r="AO25" i="5"/>
  <c r="AO24" i="5"/>
  <c r="AO23" i="5"/>
  <c r="AO22" i="5"/>
  <c r="AO21" i="5"/>
  <c r="AO19" i="5"/>
  <c r="AO15" i="5"/>
  <c r="AK115" i="5"/>
  <c r="AJ115" i="5"/>
  <c r="AL114" i="5"/>
  <c r="AL113" i="5"/>
  <c r="AL112" i="5"/>
  <c r="AL111" i="5"/>
  <c r="AL110" i="5"/>
  <c r="AL109" i="5"/>
  <c r="AL108" i="5"/>
  <c r="AL107" i="5"/>
  <c r="AL106" i="5"/>
  <c r="AL105" i="5"/>
  <c r="AL104" i="5"/>
  <c r="AL103" i="5"/>
  <c r="AL102" i="5"/>
  <c r="AL101" i="5"/>
  <c r="AL100" i="5"/>
  <c r="AL99" i="5"/>
  <c r="AL98" i="5"/>
  <c r="AL97" i="5"/>
  <c r="AL96" i="5"/>
  <c r="AL95" i="5"/>
  <c r="AL94" i="5"/>
  <c r="AL93" i="5"/>
  <c r="AL92" i="5"/>
  <c r="AL91" i="5"/>
  <c r="AL90" i="5"/>
  <c r="AL89" i="5"/>
  <c r="AL88" i="5"/>
  <c r="AL87" i="5"/>
  <c r="AL86" i="5"/>
  <c r="AL85" i="5"/>
  <c r="AL84" i="5"/>
  <c r="AL83" i="5"/>
  <c r="AL82" i="5"/>
  <c r="AL81" i="5"/>
  <c r="AL80" i="5"/>
  <c r="AL79" i="5"/>
  <c r="AL78" i="5"/>
  <c r="AL77" i="5"/>
  <c r="AL76" i="5"/>
  <c r="AL75" i="5"/>
  <c r="AL74" i="5"/>
  <c r="AL73" i="5"/>
  <c r="AL72" i="5"/>
  <c r="AL71" i="5"/>
  <c r="AL70" i="5"/>
  <c r="AL69" i="5"/>
  <c r="AL68" i="5"/>
  <c r="AL67" i="5"/>
  <c r="AL66" i="5"/>
  <c r="AL65" i="5"/>
  <c r="AL64" i="5"/>
  <c r="AL63" i="5"/>
  <c r="AL62" i="5"/>
  <c r="AL61" i="5"/>
  <c r="AL60" i="5"/>
  <c r="AL59" i="5"/>
  <c r="AL58" i="5"/>
  <c r="AL57" i="5"/>
  <c r="AL56" i="5"/>
  <c r="AL55" i="5"/>
  <c r="AL54" i="5"/>
  <c r="AL53" i="5"/>
  <c r="AL52" i="5"/>
  <c r="AL51" i="5"/>
  <c r="AL50" i="5"/>
  <c r="AL49" i="5"/>
  <c r="AL48" i="5"/>
  <c r="AL47" i="5"/>
  <c r="AL46" i="5"/>
  <c r="AL45" i="5"/>
  <c r="AL44" i="5"/>
  <c r="AL43" i="5"/>
  <c r="AL42" i="5"/>
  <c r="AL41" i="5"/>
  <c r="AL40" i="5"/>
  <c r="AL39" i="5"/>
  <c r="AL38" i="5"/>
  <c r="AL37" i="5"/>
  <c r="AL36" i="5"/>
  <c r="AL35" i="5"/>
  <c r="AL34" i="5"/>
  <c r="AL33" i="5"/>
  <c r="AL32" i="5"/>
  <c r="AL31" i="5"/>
  <c r="AL30" i="5"/>
  <c r="AL29" i="5"/>
  <c r="AL28" i="5"/>
  <c r="AL27" i="5"/>
  <c r="AL26" i="5"/>
  <c r="AL25" i="5"/>
  <c r="AL24" i="5"/>
  <c r="AL23" i="5"/>
  <c r="AL22" i="5"/>
  <c r="AL21" i="5"/>
  <c r="AL19" i="5"/>
  <c r="AL15" i="5"/>
  <c r="AH115" i="5"/>
  <c r="AG115" i="5"/>
  <c r="AI114" i="5"/>
  <c r="AI113" i="5"/>
  <c r="AI112" i="5"/>
  <c r="AI111" i="5"/>
  <c r="AI110" i="5"/>
  <c r="AI109" i="5"/>
  <c r="AI108" i="5"/>
  <c r="AI107" i="5"/>
  <c r="AI106" i="5"/>
  <c r="AI105" i="5"/>
  <c r="AI104" i="5"/>
  <c r="AI103" i="5"/>
  <c r="AI102" i="5"/>
  <c r="AI101" i="5"/>
  <c r="AI100" i="5"/>
  <c r="AI99" i="5"/>
  <c r="AI98" i="5"/>
  <c r="AI97" i="5"/>
  <c r="AI96" i="5"/>
  <c r="AI95" i="5"/>
  <c r="AI94" i="5"/>
  <c r="AI93" i="5"/>
  <c r="AI92" i="5"/>
  <c r="AI91" i="5"/>
  <c r="AI90" i="5"/>
  <c r="AI89" i="5"/>
  <c r="AI88" i="5"/>
  <c r="AI87" i="5"/>
  <c r="AI86" i="5"/>
  <c r="AI85" i="5"/>
  <c r="AI84" i="5"/>
  <c r="AI83" i="5"/>
  <c r="AI82" i="5"/>
  <c r="AI81" i="5"/>
  <c r="AI80" i="5"/>
  <c r="AI79" i="5"/>
  <c r="AI78" i="5"/>
  <c r="AI77" i="5"/>
  <c r="AI76" i="5"/>
  <c r="AI75" i="5"/>
  <c r="AI74" i="5"/>
  <c r="AI73" i="5"/>
  <c r="AI72" i="5"/>
  <c r="AI71" i="5"/>
  <c r="AI70" i="5"/>
  <c r="AI69" i="5"/>
  <c r="AI68" i="5"/>
  <c r="AI67" i="5"/>
  <c r="AI66" i="5"/>
  <c r="AI65" i="5"/>
  <c r="AI64" i="5"/>
  <c r="AI63" i="5"/>
  <c r="AI62" i="5"/>
  <c r="AI61" i="5"/>
  <c r="AI60" i="5"/>
  <c r="AI59" i="5"/>
  <c r="AI58" i="5"/>
  <c r="AI57" i="5"/>
  <c r="AI56" i="5"/>
  <c r="AI55" i="5"/>
  <c r="AI54" i="5"/>
  <c r="AI53" i="5"/>
  <c r="AI52" i="5"/>
  <c r="AI51" i="5"/>
  <c r="AI50" i="5"/>
  <c r="AI49" i="5"/>
  <c r="AI48" i="5"/>
  <c r="AI47" i="5"/>
  <c r="AI46" i="5"/>
  <c r="AI45" i="5"/>
  <c r="AI44" i="5"/>
  <c r="AI43" i="5"/>
  <c r="AI42" i="5"/>
  <c r="AI41" i="5"/>
  <c r="AI40" i="5"/>
  <c r="AI39" i="5"/>
  <c r="AI38" i="5"/>
  <c r="AI37" i="5"/>
  <c r="AI36" i="5"/>
  <c r="AI35" i="5"/>
  <c r="AI34" i="5"/>
  <c r="AI33" i="5"/>
  <c r="AI32" i="5"/>
  <c r="AI31" i="5"/>
  <c r="AI30" i="5"/>
  <c r="AI29" i="5"/>
  <c r="AI28" i="5"/>
  <c r="AI27" i="5"/>
  <c r="AI26" i="5"/>
  <c r="AI25" i="5"/>
  <c r="AI24" i="5"/>
  <c r="AI23" i="5"/>
  <c r="AI22" i="5"/>
  <c r="AI21" i="5"/>
  <c r="AI19" i="5"/>
  <c r="AI15" i="5"/>
  <c r="BF13" i="5"/>
  <c r="BG13" i="5" s="1"/>
  <c r="BC13" i="5"/>
  <c r="BD13" i="5" s="1"/>
  <c r="AZ13" i="5"/>
  <c r="BA13" i="5" s="1"/>
  <c r="AW13" i="5"/>
  <c r="AX13" i="5" s="1"/>
  <c r="AT13" i="5"/>
  <c r="AU13" i="5" s="1"/>
  <c r="AQ13" i="5"/>
  <c r="AR13" i="5" s="1"/>
  <c r="AN13" i="5"/>
  <c r="AO13" i="5" s="1"/>
  <c r="AK13" i="5"/>
  <c r="AL13" i="5" s="1"/>
  <c r="AH13" i="5"/>
  <c r="AI13" i="5" s="1"/>
  <c r="L9" i="2"/>
  <c r="AI115" i="5" l="1"/>
  <c r="AO115" i="5"/>
  <c r="BA115" i="5"/>
  <c r="BG115" i="5"/>
  <c r="AU115" i="5"/>
  <c r="AL115" i="5"/>
  <c r="AR115" i="5"/>
  <c r="AX115" i="5"/>
  <c r="BD115" i="5"/>
  <c r="N26" i="5"/>
  <c r="Q26" i="5"/>
  <c r="W26" i="5"/>
  <c r="AF26" i="5"/>
  <c r="BJ26" i="5"/>
  <c r="AC26" i="5"/>
  <c r="Z26" i="5"/>
  <c r="AF37" i="5" l="1"/>
  <c r="AC37" i="5"/>
  <c r="Z37" i="5"/>
  <c r="W37" i="5"/>
  <c r="T37" i="5"/>
  <c r="Q37" i="5"/>
  <c r="N37" i="5"/>
  <c r="K37" i="5"/>
  <c r="E37" i="5"/>
  <c r="BJ21" i="5"/>
  <c r="AF21" i="5"/>
  <c r="AC21" i="5"/>
  <c r="Z21" i="5"/>
  <c r="W21" i="5"/>
  <c r="T21" i="5"/>
  <c r="Q21" i="5"/>
  <c r="N21" i="5"/>
  <c r="K21" i="5"/>
  <c r="G231" i="2" l="1"/>
  <c r="I13" i="5"/>
  <c r="BJ32" i="5" l="1"/>
  <c r="BJ31" i="5"/>
  <c r="G22" i="2"/>
  <c r="H22" i="2"/>
  <c r="C7" i="6" l="1"/>
  <c r="K11" i="2"/>
  <c r="D9" i="7"/>
  <c r="H123" i="2" l="1"/>
  <c r="D123" i="2"/>
  <c r="E123" i="2"/>
  <c r="F123" i="2"/>
  <c r="D12" i="7" l="1"/>
  <c r="A117" i="5" l="1"/>
  <c r="A116" i="5"/>
  <c r="F116" i="2" l="1"/>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H115" i="2"/>
  <c r="H222" i="2" s="1"/>
  <c r="H114" i="2"/>
  <c r="H221" i="2" s="1"/>
  <c r="H113" i="2"/>
  <c r="H220" i="2" s="1"/>
  <c r="H112" i="2"/>
  <c r="H219" i="2" s="1"/>
  <c r="H111" i="2"/>
  <c r="H218" i="2" s="1"/>
  <c r="H110" i="2"/>
  <c r="H217" i="2" s="1"/>
  <c r="H109" i="2"/>
  <c r="H216" i="2" s="1"/>
  <c r="H108" i="2"/>
  <c r="H215" i="2" s="1"/>
  <c r="H107" i="2"/>
  <c r="H214" i="2" s="1"/>
  <c r="H106" i="2"/>
  <c r="H213" i="2" s="1"/>
  <c r="H105" i="2"/>
  <c r="H212" i="2" s="1"/>
  <c r="H104" i="2"/>
  <c r="H211" i="2" s="1"/>
  <c r="H103" i="2"/>
  <c r="H210" i="2" s="1"/>
  <c r="H102" i="2"/>
  <c r="H209" i="2" s="1"/>
  <c r="H101" i="2"/>
  <c r="H208" i="2" s="1"/>
  <c r="H100" i="2"/>
  <c r="H207" i="2" s="1"/>
  <c r="H99" i="2"/>
  <c r="H206" i="2" s="1"/>
  <c r="H98" i="2"/>
  <c r="H205" i="2" s="1"/>
  <c r="H97" i="2"/>
  <c r="H204" i="2" s="1"/>
  <c r="H96" i="2"/>
  <c r="H203" i="2" s="1"/>
  <c r="H95" i="2"/>
  <c r="H202" i="2" s="1"/>
  <c r="H94" i="2"/>
  <c r="H201" i="2" s="1"/>
  <c r="H93" i="2"/>
  <c r="H200" i="2" s="1"/>
  <c r="H92" i="2"/>
  <c r="H199" i="2" s="1"/>
  <c r="H91" i="2"/>
  <c r="H198" i="2" s="1"/>
  <c r="H90" i="2"/>
  <c r="H197" i="2" s="1"/>
  <c r="H89" i="2"/>
  <c r="H196" i="2" s="1"/>
  <c r="H88" i="2"/>
  <c r="H195" i="2" s="1"/>
  <c r="H87" i="2"/>
  <c r="H194" i="2" s="1"/>
  <c r="H86" i="2"/>
  <c r="H193" i="2" s="1"/>
  <c r="H85" i="2"/>
  <c r="H192" i="2" s="1"/>
  <c r="H84" i="2"/>
  <c r="H191" i="2" s="1"/>
  <c r="H83" i="2"/>
  <c r="H190" i="2" s="1"/>
  <c r="H82" i="2"/>
  <c r="H189" i="2" s="1"/>
  <c r="H81" i="2"/>
  <c r="H188" i="2" s="1"/>
  <c r="H80" i="2"/>
  <c r="H187" i="2" s="1"/>
  <c r="H79" i="2"/>
  <c r="H186" i="2" s="1"/>
  <c r="H78" i="2"/>
  <c r="H185" i="2" s="1"/>
  <c r="H77" i="2"/>
  <c r="H184" i="2" s="1"/>
  <c r="H76" i="2"/>
  <c r="H183" i="2" s="1"/>
  <c r="H75" i="2"/>
  <c r="H182" i="2" s="1"/>
  <c r="H74" i="2"/>
  <c r="H181" i="2" s="1"/>
  <c r="H73" i="2"/>
  <c r="H180" i="2" s="1"/>
  <c r="H72" i="2"/>
  <c r="H179" i="2" s="1"/>
  <c r="H71" i="2"/>
  <c r="H178" i="2" s="1"/>
  <c r="H70" i="2"/>
  <c r="H177" i="2" s="1"/>
  <c r="H69" i="2"/>
  <c r="H176" i="2" s="1"/>
  <c r="H68" i="2"/>
  <c r="H175" i="2" s="1"/>
  <c r="H67" i="2"/>
  <c r="H174" i="2" s="1"/>
  <c r="H66" i="2"/>
  <c r="H173" i="2" s="1"/>
  <c r="H65" i="2"/>
  <c r="H172" i="2" s="1"/>
  <c r="H64" i="2"/>
  <c r="H171" i="2" s="1"/>
  <c r="H63" i="2"/>
  <c r="H170" i="2" s="1"/>
  <c r="H62" i="2"/>
  <c r="H169" i="2" s="1"/>
  <c r="H61" i="2"/>
  <c r="H168" i="2" s="1"/>
  <c r="H60" i="2"/>
  <c r="H167" i="2" s="1"/>
  <c r="H59" i="2"/>
  <c r="H166" i="2" s="1"/>
  <c r="H58" i="2"/>
  <c r="H165" i="2" s="1"/>
  <c r="H57" i="2"/>
  <c r="H164" i="2" s="1"/>
  <c r="H56" i="2"/>
  <c r="H163" i="2" s="1"/>
  <c r="H55" i="2"/>
  <c r="H162" i="2" s="1"/>
  <c r="H54" i="2"/>
  <c r="H161" i="2" s="1"/>
  <c r="H53" i="2"/>
  <c r="H160" i="2" s="1"/>
  <c r="H52" i="2"/>
  <c r="H159" i="2" s="1"/>
  <c r="H51" i="2"/>
  <c r="H158" i="2" s="1"/>
  <c r="H50" i="2"/>
  <c r="H157" i="2" s="1"/>
  <c r="H49" i="2"/>
  <c r="H156" i="2" s="1"/>
  <c r="H48" i="2"/>
  <c r="H155" i="2" s="1"/>
  <c r="H47" i="2"/>
  <c r="H154" i="2" s="1"/>
  <c r="H46" i="2"/>
  <c r="H153" i="2" s="1"/>
  <c r="BI115" i="5"/>
  <c r="BH115" i="5"/>
  <c r="AE115" i="5"/>
  <c r="AD115" i="5"/>
  <c r="AB115" i="5"/>
  <c r="AA115" i="5"/>
  <c r="Y115" i="5"/>
  <c r="X115" i="5"/>
  <c r="V115" i="5"/>
  <c r="U115" i="5"/>
  <c r="S115" i="5"/>
  <c r="R115" i="5"/>
  <c r="P115" i="5"/>
  <c r="O115" i="5"/>
  <c r="G116" i="2"/>
  <c r="G223" i="2" s="1"/>
  <c r="G115" i="2"/>
  <c r="G222" i="2" s="1"/>
  <c r="G114" i="2"/>
  <c r="G221" i="2" s="1"/>
  <c r="G113" i="2"/>
  <c r="G220" i="2" s="1"/>
  <c r="G112" i="2"/>
  <c r="G219" i="2" s="1"/>
  <c r="G111" i="2"/>
  <c r="G218" i="2" s="1"/>
  <c r="G110" i="2"/>
  <c r="G217" i="2" s="1"/>
  <c r="G109" i="2"/>
  <c r="G216" i="2" s="1"/>
  <c r="G108" i="2"/>
  <c r="G215" i="2" s="1"/>
  <c r="G107" i="2"/>
  <c r="G214" i="2" s="1"/>
  <c r="G106" i="2"/>
  <c r="G213" i="2" s="1"/>
  <c r="G105" i="2"/>
  <c r="G212" i="2" s="1"/>
  <c r="G104" i="2"/>
  <c r="G211" i="2" s="1"/>
  <c r="G103" i="2"/>
  <c r="G210" i="2" s="1"/>
  <c r="G102" i="2"/>
  <c r="G209" i="2" s="1"/>
  <c r="G101" i="2"/>
  <c r="G208" i="2" s="1"/>
  <c r="G100" i="2"/>
  <c r="G207" i="2" s="1"/>
  <c r="G99" i="2"/>
  <c r="G206" i="2" s="1"/>
  <c r="G98" i="2"/>
  <c r="G205" i="2" s="1"/>
  <c r="G97" i="2"/>
  <c r="G204" i="2" s="1"/>
  <c r="G96" i="2"/>
  <c r="G203" i="2" s="1"/>
  <c r="G95" i="2"/>
  <c r="G202" i="2" s="1"/>
  <c r="G94" i="2"/>
  <c r="G201" i="2" s="1"/>
  <c r="G93" i="2"/>
  <c r="G200" i="2" s="1"/>
  <c r="G92" i="2"/>
  <c r="G199" i="2" s="1"/>
  <c r="G91" i="2"/>
  <c r="G198" i="2" s="1"/>
  <c r="G90" i="2"/>
  <c r="G197" i="2" s="1"/>
  <c r="G89" i="2"/>
  <c r="G196" i="2" s="1"/>
  <c r="G88" i="2"/>
  <c r="G195" i="2" s="1"/>
  <c r="G87" i="2"/>
  <c r="G194" i="2" s="1"/>
  <c r="G86" i="2"/>
  <c r="G193" i="2" s="1"/>
  <c r="G85" i="2"/>
  <c r="G192" i="2" s="1"/>
  <c r="G84" i="2"/>
  <c r="G191" i="2" s="1"/>
  <c r="G83" i="2"/>
  <c r="G190" i="2" s="1"/>
  <c r="G82" i="2"/>
  <c r="G189" i="2" s="1"/>
  <c r="G81" i="2"/>
  <c r="G188" i="2" s="1"/>
  <c r="G80" i="2"/>
  <c r="G187" i="2" s="1"/>
  <c r="G79" i="2"/>
  <c r="G186" i="2" s="1"/>
  <c r="G78" i="2"/>
  <c r="G185" i="2" s="1"/>
  <c r="G77" i="2"/>
  <c r="G184" i="2" s="1"/>
  <c r="G76" i="2"/>
  <c r="G183" i="2" s="1"/>
  <c r="G75" i="2"/>
  <c r="G182" i="2" s="1"/>
  <c r="G74" i="2"/>
  <c r="G181" i="2" s="1"/>
  <c r="G73" i="2"/>
  <c r="G180" i="2" s="1"/>
  <c r="G72" i="2"/>
  <c r="G179" i="2" s="1"/>
  <c r="G71" i="2"/>
  <c r="G178" i="2" s="1"/>
  <c r="G70" i="2"/>
  <c r="G177" i="2" s="1"/>
  <c r="G69" i="2"/>
  <c r="G176" i="2" s="1"/>
  <c r="G68" i="2"/>
  <c r="G175" i="2" s="1"/>
  <c r="G67" i="2"/>
  <c r="G174" i="2" s="1"/>
  <c r="G66" i="2"/>
  <c r="G173" i="2" s="1"/>
  <c r="G65" i="2"/>
  <c r="G172" i="2" s="1"/>
  <c r="G64" i="2"/>
  <c r="G171" i="2" s="1"/>
  <c r="G63" i="2"/>
  <c r="G170" i="2" s="1"/>
  <c r="G62" i="2"/>
  <c r="G169" i="2" s="1"/>
  <c r="G61" i="2"/>
  <c r="G168" i="2" s="1"/>
  <c r="G60" i="2"/>
  <c r="G167" i="2" s="1"/>
  <c r="G59" i="2"/>
  <c r="G166" i="2" s="1"/>
  <c r="G58" i="2"/>
  <c r="G165" i="2" s="1"/>
  <c r="G57" i="2"/>
  <c r="G164" i="2" s="1"/>
  <c r="G56" i="2"/>
  <c r="G163" i="2" s="1"/>
  <c r="G55" i="2"/>
  <c r="G162" i="2" s="1"/>
  <c r="G54" i="2"/>
  <c r="G161" i="2" s="1"/>
  <c r="G53" i="2"/>
  <c r="G160" i="2" s="1"/>
  <c r="G52" i="2"/>
  <c r="G159" i="2" s="1"/>
  <c r="G51" i="2"/>
  <c r="G158" i="2" s="1"/>
  <c r="G50" i="2"/>
  <c r="G157" i="2" s="1"/>
  <c r="G49" i="2"/>
  <c r="G156" i="2" s="1"/>
  <c r="G48" i="2"/>
  <c r="G155" i="2" s="1"/>
  <c r="G47" i="2"/>
  <c r="G154" i="2" s="1"/>
  <c r="G46" i="2"/>
  <c r="G153" i="2" s="1"/>
  <c r="G45" i="2"/>
  <c r="G152" i="2" s="1"/>
  <c r="G44" i="2"/>
  <c r="G151" i="2" s="1"/>
  <c r="G43" i="2"/>
  <c r="G150" i="2" s="1"/>
  <c r="G42" i="2"/>
  <c r="G149" i="2" s="1"/>
  <c r="G41" i="2"/>
  <c r="G148" i="2" s="1"/>
  <c r="G40" i="2"/>
  <c r="G147" i="2" s="1"/>
  <c r="G39" i="2"/>
  <c r="G146" i="2" s="1"/>
  <c r="G38" i="2"/>
  <c r="G145" i="2" s="1"/>
  <c r="G37" i="2"/>
  <c r="G144" i="2" s="1"/>
  <c r="G36" i="2"/>
  <c r="G143" i="2" s="1"/>
  <c r="G35" i="2"/>
  <c r="G142" i="2" s="1"/>
  <c r="G34" i="2"/>
  <c r="G141" i="2" s="1"/>
  <c r="G33" i="2"/>
  <c r="G140" i="2" s="1"/>
  <c r="G32" i="2"/>
  <c r="G139" i="2" s="1"/>
  <c r="G31" i="2"/>
  <c r="G138" i="2" s="1"/>
  <c r="G30" i="2"/>
  <c r="G137" i="2" s="1"/>
  <c r="G29" i="2"/>
  <c r="G136" i="2" s="1"/>
  <c r="G28" i="2"/>
  <c r="G135" i="2" s="1"/>
  <c r="G27" i="2"/>
  <c r="G134" i="2" s="1"/>
  <c r="G26" i="2"/>
  <c r="G25" i="2"/>
  <c r="G132" i="2" s="1"/>
  <c r="G24" i="2"/>
  <c r="G131" i="2" s="1"/>
  <c r="G23" i="2"/>
  <c r="G21" i="2"/>
  <c r="G20" i="2"/>
  <c r="G19" i="2"/>
  <c r="G18" i="2"/>
  <c r="G17" i="2"/>
  <c r="H231" i="2" l="1"/>
  <c r="L13" i="5"/>
  <c r="I231" i="2"/>
  <c r="H25" i="2"/>
  <c r="H132" i="2" s="1"/>
  <c r="H36" i="2"/>
  <c r="H143" i="2" s="1"/>
  <c r="H30" i="2"/>
  <c r="H137" i="2" s="1"/>
  <c r="H38" i="2"/>
  <c r="H145" i="2" s="1"/>
  <c r="H32" i="2"/>
  <c r="H139" i="2" s="1"/>
  <c r="H42" i="2"/>
  <c r="H149" i="2" s="1"/>
  <c r="H35" i="2"/>
  <c r="H142" i="2" s="1"/>
  <c r="H43" i="2"/>
  <c r="H150" i="2" s="1"/>
  <c r="H45" i="2"/>
  <c r="H152" i="2" s="1"/>
  <c r="H44" i="2"/>
  <c r="H151" i="2" s="1"/>
  <c r="H41" i="2"/>
  <c r="H148" i="2" s="1"/>
  <c r="H37" i="2"/>
  <c r="H144" i="2" s="1"/>
  <c r="H34" i="2"/>
  <c r="H141" i="2" s="1"/>
  <c r="H33" i="2"/>
  <c r="H140" i="2" s="1"/>
  <c r="H31" i="2"/>
  <c r="H138" i="2" s="1"/>
  <c r="H29" i="2"/>
  <c r="H136" i="2" s="1"/>
  <c r="H28" i="2"/>
  <c r="H135" i="2" s="1"/>
  <c r="H27" i="2"/>
  <c r="H134" i="2" s="1"/>
  <c r="H40" i="2"/>
  <c r="H147" i="2" s="1"/>
  <c r="H39" i="2"/>
  <c r="H146" i="2" s="1"/>
  <c r="F124" i="2"/>
  <c r="H116" i="2"/>
  <c r="H223" i="2" s="1"/>
  <c r="F128" i="2"/>
  <c r="F136" i="2"/>
  <c r="F144" i="2"/>
  <c r="F152" i="2"/>
  <c r="F160" i="2"/>
  <c r="F168" i="2"/>
  <c r="F176" i="2"/>
  <c r="F184" i="2"/>
  <c r="F192" i="2"/>
  <c r="F200" i="2"/>
  <c r="F208" i="2"/>
  <c r="F220" i="2"/>
  <c r="F129" i="2"/>
  <c r="F137" i="2"/>
  <c r="F145" i="2"/>
  <c r="F153" i="2"/>
  <c r="F165" i="2"/>
  <c r="F173" i="2"/>
  <c r="F177" i="2"/>
  <c r="F185" i="2"/>
  <c r="F189" i="2"/>
  <c r="F193" i="2"/>
  <c r="F197" i="2"/>
  <c r="F205" i="2"/>
  <c r="F213" i="2"/>
  <c r="F217" i="2"/>
  <c r="F126" i="2"/>
  <c r="F130" i="2"/>
  <c r="F134" i="2"/>
  <c r="F138" i="2"/>
  <c r="F142" i="2"/>
  <c r="F146" i="2"/>
  <c r="F150" i="2"/>
  <c r="F154" i="2"/>
  <c r="F158" i="2"/>
  <c r="F162" i="2"/>
  <c r="F166" i="2"/>
  <c r="F170" i="2"/>
  <c r="F174" i="2"/>
  <c r="F178" i="2"/>
  <c r="F182" i="2"/>
  <c r="F186" i="2"/>
  <c r="F190" i="2"/>
  <c r="F194" i="2"/>
  <c r="F198" i="2"/>
  <c r="F202" i="2"/>
  <c r="F206" i="2"/>
  <c r="F210" i="2"/>
  <c r="F214" i="2"/>
  <c r="F218" i="2"/>
  <c r="F222" i="2"/>
  <c r="F132" i="2"/>
  <c r="F140" i="2"/>
  <c r="F148" i="2"/>
  <c r="F156" i="2"/>
  <c r="F164" i="2"/>
  <c r="F172" i="2"/>
  <c r="F180" i="2"/>
  <c r="F188" i="2"/>
  <c r="F196" i="2"/>
  <c r="F204" i="2"/>
  <c r="F212" i="2"/>
  <c r="F216" i="2"/>
  <c r="F125" i="2"/>
  <c r="F133" i="2"/>
  <c r="F141" i="2"/>
  <c r="F149" i="2"/>
  <c r="F157" i="2"/>
  <c r="F161" i="2"/>
  <c r="F169" i="2"/>
  <c r="F181" i="2"/>
  <c r="F201" i="2"/>
  <c r="F209" i="2"/>
  <c r="F221" i="2"/>
  <c r="F127" i="2"/>
  <c r="F131" i="2"/>
  <c r="F135" i="2"/>
  <c r="F139" i="2"/>
  <c r="F143" i="2"/>
  <c r="F147" i="2"/>
  <c r="F151" i="2"/>
  <c r="F155" i="2"/>
  <c r="F159" i="2"/>
  <c r="F163" i="2"/>
  <c r="F167" i="2"/>
  <c r="F171" i="2"/>
  <c r="F175" i="2"/>
  <c r="F179" i="2"/>
  <c r="F183" i="2"/>
  <c r="F187" i="2"/>
  <c r="F191" i="2"/>
  <c r="F195" i="2"/>
  <c r="F199" i="2"/>
  <c r="F203" i="2"/>
  <c r="F207" i="2"/>
  <c r="F211" i="2"/>
  <c r="F215" i="2"/>
  <c r="F219" i="2"/>
  <c r="F223" i="2"/>
  <c r="H24" i="2"/>
  <c r="H131" i="2" s="1"/>
  <c r="H17" i="2"/>
  <c r="H124" i="2" s="1"/>
  <c r="G124" i="2"/>
  <c r="H21" i="2"/>
  <c r="H128" i="2" s="1"/>
  <c r="G128" i="2"/>
  <c r="H18" i="2"/>
  <c r="H125" i="2" s="1"/>
  <c r="G125" i="2"/>
  <c r="H129" i="2"/>
  <c r="G129" i="2"/>
  <c r="H26" i="2"/>
  <c r="H133" i="2" s="1"/>
  <c r="G133" i="2"/>
  <c r="H19" i="2"/>
  <c r="H126" i="2" s="1"/>
  <c r="G126" i="2"/>
  <c r="H23" i="2"/>
  <c r="H130" i="2" s="1"/>
  <c r="G130" i="2"/>
  <c r="H20" i="2"/>
  <c r="H127" i="2" s="1"/>
  <c r="G127" i="2"/>
  <c r="J231" i="2" l="1"/>
  <c r="K231" i="2" l="1"/>
  <c r="T114" i="5"/>
  <c r="T113" i="5"/>
  <c r="T112" i="5"/>
  <c r="T111" i="5"/>
  <c r="T110" i="5"/>
  <c r="T109" i="5"/>
  <c r="T108" i="5"/>
  <c r="T107" i="5"/>
  <c r="T106" i="5"/>
  <c r="T105" i="5"/>
  <c r="T104" i="5"/>
  <c r="T103" i="5"/>
  <c r="T102" i="5"/>
  <c r="T101" i="5"/>
  <c r="T100" i="5"/>
  <c r="T99" i="5"/>
  <c r="T98" i="5"/>
  <c r="T97" i="5"/>
  <c r="T96" i="5"/>
  <c r="T95" i="5"/>
  <c r="T94" i="5"/>
  <c r="T93" i="5"/>
  <c r="T92" i="5"/>
  <c r="T91" i="5"/>
  <c r="T90" i="5"/>
  <c r="T89" i="5"/>
  <c r="T88" i="5"/>
  <c r="T87" i="5"/>
  <c r="T86" i="5"/>
  <c r="T85" i="5"/>
  <c r="T84" i="5"/>
  <c r="T83" i="5"/>
  <c r="T82" i="5"/>
  <c r="T81" i="5"/>
  <c r="T80" i="5"/>
  <c r="T79" i="5"/>
  <c r="T78" i="5"/>
  <c r="T77" i="5"/>
  <c r="T76" i="5"/>
  <c r="T75" i="5"/>
  <c r="T74" i="5"/>
  <c r="T73" i="5"/>
  <c r="T72" i="5"/>
  <c r="T71" i="5"/>
  <c r="T70" i="5"/>
  <c r="T69" i="5"/>
  <c r="T68" i="5"/>
  <c r="T67" i="5"/>
  <c r="T66" i="5"/>
  <c r="T65" i="5"/>
  <c r="T64" i="5"/>
  <c r="T63" i="5"/>
  <c r="T62" i="5"/>
  <c r="T61" i="5"/>
  <c r="T60" i="5"/>
  <c r="T59" i="5"/>
  <c r="T58" i="5"/>
  <c r="T57" i="5"/>
  <c r="T56" i="5"/>
  <c r="T55" i="5"/>
  <c r="T54" i="5"/>
  <c r="T53" i="5"/>
  <c r="T52" i="5"/>
  <c r="T51" i="5"/>
  <c r="T50" i="5"/>
  <c r="T49" i="5"/>
  <c r="T48" i="5"/>
  <c r="T47" i="5"/>
  <c r="T46" i="5"/>
  <c r="T45" i="5"/>
  <c r="T44" i="5"/>
  <c r="T43" i="5"/>
  <c r="T42" i="5"/>
  <c r="T41" i="5"/>
  <c r="T40" i="5"/>
  <c r="T39" i="5"/>
  <c r="T38" i="5"/>
  <c r="T36" i="5"/>
  <c r="T35" i="5"/>
  <c r="T34" i="5"/>
  <c r="T33" i="5"/>
  <c r="T32" i="5"/>
  <c r="T31" i="5"/>
  <c r="T30" i="5"/>
  <c r="T29" i="5"/>
  <c r="T28" i="5"/>
  <c r="T27" i="5"/>
  <c r="T26" i="5"/>
  <c r="T25" i="5"/>
  <c r="T24" i="5"/>
  <c r="T23" i="5"/>
  <c r="T22" i="5"/>
  <c r="T19" i="5"/>
  <c r="T15" i="5"/>
  <c r="L231" i="2" l="1"/>
  <c r="T115" i="5"/>
  <c r="M231" i="2" l="1"/>
  <c r="Q13" i="5"/>
  <c r="J13" i="5"/>
  <c r="K13" i="5"/>
  <c r="M13" i="5"/>
  <c r="N231" i="2" l="1"/>
  <c r="O7" i="6"/>
  <c r="I7" i="6"/>
  <c r="O231" i="2"/>
  <c r="T13" i="5"/>
  <c r="N13" i="5"/>
  <c r="U7" i="6" l="1"/>
  <c r="P13" i="5"/>
  <c r="S13" i="5"/>
  <c r="V13" i="5" l="1"/>
  <c r="W13" i="5"/>
  <c r="Z13" i="5"/>
  <c r="Y13" i="5"/>
  <c r="AB13" i="5" l="1"/>
  <c r="AC13" i="5"/>
  <c r="AF13" i="5" l="1"/>
  <c r="AE13" i="5"/>
  <c r="M115" i="5" l="1"/>
  <c r="L115" i="5"/>
  <c r="J115" i="5"/>
  <c r="I115" i="5"/>
  <c r="G115" i="5"/>
  <c r="BJ13" i="5" l="1"/>
  <c r="BI13" i="5"/>
  <c r="B35" i="2"/>
  <c r="D7" i="6"/>
  <c r="X238" i="2" l="1"/>
  <c r="P238" i="2"/>
  <c r="S238" i="2"/>
  <c r="R238" i="2"/>
  <c r="W238" i="2"/>
  <c r="U238" i="2"/>
  <c r="Q238" i="2"/>
  <c r="T238" i="2"/>
  <c r="V238" i="2"/>
  <c r="J254" i="2"/>
  <c r="M254" i="2"/>
  <c r="G238" i="2"/>
  <c r="M238" i="2"/>
  <c r="K254" i="2"/>
  <c r="J238" i="2"/>
  <c r="L238" i="2"/>
  <c r="H238" i="2"/>
  <c r="K238" i="2"/>
  <c r="G254" i="2"/>
  <c r="I238" i="2"/>
  <c r="O238" i="2"/>
  <c r="I254" i="2"/>
  <c r="H254" i="2"/>
  <c r="N254" i="2"/>
  <c r="G235" i="2"/>
  <c r="L254" i="2"/>
  <c r="N238" i="2"/>
  <c r="C14" i="2"/>
  <c r="D14" i="2" s="1"/>
  <c r="E14" i="2" s="1"/>
  <c r="F14" i="2" s="1"/>
  <c r="G14" i="2" s="1"/>
  <c r="H14" i="2" s="1"/>
  <c r="I14" i="2" s="1"/>
  <c r="J14" i="2" s="1"/>
  <c r="K14" i="2" s="1"/>
  <c r="L14" i="2" s="1"/>
  <c r="A338" i="2"/>
  <c r="A339" i="2" s="1"/>
  <c r="A340" i="2" s="1"/>
  <c r="A341" i="2" s="1"/>
  <c r="A342" i="2" s="1"/>
  <c r="A343" i="2" s="1"/>
  <c r="Y238" i="2" l="1" a="1"/>
  <c r="Y238" i="2" s="1"/>
  <c r="AA238" i="2" s="1"/>
  <c r="M14" i="2"/>
  <c r="N14" i="2" s="1"/>
  <c r="O14" i="2" s="1"/>
  <c r="P14" i="2" s="1"/>
  <c r="Q14" i="2" s="1"/>
  <c r="R14" i="2" s="1"/>
  <c r="S14" i="2" s="1"/>
  <c r="T14" i="2" s="1"/>
  <c r="U14" i="2" s="1"/>
  <c r="V14" i="2" s="1"/>
  <c r="W14" i="2" s="1"/>
  <c r="X14" i="2" s="1"/>
  <c r="Y14" i="2" s="1"/>
  <c r="Z14" i="2" s="1"/>
  <c r="AA14" i="2" s="1"/>
  <c r="AB14" i="2" s="1"/>
  <c r="AC14" i="2" s="1"/>
  <c r="AD14" i="2" s="1"/>
  <c r="AE14" i="2" s="1"/>
  <c r="AF14" i="2" s="1"/>
  <c r="AG14" i="2" s="1"/>
  <c r="A344" i="2"/>
  <c r="A345" i="2" s="1"/>
  <c r="A346" i="2" s="1"/>
  <c r="A347" i="2" s="1"/>
  <c r="A348" i="2" s="1"/>
  <c r="A349" i="2" s="1"/>
  <c r="A350" i="2" s="1"/>
  <c r="A351" i="2" s="1"/>
  <c r="A352" i="2" l="1"/>
  <c r="A353" i="2" s="1"/>
  <c r="A354" i="2" s="1"/>
  <c r="A355" i="2" s="1"/>
  <c r="A356" i="2" s="1"/>
  <c r="A357" i="2" s="1"/>
  <c r="A358" i="2" s="1"/>
  <c r="A359" i="2" s="1"/>
  <c r="A360" i="2" s="1"/>
  <c r="A361" i="2" s="1"/>
  <c r="K97" i="5"/>
  <c r="E97" i="5"/>
  <c r="E99" i="2" s="1"/>
  <c r="D122" i="6"/>
  <c r="C122" i="6"/>
  <c r="D121" i="6"/>
  <c r="C121" i="6"/>
  <c r="D120" i="6"/>
  <c r="C120" i="6"/>
  <c r="D119" i="6"/>
  <c r="C119" i="6"/>
  <c r="D118" i="6"/>
  <c r="C118" i="6"/>
  <c r="D117" i="6"/>
  <c r="C117" i="6"/>
  <c r="D116" i="6"/>
  <c r="C116" i="6"/>
  <c r="D115" i="6"/>
  <c r="C115" i="6"/>
  <c r="D114" i="6"/>
  <c r="C114" i="6"/>
  <c r="D113" i="6"/>
  <c r="C113" i="6"/>
  <c r="D112" i="6"/>
  <c r="C112" i="6"/>
  <c r="D111" i="6"/>
  <c r="C111" i="6"/>
  <c r="D110" i="6"/>
  <c r="C110" i="6"/>
  <c r="D109" i="6"/>
  <c r="C109" i="6"/>
  <c r="D108" i="6"/>
  <c r="C108" i="6"/>
  <c r="D107" i="6"/>
  <c r="C107" i="6"/>
  <c r="D106" i="6"/>
  <c r="C106" i="6"/>
  <c r="D105" i="6"/>
  <c r="C105" i="6"/>
  <c r="D104" i="6"/>
  <c r="C104" i="6"/>
  <c r="D103" i="6"/>
  <c r="C103" i="6"/>
  <c r="D102" i="6"/>
  <c r="C102" i="6"/>
  <c r="D101" i="6"/>
  <c r="C101" i="6"/>
  <c r="D100" i="6"/>
  <c r="C100" i="6"/>
  <c r="D99" i="6"/>
  <c r="C99" i="6"/>
  <c r="D98" i="6"/>
  <c r="C98" i="6"/>
  <c r="D97" i="6"/>
  <c r="C97" i="6"/>
  <c r="D96" i="6"/>
  <c r="C96" i="6"/>
  <c r="D95" i="6"/>
  <c r="C95" i="6"/>
  <c r="D94" i="6"/>
  <c r="C94" i="6"/>
  <c r="D93" i="6"/>
  <c r="C93" i="6"/>
  <c r="D92" i="6"/>
  <c r="C92" i="6"/>
  <c r="D91" i="6"/>
  <c r="C91" i="6"/>
  <c r="D90" i="6"/>
  <c r="C90" i="6"/>
  <c r="D89" i="6"/>
  <c r="C89" i="6"/>
  <c r="D88" i="6"/>
  <c r="C88" i="6"/>
  <c r="D87" i="6"/>
  <c r="C87" i="6"/>
  <c r="D86" i="6"/>
  <c r="C86" i="6"/>
  <c r="D85" i="6"/>
  <c r="C85" i="6"/>
  <c r="D84" i="6"/>
  <c r="C84" i="6"/>
  <c r="D83" i="6"/>
  <c r="C83" i="6"/>
  <c r="D82" i="6"/>
  <c r="C82" i="6"/>
  <c r="D81" i="6"/>
  <c r="C81" i="6"/>
  <c r="D80" i="6"/>
  <c r="C80" i="6"/>
  <c r="D79" i="6"/>
  <c r="C79" i="6"/>
  <c r="D78" i="6"/>
  <c r="C78" i="6"/>
  <c r="D77" i="6"/>
  <c r="C77" i="6"/>
  <c r="D76" i="6"/>
  <c r="C76" i="6"/>
  <c r="D75" i="6"/>
  <c r="C75" i="6"/>
  <c r="D74" i="6"/>
  <c r="C74" i="6"/>
  <c r="D73" i="6"/>
  <c r="C73" i="6"/>
  <c r="D72" i="6"/>
  <c r="C72" i="6"/>
  <c r="D71" i="6"/>
  <c r="C71" i="6"/>
  <c r="D70" i="6"/>
  <c r="C70" i="6"/>
  <c r="D69" i="6"/>
  <c r="C69" i="6"/>
  <c r="D68" i="6"/>
  <c r="C68" i="6"/>
  <c r="D67" i="6"/>
  <c r="C67" i="6"/>
  <c r="D66" i="6"/>
  <c r="C66" i="6"/>
  <c r="D65" i="6"/>
  <c r="C65" i="6"/>
  <c r="D64" i="6"/>
  <c r="C64" i="6"/>
  <c r="D63" i="6"/>
  <c r="C63" i="6"/>
  <c r="D62" i="6"/>
  <c r="C62" i="6"/>
  <c r="D61" i="6"/>
  <c r="C61" i="6"/>
  <c r="D60" i="6"/>
  <c r="C60" i="6"/>
  <c r="D59" i="6"/>
  <c r="C59" i="6"/>
  <c r="D58" i="6"/>
  <c r="C58" i="6"/>
  <c r="D57" i="6"/>
  <c r="C57" i="6"/>
  <c r="D56" i="6"/>
  <c r="C56" i="6"/>
  <c r="D55" i="6"/>
  <c r="C55" i="6"/>
  <c r="D54" i="6"/>
  <c r="C54" i="6"/>
  <c r="D53" i="6"/>
  <c r="C53" i="6"/>
  <c r="D52" i="6"/>
  <c r="C52" i="6"/>
  <c r="D51" i="6"/>
  <c r="C51" i="6"/>
  <c r="D50" i="6"/>
  <c r="C50" i="6"/>
  <c r="D49" i="6"/>
  <c r="C49" i="6"/>
  <c r="D48" i="6"/>
  <c r="C48" i="6"/>
  <c r="D47" i="6"/>
  <c r="C47" i="6"/>
  <c r="D46" i="6"/>
  <c r="C46" i="6"/>
  <c r="D45" i="6"/>
  <c r="C45" i="6"/>
  <c r="D44" i="6"/>
  <c r="C44" i="6"/>
  <c r="D43" i="6"/>
  <c r="C43" i="6"/>
  <c r="D42" i="6"/>
  <c r="C42" i="6"/>
  <c r="D41" i="6"/>
  <c r="C41" i="6"/>
  <c r="D40" i="6"/>
  <c r="E33" i="5"/>
  <c r="E35" i="2" s="1"/>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C37" i="2"/>
  <c r="C144" i="2" s="1"/>
  <c r="C252" i="2" s="1"/>
  <c r="D36" i="2"/>
  <c r="C36" i="2"/>
  <c r="C143" i="2" s="1"/>
  <c r="C251" i="2" s="1"/>
  <c r="B36" i="2"/>
  <c r="B143" i="2" s="1"/>
  <c r="B251" i="2" s="1"/>
  <c r="D35" i="2"/>
  <c r="C35" i="2"/>
  <c r="C142" i="2" s="1"/>
  <c r="C250" i="2" s="1"/>
  <c r="B142" i="2"/>
  <c r="B250" i="2" s="1"/>
  <c r="D34" i="2"/>
  <c r="C34" i="2"/>
  <c r="C141" i="2" s="1"/>
  <c r="C249" i="2" s="1"/>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C32" i="7"/>
  <c r="D31" i="7"/>
  <c r="C31" i="7"/>
  <c r="B31" i="7"/>
  <c r="D30" i="7"/>
  <c r="C30" i="7"/>
  <c r="B30" i="7"/>
  <c r="D29" i="7"/>
  <c r="C29" i="7"/>
  <c r="BJ114" i="5"/>
  <c r="AF114" i="5"/>
  <c r="AC114" i="5"/>
  <c r="Z114" i="5"/>
  <c r="W114" i="5"/>
  <c r="Q114" i="5"/>
  <c r="N114" i="5"/>
  <c r="K114" i="5"/>
  <c r="E114" i="5"/>
  <c r="E116" i="2" s="1"/>
  <c r="BJ113" i="5"/>
  <c r="AF113" i="5"/>
  <c r="AC113" i="5"/>
  <c r="Z113" i="5"/>
  <c r="W113" i="5"/>
  <c r="Q113" i="5"/>
  <c r="N113" i="5"/>
  <c r="K113" i="5"/>
  <c r="E113" i="5"/>
  <c r="E115" i="2" s="1"/>
  <c r="BJ112" i="5"/>
  <c r="AF112" i="5"/>
  <c r="AC112" i="5"/>
  <c r="Z112" i="5"/>
  <c r="W112" i="5"/>
  <c r="Q112" i="5"/>
  <c r="N112" i="5"/>
  <c r="K112" i="5"/>
  <c r="E112" i="5"/>
  <c r="E114" i="2" s="1"/>
  <c r="BJ111" i="5"/>
  <c r="AF111" i="5"/>
  <c r="AC111" i="5"/>
  <c r="Z111" i="5"/>
  <c r="W111" i="5"/>
  <c r="Q111" i="5"/>
  <c r="N111" i="5"/>
  <c r="K111" i="5"/>
  <c r="E111" i="5"/>
  <c r="E113" i="2" s="1"/>
  <c r="BJ110" i="5"/>
  <c r="AF110" i="5"/>
  <c r="AC110" i="5"/>
  <c r="Z110" i="5"/>
  <c r="W110" i="5"/>
  <c r="Q110" i="5"/>
  <c r="N110" i="5"/>
  <c r="K110" i="5"/>
  <c r="E110" i="5"/>
  <c r="E112" i="2" s="1"/>
  <c r="BJ109" i="5"/>
  <c r="AF109" i="5"/>
  <c r="AC109" i="5"/>
  <c r="Z109" i="5"/>
  <c r="W109" i="5"/>
  <c r="Q109" i="5"/>
  <c r="N109" i="5"/>
  <c r="K109" i="5"/>
  <c r="E109" i="5"/>
  <c r="E111" i="2" s="1"/>
  <c r="BJ108" i="5"/>
  <c r="AF108" i="5"/>
  <c r="AC108" i="5"/>
  <c r="Z108" i="5"/>
  <c r="W108" i="5"/>
  <c r="Q108" i="5"/>
  <c r="N108" i="5"/>
  <c r="K108" i="5"/>
  <c r="E108" i="5"/>
  <c r="E110" i="2" s="1"/>
  <c r="BJ107" i="5"/>
  <c r="AF107" i="5"/>
  <c r="AC107" i="5"/>
  <c r="Z107" i="5"/>
  <c r="W107" i="5"/>
  <c r="Q107" i="5"/>
  <c r="N107" i="5"/>
  <c r="K107" i="5"/>
  <c r="E107" i="5"/>
  <c r="E109" i="2" s="1"/>
  <c r="BJ106" i="5"/>
  <c r="AF106" i="5"/>
  <c r="AC106" i="5"/>
  <c r="Z106" i="5"/>
  <c r="W106" i="5"/>
  <c r="Q106" i="5"/>
  <c r="N106" i="5"/>
  <c r="K106" i="5"/>
  <c r="E106" i="5"/>
  <c r="E108" i="2" s="1"/>
  <c r="BJ105" i="5"/>
  <c r="AF105" i="5"/>
  <c r="AC105" i="5"/>
  <c r="Z105" i="5"/>
  <c r="W105" i="5"/>
  <c r="Q105" i="5"/>
  <c r="N105" i="5"/>
  <c r="K105" i="5"/>
  <c r="E105" i="5"/>
  <c r="E107" i="2" s="1"/>
  <c r="BJ104" i="5"/>
  <c r="AF104" i="5"/>
  <c r="AC104" i="5"/>
  <c r="Z104" i="5"/>
  <c r="W104" i="5"/>
  <c r="Q104" i="5"/>
  <c r="N104" i="5"/>
  <c r="K104" i="5"/>
  <c r="E104" i="5"/>
  <c r="E106" i="2" s="1"/>
  <c r="BJ103" i="5"/>
  <c r="AF103" i="5"/>
  <c r="AC103" i="5"/>
  <c r="Z103" i="5"/>
  <c r="W103" i="5"/>
  <c r="Q103" i="5"/>
  <c r="N103" i="5"/>
  <c r="K103" i="5"/>
  <c r="E103" i="5"/>
  <c r="E105" i="2" s="1"/>
  <c r="BJ102" i="5"/>
  <c r="AF102" i="5"/>
  <c r="AC102" i="5"/>
  <c r="Z102" i="5"/>
  <c r="W102" i="5"/>
  <c r="Q102" i="5"/>
  <c r="N102" i="5"/>
  <c r="K102" i="5"/>
  <c r="E102" i="5"/>
  <c r="E104" i="2" s="1"/>
  <c r="BJ101" i="5"/>
  <c r="AF101" i="5"/>
  <c r="AC101" i="5"/>
  <c r="Z101" i="5"/>
  <c r="W101" i="5"/>
  <c r="Q101" i="5"/>
  <c r="N101" i="5"/>
  <c r="K101" i="5"/>
  <c r="E101" i="5"/>
  <c r="E103" i="2" s="1"/>
  <c r="BJ100" i="5"/>
  <c r="AF100" i="5"/>
  <c r="AC100" i="5"/>
  <c r="Z100" i="5"/>
  <c r="W100" i="5"/>
  <c r="Q100" i="5"/>
  <c r="N100" i="5"/>
  <c r="K100" i="5"/>
  <c r="E100" i="5"/>
  <c r="BJ99" i="5"/>
  <c r="AF99" i="5"/>
  <c r="AC99" i="5"/>
  <c r="Z99" i="5"/>
  <c r="W99" i="5"/>
  <c r="Q99" i="5"/>
  <c r="N99" i="5"/>
  <c r="K99" i="5"/>
  <c r="E99" i="5"/>
  <c r="E101" i="2" s="1"/>
  <c r="BJ98" i="5"/>
  <c r="AF98" i="5"/>
  <c r="AC98" i="5"/>
  <c r="Z98" i="5"/>
  <c r="W98" i="5"/>
  <c r="Q98" i="5"/>
  <c r="N98" i="5"/>
  <c r="K98" i="5"/>
  <c r="E98" i="5"/>
  <c r="E100" i="2" s="1"/>
  <c r="BJ97" i="5"/>
  <c r="AF97" i="5"/>
  <c r="AC97" i="5"/>
  <c r="Z97" i="5"/>
  <c r="W97" i="5"/>
  <c r="Q97" i="5"/>
  <c r="N97" i="5"/>
  <c r="BJ96" i="5"/>
  <c r="AF96" i="5"/>
  <c r="AC96" i="5"/>
  <c r="Z96" i="5"/>
  <c r="W96" i="5"/>
  <c r="Q96" i="5"/>
  <c r="N96" i="5"/>
  <c r="K96" i="5"/>
  <c r="E96" i="5"/>
  <c r="E98" i="2" s="1"/>
  <c r="BJ95" i="5"/>
  <c r="AF95" i="5"/>
  <c r="AC95" i="5"/>
  <c r="Z95" i="5"/>
  <c r="W95" i="5"/>
  <c r="Q95" i="5"/>
  <c r="N95" i="5"/>
  <c r="K95" i="5"/>
  <c r="E95" i="5"/>
  <c r="E97" i="2" s="1"/>
  <c r="BJ94" i="5"/>
  <c r="AF94" i="5"/>
  <c r="AC94" i="5"/>
  <c r="Z94" i="5"/>
  <c r="W94" i="5"/>
  <c r="Q94" i="5"/>
  <c r="N94" i="5"/>
  <c r="K94" i="5"/>
  <c r="E94" i="5"/>
  <c r="E96" i="2" s="1"/>
  <c r="BJ93" i="5"/>
  <c r="AF93" i="5"/>
  <c r="AC93" i="5"/>
  <c r="Z93" i="5"/>
  <c r="W93" i="5"/>
  <c r="Q93" i="5"/>
  <c r="N93" i="5"/>
  <c r="K93" i="5"/>
  <c r="E93" i="5"/>
  <c r="E95" i="2" s="1"/>
  <c r="BJ92" i="5"/>
  <c r="AF92" i="5"/>
  <c r="AC92" i="5"/>
  <c r="Z92" i="5"/>
  <c r="W92" i="5"/>
  <c r="Q92" i="5"/>
  <c r="N92" i="5"/>
  <c r="K92" i="5"/>
  <c r="E92" i="5"/>
  <c r="E94" i="2" s="1"/>
  <c r="BJ91" i="5"/>
  <c r="AF91" i="5"/>
  <c r="AC91" i="5"/>
  <c r="Z91" i="5"/>
  <c r="W91" i="5"/>
  <c r="Q91" i="5"/>
  <c r="N91" i="5"/>
  <c r="K91" i="5"/>
  <c r="E91" i="5"/>
  <c r="E93" i="2" s="1"/>
  <c r="BJ90" i="5"/>
  <c r="AF90" i="5"/>
  <c r="AC90" i="5"/>
  <c r="Z90" i="5"/>
  <c r="W90" i="5"/>
  <c r="Q90" i="5"/>
  <c r="N90" i="5"/>
  <c r="K90" i="5"/>
  <c r="E90" i="5"/>
  <c r="E92" i="2" s="1"/>
  <c r="BJ89" i="5"/>
  <c r="AF89" i="5"/>
  <c r="AC89" i="5"/>
  <c r="Z89" i="5"/>
  <c r="W89" i="5"/>
  <c r="Q89" i="5"/>
  <c r="N89" i="5"/>
  <c r="K89" i="5"/>
  <c r="E89" i="5"/>
  <c r="E91" i="2" s="1"/>
  <c r="BJ88" i="5"/>
  <c r="AF88" i="5"/>
  <c r="AC88" i="5"/>
  <c r="Z88" i="5"/>
  <c r="W88" i="5"/>
  <c r="Q88" i="5"/>
  <c r="N88" i="5"/>
  <c r="K88" i="5"/>
  <c r="E88" i="5"/>
  <c r="E90" i="2" s="1"/>
  <c r="BJ87" i="5"/>
  <c r="AF87" i="5"/>
  <c r="AC87" i="5"/>
  <c r="Z87" i="5"/>
  <c r="W87" i="5"/>
  <c r="Q87" i="5"/>
  <c r="N87" i="5"/>
  <c r="K87" i="5"/>
  <c r="E87" i="5"/>
  <c r="E89" i="2" s="1"/>
  <c r="BJ86" i="5"/>
  <c r="AF86" i="5"/>
  <c r="AC86" i="5"/>
  <c r="Z86" i="5"/>
  <c r="W86" i="5"/>
  <c r="Q86" i="5"/>
  <c r="N86" i="5"/>
  <c r="K86" i="5"/>
  <c r="E86" i="5"/>
  <c r="E88" i="2" s="1"/>
  <c r="BJ85" i="5"/>
  <c r="AF85" i="5"/>
  <c r="AC85" i="5"/>
  <c r="Z85" i="5"/>
  <c r="W85" i="5"/>
  <c r="Q85" i="5"/>
  <c r="N85" i="5"/>
  <c r="K85" i="5"/>
  <c r="E85" i="5"/>
  <c r="E87" i="2" s="1"/>
  <c r="BJ84" i="5"/>
  <c r="AF84" i="5"/>
  <c r="AC84" i="5"/>
  <c r="Z84" i="5"/>
  <c r="W84" i="5"/>
  <c r="Q84" i="5"/>
  <c r="N84" i="5"/>
  <c r="K84" i="5"/>
  <c r="E84" i="5"/>
  <c r="E86" i="2" s="1"/>
  <c r="BJ83" i="5"/>
  <c r="AF83" i="5"/>
  <c r="AC83" i="5"/>
  <c r="Z83" i="5"/>
  <c r="W83" i="5"/>
  <c r="Q83" i="5"/>
  <c r="N83" i="5"/>
  <c r="K83" i="5"/>
  <c r="E83" i="5"/>
  <c r="E85" i="2" s="1"/>
  <c r="BJ82" i="5"/>
  <c r="AF82" i="5"/>
  <c r="AC82" i="5"/>
  <c r="Z82" i="5"/>
  <c r="W82" i="5"/>
  <c r="Q82" i="5"/>
  <c r="N82" i="5"/>
  <c r="K82" i="5"/>
  <c r="E82" i="5"/>
  <c r="E84" i="2" s="1"/>
  <c r="BJ81" i="5"/>
  <c r="AF81" i="5"/>
  <c r="AC81" i="5"/>
  <c r="Z81" i="5"/>
  <c r="W81" i="5"/>
  <c r="Q81" i="5"/>
  <c r="N81" i="5"/>
  <c r="K81" i="5"/>
  <c r="E81" i="5"/>
  <c r="E83" i="2" s="1"/>
  <c r="BJ80" i="5"/>
  <c r="AF80" i="5"/>
  <c r="AC80" i="5"/>
  <c r="Z80" i="5"/>
  <c r="W80" i="5"/>
  <c r="Q80" i="5"/>
  <c r="N80" i="5"/>
  <c r="K80" i="5"/>
  <c r="E80" i="5"/>
  <c r="E82" i="2" s="1"/>
  <c r="BJ79" i="5"/>
  <c r="AF79" i="5"/>
  <c r="AC79" i="5"/>
  <c r="Z79" i="5"/>
  <c r="W79" i="5"/>
  <c r="Q79" i="5"/>
  <c r="N79" i="5"/>
  <c r="K79" i="5"/>
  <c r="E79" i="5"/>
  <c r="E81" i="2" s="1"/>
  <c r="BJ78" i="5"/>
  <c r="AF78" i="5"/>
  <c r="AC78" i="5"/>
  <c r="Z78" i="5"/>
  <c r="W78" i="5"/>
  <c r="Q78" i="5"/>
  <c r="N78" i="5"/>
  <c r="K78" i="5"/>
  <c r="E78" i="5"/>
  <c r="E80" i="2" s="1"/>
  <c r="BJ77" i="5"/>
  <c r="AF77" i="5"/>
  <c r="AC77" i="5"/>
  <c r="Z77" i="5"/>
  <c r="W77" i="5"/>
  <c r="Q77" i="5"/>
  <c r="N77" i="5"/>
  <c r="K77" i="5"/>
  <c r="E77" i="5"/>
  <c r="E79" i="2" s="1"/>
  <c r="BJ76" i="5"/>
  <c r="AF76" i="5"/>
  <c r="AC76" i="5"/>
  <c r="Z76" i="5"/>
  <c r="W76" i="5"/>
  <c r="Q76" i="5"/>
  <c r="N76" i="5"/>
  <c r="K76" i="5"/>
  <c r="E76" i="5"/>
  <c r="E78" i="2" s="1"/>
  <c r="BJ75" i="5"/>
  <c r="AF75" i="5"/>
  <c r="AC75" i="5"/>
  <c r="Z75" i="5"/>
  <c r="W75" i="5"/>
  <c r="Q75" i="5"/>
  <c r="N75" i="5"/>
  <c r="K75" i="5"/>
  <c r="E75" i="5"/>
  <c r="E77" i="2" s="1"/>
  <c r="BJ74" i="5"/>
  <c r="AF74" i="5"/>
  <c r="AC74" i="5"/>
  <c r="Z74" i="5"/>
  <c r="W74" i="5"/>
  <c r="Q74" i="5"/>
  <c r="N74" i="5"/>
  <c r="K74" i="5"/>
  <c r="E74" i="5"/>
  <c r="E76" i="2" s="1"/>
  <c r="BJ73" i="5"/>
  <c r="AF73" i="5"/>
  <c r="AC73" i="5"/>
  <c r="Z73" i="5"/>
  <c r="W73" i="5"/>
  <c r="Q73" i="5"/>
  <c r="N73" i="5"/>
  <c r="K73" i="5"/>
  <c r="E73" i="5"/>
  <c r="E75" i="2" s="1"/>
  <c r="BJ72" i="5"/>
  <c r="AF72" i="5"/>
  <c r="AC72" i="5"/>
  <c r="Z72" i="5"/>
  <c r="W72" i="5"/>
  <c r="Q72" i="5"/>
  <c r="N72" i="5"/>
  <c r="K72" i="5"/>
  <c r="E72" i="5"/>
  <c r="E74" i="2" s="1"/>
  <c r="BJ71" i="5"/>
  <c r="AF71" i="5"/>
  <c r="AC71" i="5"/>
  <c r="Z71" i="5"/>
  <c r="W71" i="5"/>
  <c r="Q71" i="5"/>
  <c r="N71" i="5"/>
  <c r="K71" i="5"/>
  <c r="E71" i="5"/>
  <c r="E73" i="2" s="1"/>
  <c r="BJ70" i="5"/>
  <c r="AF70" i="5"/>
  <c r="AC70" i="5"/>
  <c r="Z70" i="5"/>
  <c r="W70" i="5"/>
  <c r="Q70" i="5"/>
  <c r="N70" i="5"/>
  <c r="K70" i="5"/>
  <c r="E70" i="5"/>
  <c r="E72" i="2" s="1"/>
  <c r="BJ69" i="5"/>
  <c r="AF69" i="5"/>
  <c r="AC69" i="5"/>
  <c r="Z69" i="5"/>
  <c r="W69" i="5"/>
  <c r="Q69" i="5"/>
  <c r="N69" i="5"/>
  <c r="K69" i="5"/>
  <c r="E69" i="5"/>
  <c r="E71" i="2" s="1"/>
  <c r="BJ68" i="5"/>
  <c r="AF68" i="5"/>
  <c r="AC68" i="5"/>
  <c r="Z68" i="5"/>
  <c r="W68" i="5"/>
  <c r="Q68" i="5"/>
  <c r="N68" i="5"/>
  <c r="K68" i="5"/>
  <c r="E68" i="5"/>
  <c r="E70" i="2" s="1"/>
  <c r="BJ67" i="5"/>
  <c r="AF67" i="5"/>
  <c r="AC67" i="5"/>
  <c r="Z67" i="5"/>
  <c r="W67" i="5"/>
  <c r="Q67" i="5"/>
  <c r="N67" i="5"/>
  <c r="K67" i="5"/>
  <c r="E67" i="5"/>
  <c r="E69" i="2" s="1"/>
  <c r="BJ66" i="5"/>
  <c r="AF66" i="5"/>
  <c r="AC66" i="5"/>
  <c r="Z66" i="5"/>
  <c r="W66" i="5"/>
  <c r="Q66" i="5"/>
  <c r="N66" i="5"/>
  <c r="K66" i="5"/>
  <c r="E66" i="5"/>
  <c r="E68" i="2" s="1"/>
  <c r="BJ65" i="5"/>
  <c r="AF65" i="5"/>
  <c r="AC65" i="5"/>
  <c r="Z65" i="5"/>
  <c r="W65" i="5"/>
  <c r="Q65" i="5"/>
  <c r="N65" i="5"/>
  <c r="K65" i="5"/>
  <c r="E65" i="5"/>
  <c r="E67" i="2" s="1"/>
  <c r="BJ64" i="5"/>
  <c r="AF64" i="5"/>
  <c r="AC64" i="5"/>
  <c r="Z64" i="5"/>
  <c r="W64" i="5"/>
  <c r="Q64" i="5"/>
  <c r="N64" i="5"/>
  <c r="K64" i="5"/>
  <c r="E64" i="5"/>
  <c r="E66" i="2" s="1"/>
  <c r="BJ63" i="5"/>
  <c r="AF63" i="5"/>
  <c r="AC63" i="5"/>
  <c r="Z63" i="5"/>
  <c r="W63" i="5"/>
  <c r="Q63" i="5"/>
  <c r="N63" i="5"/>
  <c r="K63" i="5"/>
  <c r="E63" i="5"/>
  <c r="E65" i="2" s="1"/>
  <c r="BJ62" i="5"/>
  <c r="AF62" i="5"/>
  <c r="AC62" i="5"/>
  <c r="Z62" i="5"/>
  <c r="W62" i="5"/>
  <c r="Q62" i="5"/>
  <c r="N62" i="5"/>
  <c r="K62" i="5"/>
  <c r="E62" i="5"/>
  <c r="E64" i="2" s="1"/>
  <c r="BJ61" i="5"/>
  <c r="AF61" i="5"/>
  <c r="AC61" i="5"/>
  <c r="Z61" i="5"/>
  <c r="W61" i="5"/>
  <c r="Q61" i="5"/>
  <c r="N61" i="5"/>
  <c r="K61" i="5"/>
  <c r="E61" i="5"/>
  <c r="E63" i="2" s="1"/>
  <c r="BJ60" i="5"/>
  <c r="AF60" i="5"/>
  <c r="AC60" i="5"/>
  <c r="Z60" i="5"/>
  <c r="W60" i="5"/>
  <c r="Q60" i="5"/>
  <c r="N60" i="5"/>
  <c r="K60" i="5"/>
  <c r="E60" i="5"/>
  <c r="E62" i="2" s="1"/>
  <c r="BJ59" i="5"/>
  <c r="AF59" i="5"/>
  <c r="AC59" i="5"/>
  <c r="Z59" i="5"/>
  <c r="W59" i="5"/>
  <c r="Q59" i="5"/>
  <c r="N59" i="5"/>
  <c r="K59" i="5"/>
  <c r="E59" i="5"/>
  <c r="E61" i="2" s="1"/>
  <c r="BJ58" i="5"/>
  <c r="AF58" i="5"/>
  <c r="AC58" i="5"/>
  <c r="Z58" i="5"/>
  <c r="W58" i="5"/>
  <c r="Q58" i="5"/>
  <c r="N58" i="5"/>
  <c r="K58" i="5"/>
  <c r="E58" i="5"/>
  <c r="E60" i="2" s="1"/>
  <c r="BJ57" i="5"/>
  <c r="AF57" i="5"/>
  <c r="AC57" i="5"/>
  <c r="Z57" i="5"/>
  <c r="W57" i="5"/>
  <c r="Q57" i="5"/>
  <c r="N57" i="5"/>
  <c r="K57" i="5"/>
  <c r="E57" i="5"/>
  <c r="E59" i="2" s="1"/>
  <c r="BJ56" i="5"/>
  <c r="AF56" i="5"/>
  <c r="AC56" i="5"/>
  <c r="Z56" i="5"/>
  <c r="W56" i="5"/>
  <c r="Q56" i="5"/>
  <c r="N56" i="5"/>
  <c r="K56" i="5"/>
  <c r="E56" i="5"/>
  <c r="E58" i="2" s="1"/>
  <c r="BJ55" i="5"/>
  <c r="AF55" i="5"/>
  <c r="AC55" i="5"/>
  <c r="Z55" i="5"/>
  <c r="W55" i="5"/>
  <c r="Q55" i="5"/>
  <c r="N55" i="5"/>
  <c r="K55" i="5"/>
  <c r="E55" i="5"/>
  <c r="E57" i="2" s="1"/>
  <c r="BJ54" i="5"/>
  <c r="AF54" i="5"/>
  <c r="AC54" i="5"/>
  <c r="Z54" i="5"/>
  <c r="W54" i="5"/>
  <c r="Q54" i="5"/>
  <c r="N54" i="5"/>
  <c r="K54" i="5"/>
  <c r="E54" i="5"/>
  <c r="E56" i="2" s="1"/>
  <c r="BJ53" i="5"/>
  <c r="AF53" i="5"/>
  <c r="AC53" i="5"/>
  <c r="Z53" i="5"/>
  <c r="W53" i="5"/>
  <c r="Q53" i="5"/>
  <c r="N53" i="5"/>
  <c r="K53" i="5"/>
  <c r="E53" i="5"/>
  <c r="E55" i="2" s="1"/>
  <c r="BJ52" i="5"/>
  <c r="AF52" i="5"/>
  <c r="AC52" i="5"/>
  <c r="Z52" i="5"/>
  <c r="W52" i="5"/>
  <c r="Q52" i="5"/>
  <c r="N52" i="5"/>
  <c r="K52" i="5"/>
  <c r="E52" i="5"/>
  <c r="E54" i="2" s="1"/>
  <c r="BJ51" i="5"/>
  <c r="AF51" i="5"/>
  <c r="AC51" i="5"/>
  <c r="Z51" i="5"/>
  <c r="W51" i="5"/>
  <c r="Q51" i="5"/>
  <c r="N51" i="5"/>
  <c r="K51" i="5"/>
  <c r="E51" i="5"/>
  <c r="E53" i="2" s="1"/>
  <c r="BJ50" i="5"/>
  <c r="AF50" i="5"/>
  <c r="AC50" i="5"/>
  <c r="Z50" i="5"/>
  <c r="W50" i="5"/>
  <c r="Q50" i="5"/>
  <c r="N50" i="5"/>
  <c r="K50" i="5"/>
  <c r="E50" i="5"/>
  <c r="E52" i="2" s="1"/>
  <c r="BJ49" i="5"/>
  <c r="AF49" i="5"/>
  <c r="AC49" i="5"/>
  <c r="Z49" i="5"/>
  <c r="W49" i="5"/>
  <c r="Q49" i="5"/>
  <c r="N49" i="5"/>
  <c r="K49" i="5"/>
  <c r="E49" i="5"/>
  <c r="E51" i="2" s="1"/>
  <c r="BJ48" i="5"/>
  <c r="AF48" i="5"/>
  <c r="AC48" i="5"/>
  <c r="Z48" i="5"/>
  <c r="W48" i="5"/>
  <c r="Q48" i="5"/>
  <c r="N48" i="5"/>
  <c r="K48" i="5"/>
  <c r="E48" i="5"/>
  <c r="E50" i="2" s="1"/>
  <c r="BJ47" i="5"/>
  <c r="AF47" i="5"/>
  <c r="AC47" i="5"/>
  <c r="Z47" i="5"/>
  <c r="W47" i="5"/>
  <c r="Q47" i="5"/>
  <c r="N47" i="5"/>
  <c r="K47" i="5"/>
  <c r="E47" i="5"/>
  <c r="E49" i="2" s="1"/>
  <c r="BJ46" i="5"/>
  <c r="AF46" i="5"/>
  <c r="AC46" i="5"/>
  <c r="Z46" i="5"/>
  <c r="W46" i="5"/>
  <c r="Q46" i="5"/>
  <c r="N46" i="5"/>
  <c r="K46" i="5"/>
  <c r="E46" i="5"/>
  <c r="E48" i="2" s="1"/>
  <c r="BJ45" i="5"/>
  <c r="AF45" i="5"/>
  <c r="AC45" i="5"/>
  <c r="Z45" i="5"/>
  <c r="W45" i="5"/>
  <c r="Q45" i="5"/>
  <c r="N45" i="5"/>
  <c r="K45" i="5"/>
  <c r="E45" i="5"/>
  <c r="E47" i="2" s="1"/>
  <c r="BJ44" i="5"/>
  <c r="AF44" i="5"/>
  <c r="AC44" i="5"/>
  <c r="Z44" i="5"/>
  <c r="W44" i="5"/>
  <c r="Q44" i="5"/>
  <c r="N44" i="5"/>
  <c r="K44" i="5"/>
  <c r="E44" i="5"/>
  <c r="E46" i="2" s="1"/>
  <c r="BJ43" i="5"/>
  <c r="AF43" i="5"/>
  <c r="AC43" i="5"/>
  <c r="Z43" i="5"/>
  <c r="W43" i="5"/>
  <c r="Q43" i="5"/>
  <c r="N43" i="5"/>
  <c r="K43" i="5"/>
  <c r="E43" i="5"/>
  <c r="E45" i="2" s="1"/>
  <c r="BJ42" i="5"/>
  <c r="AF42" i="5"/>
  <c r="AC42" i="5"/>
  <c r="Z42" i="5"/>
  <c r="W42" i="5"/>
  <c r="Q42" i="5"/>
  <c r="N42" i="5"/>
  <c r="K42" i="5"/>
  <c r="E42" i="5"/>
  <c r="E44" i="2" s="1"/>
  <c r="BJ41" i="5"/>
  <c r="AF41" i="5"/>
  <c r="AC41" i="5"/>
  <c r="Z41" i="5"/>
  <c r="W41" i="5"/>
  <c r="Q41" i="5"/>
  <c r="N41" i="5"/>
  <c r="K41" i="5"/>
  <c r="E41" i="5"/>
  <c r="E43" i="2" s="1"/>
  <c r="BJ40" i="5"/>
  <c r="AF40" i="5"/>
  <c r="AC40" i="5"/>
  <c r="Z40" i="5"/>
  <c r="W40" i="5"/>
  <c r="Q40" i="5"/>
  <c r="N40" i="5"/>
  <c r="K40" i="5"/>
  <c r="E40" i="5"/>
  <c r="E42" i="2" s="1"/>
  <c r="BJ39" i="5"/>
  <c r="AF39" i="5"/>
  <c r="AC39" i="5"/>
  <c r="Z39" i="5"/>
  <c r="W39" i="5"/>
  <c r="Q39" i="5"/>
  <c r="N39" i="5"/>
  <c r="K39" i="5"/>
  <c r="E39" i="5"/>
  <c r="E41" i="2" s="1"/>
  <c r="BJ38" i="5"/>
  <c r="AF38" i="5"/>
  <c r="AC38" i="5"/>
  <c r="Z38" i="5"/>
  <c r="W38" i="5"/>
  <c r="Q38" i="5"/>
  <c r="N38" i="5"/>
  <c r="K38" i="5"/>
  <c r="E38" i="5"/>
  <c r="E40" i="2" s="1"/>
  <c r="BJ37" i="5"/>
  <c r="E39" i="2"/>
  <c r="BJ36" i="5"/>
  <c r="AF36" i="5"/>
  <c r="AC36" i="5"/>
  <c r="Z36" i="5"/>
  <c r="W36" i="5"/>
  <c r="Q36" i="5"/>
  <c r="N36" i="5"/>
  <c r="K36" i="5"/>
  <c r="E36" i="5"/>
  <c r="E38" i="2" s="1"/>
  <c r="BJ35" i="5"/>
  <c r="AF35" i="5"/>
  <c r="AC35" i="5"/>
  <c r="Z35" i="5"/>
  <c r="W35" i="5"/>
  <c r="Q35" i="5"/>
  <c r="N35" i="5"/>
  <c r="K35" i="5"/>
  <c r="E35" i="5"/>
  <c r="E37" i="2" s="1"/>
  <c r="BJ34" i="5"/>
  <c r="AF34" i="5"/>
  <c r="AC34" i="5"/>
  <c r="Z34" i="5"/>
  <c r="W34" i="5"/>
  <c r="Q34" i="5"/>
  <c r="N34" i="5"/>
  <c r="K34" i="5"/>
  <c r="E34" i="5"/>
  <c r="E36" i="2" s="1"/>
  <c r="BJ33" i="5"/>
  <c r="AF33" i="5"/>
  <c r="AC33" i="5"/>
  <c r="Z33" i="5"/>
  <c r="W33" i="5"/>
  <c r="Q33" i="5"/>
  <c r="N33" i="5"/>
  <c r="K33" i="5"/>
  <c r="AF32" i="5"/>
  <c r="AC32" i="5"/>
  <c r="Z32" i="5"/>
  <c r="W32" i="5"/>
  <c r="Q32" i="5"/>
  <c r="N32" i="5"/>
  <c r="K32" i="5"/>
  <c r="E32" i="5"/>
  <c r="E34" i="2" s="1"/>
  <c r="U256" i="2" l="1"/>
  <c r="S256" i="2"/>
  <c r="Q256" i="2"/>
  <c r="T256" i="2"/>
  <c r="W256" i="2"/>
  <c r="P256" i="2"/>
  <c r="X256" i="2"/>
  <c r="V256" i="2"/>
  <c r="R256" i="2"/>
  <c r="Q260" i="2"/>
  <c r="T260" i="2"/>
  <c r="S260" i="2"/>
  <c r="W260" i="2"/>
  <c r="X260" i="2"/>
  <c r="V260" i="2"/>
  <c r="P260" i="2"/>
  <c r="R260" i="2"/>
  <c r="U260" i="2"/>
  <c r="G264" i="2"/>
  <c r="U264" i="2"/>
  <c r="S264" i="2"/>
  <c r="W264" i="2"/>
  <c r="Q264" i="2"/>
  <c r="T264" i="2"/>
  <c r="X264" i="2"/>
  <c r="V264" i="2"/>
  <c r="P264" i="2"/>
  <c r="R264" i="2"/>
  <c r="G268" i="2"/>
  <c r="Q268" i="2"/>
  <c r="U268" i="2"/>
  <c r="P268" i="2"/>
  <c r="R268" i="2"/>
  <c r="X268" i="2"/>
  <c r="T268" i="2"/>
  <c r="S268" i="2"/>
  <c r="V268" i="2"/>
  <c r="W268" i="2"/>
  <c r="G272" i="2"/>
  <c r="X272" i="2"/>
  <c r="Q272" i="2"/>
  <c r="S272" i="2"/>
  <c r="R272" i="2"/>
  <c r="P272" i="2"/>
  <c r="W272" i="2"/>
  <c r="U272" i="2"/>
  <c r="T272" i="2"/>
  <c r="V272" i="2"/>
  <c r="G276" i="2"/>
  <c r="Q276" i="2"/>
  <c r="S276" i="2"/>
  <c r="T276" i="2"/>
  <c r="X276" i="2"/>
  <c r="V276" i="2"/>
  <c r="W276" i="2"/>
  <c r="U276" i="2"/>
  <c r="P276" i="2"/>
  <c r="R276" i="2"/>
  <c r="G280" i="2"/>
  <c r="U280" i="2"/>
  <c r="P280" i="2"/>
  <c r="X280" i="2"/>
  <c r="T280" i="2"/>
  <c r="W280" i="2"/>
  <c r="V280" i="2"/>
  <c r="S280" i="2"/>
  <c r="R280" i="2"/>
  <c r="Q280" i="2"/>
  <c r="G284" i="2"/>
  <c r="Q284" i="2"/>
  <c r="W284" i="2"/>
  <c r="U284" i="2"/>
  <c r="P284" i="2"/>
  <c r="S284" i="2"/>
  <c r="X284" i="2"/>
  <c r="V284" i="2"/>
  <c r="T284" i="2"/>
  <c r="R284" i="2"/>
  <c r="G288" i="2"/>
  <c r="W288" i="2"/>
  <c r="Q288" i="2"/>
  <c r="U288" i="2"/>
  <c r="S288" i="2"/>
  <c r="R288" i="2"/>
  <c r="T288" i="2"/>
  <c r="P288" i="2"/>
  <c r="V288" i="2"/>
  <c r="X288" i="2"/>
  <c r="G292" i="2"/>
  <c r="Q292" i="2"/>
  <c r="X292" i="2"/>
  <c r="W292" i="2"/>
  <c r="R292" i="2"/>
  <c r="S292" i="2"/>
  <c r="P292" i="2"/>
  <c r="U292" i="2"/>
  <c r="T292" i="2"/>
  <c r="V292" i="2"/>
  <c r="G296" i="2"/>
  <c r="U296" i="2"/>
  <c r="T296" i="2"/>
  <c r="W296" i="2"/>
  <c r="V296" i="2"/>
  <c r="P296" i="2"/>
  <c r="R296" i="2"/>
  <c r="S296" i="2"/>
  <c r="X296" i="2"/>
  <c r="Q296" i="2"/>
  <c r="G300" i="2"/>
  <c r="Q300" i="2"/>
  <c r="S300" i="2"/>
  <c r="T300" i="2"/>
  <c r="P300" i="2"/>
  <c r="U300" i="2"/>
  <c r="W300" i="2"/>
  <c r="V300" i="2"/>
  <c r="X300" i="2"/>
  <c r="R300" i="2"/>
  <c r="G304" i="2"/>
  <c r="Q304" i="2"/>
  <c r="T304" i="2"/>
  <c r="S304" i="2"/>
  <c r="V304" i="2"/>
  <c r="X304" i="2"/>
  <c r="R304" i="2"/>
  <c r="U304" i="2"/>
  <c r="W304" i="2"/>
  <c r="P304" i="2"/>
  <c r="G308" i="2"/>
  <c r="U308" i="2"/>
  <c r="W308" i="2"/>
  <c r="T308" i="2"/>
  <c r="S308" i="2"/>
  <c r="Q308" i="2"/>
  <c r="X308" i="2"/>
  <c r="R308" i="2"/>
  <c r="P308" i="2"/>
  <c r="V308" i="2"/>
  <c r="G312" i="2"/>
  <c r="U312" i="2"/>
  <c r="T312" i="2"/>
  <c r="S312" i="2"/>
  <c r="Q312" i="2"/>
  <c r="X312" i="2"/>
  <c r="V312" i="2"/>
  <c r="R312" i="2"/>
  <c r="W312" i="2"/>
  <c r="P312" i="2"/>
  <c r="U318" i="2"/>
  <c r="Q318" i="2"/>
  <c r="T318" i="2"/>
  <c r="W318" i="2"/>
  <c r="V318" i="2"/>
  <c r="S318" i="2"/>
  <c r="R318" i="2"/>
  <c r="P318" i="2"/>
  <c r="X318" i="2"/>
  <c r="S322" i="2"/>
  <c r="W322" i="2"/>
  <c r="T322" i="2"/>
  <c r="V322" i="2"/>
  <c r="P322" i="2"/>
  <c r="R322" i="2"/>
  <c r="Q322" i="2"/>
  <c r="X322" i="2"/>
  <c r="U322" i="2"/>
  <c r="W326" i="2"/>
  <c r="Q326" i="2"/>
  <c r="S326" i="2"/>
  <c r="V326" i="2"/>
  <c r="T326" i="2"/>
  <c r="U326" i="2"/>
  <c r="X326" i="2"/>
  <c r="P326" i="2"/>
  <c r="R326" i="2"/>
  <c r="W330" i="2"/>
  <c r="S330" i="2"/>
  <c r="T330" i="2"/>
  <c r="P330" i="2"/>
  <c r="U330" i="2"/>
  <c r="Q330" i="2"/>
  <c r="X330" i="2"/>
  <c r="R330" i="2"/>
  <c r="V330" i="2"/>
  <c r="X253" i="2"/>
  <c r="R253" i="2"/>
  <c r="V253" i="2"/>
  <c r="S253" i="2"/>
  <c r="T253" i="2"/>
  <c r="P253" i="2"/>
  <c r="U253" i="2"/>
  <c r="Q253" i="2"/>
  <c r="W253" i="2"/>
  <c r="R250" i="2"/>
  <c r="Q250" i="2"/>
  <c r="W250" i="2"/>
  <c r="V250" i="2"/>
  <c r="U250" i="2"/>
  <c r="T250" i="2"/>
  <c r="X250" i="2"/>
  <c r="S250" i="2"/>
  <c r="P250" i="2"/>
  <c r="Q254" i="2"/>
  <c r="P254" i="2"/>
  <c r="U254" i="2"/>
  <c r="X254" i="2"/>
  <c r="S254" i="2"/>
  <c r="T254" i="2"/>
  <c r="V254" i="2"/>
  <c r="R254" i="2"/>
  <c r="W254" i="2"/>
  <c r="S257" i="2"/>
  <c r="R257" i="2"/>
  <c r="X257" i="2"/>
  <c r="T257" i="2"/>
  <c r="Q257" i="2"/>
  <c r="U257" i="2"/>
  <c r="P257" i="2"/>
  <c r="V257" i="2"/>
  <c r="W257" i="2"/>
  <c r="P261" i="2"/>
  <c r="Q261" i="2"/>
  <c r="U261" i="2"/>
  <c r="T261" i="2"/>
  <c r="X261" i="2"/>
  <c r="W261" i="2"/>
  <c r="V261" i="2"/>
  <c r="S261" i="2"/>
  <c r="R261" i="2"/>
  <c r="G265" i="2"/>
  <c r="S265" i="2"/>
  <c r="R265" i="2"/>
  <c r="W265" i="2"/>
  <c r="T265" i="2"/>
  <c r="X265" i="2"/>
  <c r="P265" i="2"/>
  <c r="V265" i="2"/>
  <c r="Q265" i="2"/>
  <c r="U265" i="2"/>
  <c r="G269" i="2"/>
  <c r="R269" i="2"/>
  <c r="P269" i="2"/>
  <c r="T269" i="2"/>
  <c r="W269" i="2"/>
  <c r="Q269" i="2"/>
  <c r="V269" i="2"/>
  <c r="U269" i="2"/>
  <c r="S269" i="2"/>
  <c r="X269" i="2"/>
  <c r="G273" i="2"/>
  <c r="R273" i="2"/>
  <c r="S273" i="2"/>
  <c r="P273" i="2"/>
  <c r="W273" i="2"/>
  <c r="X273" i="2"/>
  <c r="V273" i="2"/>
  <c r="T273" i="2"/>
  <c r="U273" i="2"/>
  <c r="Q273" i="2"/>
  <c r="G277" i="2"/>
  <c r="V277" i="2"/>
  <c r="P277" i="2"/>
  <c r="W277" i="2"/>
  <c r="Q277" i="2"/>
  <c r="S277" i="2"/>
  <c r="X277" i="2"/>
  <c r="T277" i="2"/>
  <c r="U277" i="2"/>
  <c r="R277" i="2"/>
  <c r="G281" i="2"/>
  <c r="P281" i="2"/>
  <c r="W281" i="2"/>
  <c r="X281" i="2"/>
  <c r="R281" i="2"/>
  <c r="V281" i="2"/>
  <c r="S281" i="2"/>
  <c r="T281" i="2"/>
  <c r="Q281" i="2"/>
  <c r="U281" i="2"/>
  <c r="G285" i="2"/>
  <c r="V285" i="2"/>
  <c r="R285" i="2"/>
  <c r="P285" i="2"/>
  <c r="U285" i="2"/>
  <c r="W285" i="2"/>
  <c r="T285" i="2"/>
  <c r="Q285" i="2"/>
  <c r="X285" i="2"/>
  <c r="S285" i="2"/>
  <c r="G289" i="2"/>
  <c r="X289" i="2"/>
  <c r="T289" i="2"/>
  <c r="R289" i="2"/>
  <c r="W289" i="2"/>
  <c r="P289" i="2"/>
  <c r="Q289" i="2"/>
  <c r="U289" i="2"/>
  <c r="S289" i="2"/>
  <c r="V289" i="2"/>
  <c r="G293" i="2"/>
  <c r="S293" i="2"/>
  <c r="R293" i="2"/>
  <c r="V293" i="2"/>
  <c r="T293" i="2"/>
  <c r="X293" i="2"/>
  <c r="W293" i="2"/>
  <c r="Q293" i="2"/>
  <c r="U293" i="2"/>
  <c r="P293" i="2"/>
  <c r="G297" i="2"/>
  <c r="P297" i="2"/>
  <c r="S297" i="2"/>
  <c r="T297" i="2"/>
  <c r="V297" i="2"/>
  <c r="U297" i="2"/>
  <c r="R297" i="2"/>
  <c r="X297" i="2"/>
  <c r="Q297" i="2"/>
  <c r="W297" i="2"/>
  <c r="G301" i="2"/>
  <c r="T301" i="2"/>
  <c r="R301" i="2"/>
  <c r="W301" i="2"/>
  <c r="X301" i="2"/>
  <c r="Q301" i="2"/>
  <c r="P301" i="2"/>
  <c r="U301" i="2"/>
  <c r="S301" i="2"/>
  <c r="V301" i="2"/>
  <c r="G305" i="2"/>
  <c r="U305" i="2"/>
  <c r="W305" i="2"/>
  <c r="X305" i="2"/>
  <c r="V305" i="2"/>
  <c r="P305" i="2"/>
  <c r="S305" i="2"/>
  <c r="Q305" i="2"/>
  <c r="R305" i="2"/>
  <c r="T305" i="2"/>
  <c r="G309" i="2"/>
  <c r="S309" i="2"/>
  <c r="Q309" i="2"/>
  <c r="V309" i="2"/>
  <c r="P309" i="2"/>
  <c r="U309" i="2"/>
  <c r="X309" i="2"/>
  <c r="R309" i="2"/>
  <c r="W309" i="2"/>
  <c r="T309" i="2"/>
  <c r="G313" i="2"/>
  <c r="X313" i="2"/>
  <c r="U313" i="2"/>
  <c r="W313" i="2"/>
  <c r="R313" i="2"/>
  <c r="Q313" i="2"/>
  <c r="S313" i="2"/>
  <c r="V313" i="2"/>
  <c r="T313" i="2"/>
  <c r="P313" i="2"/>
  <c r="X315" i="2"/>
  <c r="S315" i="2"/>
  <c r="R315" i="2"/>
  <c r="P315" i="2"/>
  <c r="T315" i="2"/>
  <c r="W315" i="2"/>
  <c r="Q315" i="2"/>
  <c r="U315" i="2"/>
  <c r="V315" i="2"/>
  <c r="S319" i="2"/>
  <c r="P319" i="2"/>
  <c r="W319" i="2"/>
  <c r="V319" i="2"/>
  <c r="Q319" i="2"/>
  <c r="U319" i="2"/>
  <c r="X319" i="2"/>
  <c r="R319" i="2"/>
  <c r="T319" i="2"/>
  <c r="S323" i="2"/>
  <c r="W323" i="2"/>
  <c r="T323" i="2"/>
  <c r="R323" i="2"/>
  <c r="P323" i="2"/>
  <c r="V323" i="2"/>
  <c r="X323" i="2"/>
  <c r="Q323" i="2"/>
  <c r="U323" i="2"/>
  <c r="V327" i="2"/>
  <c r="S327" i="2"/>
  <c r="W327" i="2"/>
  <c r="R327" i="2"/>
  <c r="T327" i="2"/>
  <c r="X327" i="2"/>
  <c r="U327" i="2"/>
  <c r="P327" i="2"/>
  <c r="Q327" i="2"/>
  <c r="S331" i="2"/>
  <c r="U331" i="2"/>
  <c r="T331" i="2"/>
  <c r="W331" i="2"/>
  <c r="X331" i="2"/>
  <c r="V331" i="2"/>
  <c r="Q331" i="2"/>
  <c r="P331" i="2"/>
  <c r="R331" i="2"/>
  <c r="V258" i="2"/>
  <c r="Q258" i="2"/>
  <c r="T258" i="2"/>
  <c r="S258" i="2"/>
  <c r="P258" i="2"/>
  <c r="X258" i="2"/>
  <c r="R258" i="2"/>
  <c r="W258" i="2"/>
  <c r="U258" i="2"/>
  <c r="G262" i="2"/>
  <c r="Q262" i="2"/>
  <c r="W262" i="2"/>
  <c r="V262" i="2"/>
  <c r="U262" i="2"/>
  <c r="R262" i="2"/>
  <c r="T262" i="2"/>
  <c r="S262" i="2"/>
  <c r="X262" i="2"/>
  <c r="P262" i="2"/>
  <c r="G266" i="2"/>
  <c r="V266" i="2"/>
  <c r="T266" i="2"/>
  <c r="S266" i="2"/>
  <c r="Q266" i="2"/>
  <c r="X266" i="2"/>
  <c r="W266" i="2"/>
  <c r="U266" i="2"/>
  <c r="P266" i="2"/>
  <c r="R266" i="2"/>
  <c r="G270" i="2"/>
  <c r="U270" i="2"/>
  <c r="W270" i="2"/>
  <c r="P270" i="2"/>
  <c r="T270" i="2"/>
  <c r="V270" i="2"/>
  <c r="Q270" i="2"/>
  <c r="S270" i="2"/>
  <c r="X270" i="2"/>
  <c r="R270" i="2"/>
  <c r="G274" i="2"/>
  <c r="U274" i="2"/>
  <c r="Q274" i="2"/>
  <c r="T274" i="2"/>
  <c r="W274" i="2"/>
  <c r="V274" i="2"/>
  <c r="P274" i="2"/>
  <c r="R274" i="2"/>
  <c r="S274" i="2"/>
  <c r="X274" i="2"/>
  <c r="G278" i="2"/>
  <c r="U278" i="2"/>
  <c r="Q278" i="2"/>
  <c r="V278" i="2"/>
  <c r="S278" i="2"/>
  <c r="X278" i="2"/>
  <c r="W278" i="2"/>
  <c r="P278" i="2"/>
  <c r="T278" i="2"/>
  <c r="R278" i="2"/>
  <c r="G282" i="2"/>
  <c r="Q282" i="2"/>
  <c r="S282" i="2"/>
  <c r="X282" i="2"/>
  <c r="W282" i="2"/>
  <c r="P282" i="2"/>
  <c r="V282" i="2"/>
  <c r="T282" i="2"/>
  <c r="U282" i="2"/>
  <c r="R282" i="2"/>
  <c r="G286" i="2"/>
  <c r="U286" i="2"/>
  <c r="S286" i="2"/>
  <c r="T286" i="2"/>
  <c r="R286" i="2"/>
  <c r="P286" i="2"/>
  <c r="X286" i="2"/>
  <c r="V286" i="2"/>
  <c r="W286" i="2"/>
  <c r="Q286" i="2"/>
  <c r="G290" i="2"/>
  <c r="U290" i="2"/>
  <c r="Q290" i="2"/>
  <c r="W290" i="2"/>
  <c r="S290" i="2"/>
  <c r="V290" i="2"/>
  <c r="T290" i="2"/>
  <c r="P290" i="2"/>
  <c r="X290" i="2"/>
  <c r="R290" i="2"/>
  <c r="G294" i="2"/>
  <c r="S294" i="2"/>
  <c r="W294" i="2"/>
  <c r="R294" i="2"/>
  <c r="P294" i="2"/>
  <c r="Q294" i="2"/>
  <c r="U294" i="2"/>
  <c r="V294" i="2"/>
  <c r="T294" i="2"/>
  <c r="X294" i="2"/>
  <c r="G298" i="2"/>
  <c r="P298" i="2"/>
  <c r="R298" i="2"/>
  <c r="V298" i="2"/>
  <c r="T298" i="2"/>
  <c r="Q298" i="2"/>
  <c r="U298" i="2"/>
  <c r="W298" i="2"/>
  <c r="X298" i="2"/>
  <c r="S298" i="2"/>
  <c r="G302" i="2"/>
  <c r="X302" i="2"/>
  <c r="W302" i="2"/>
  <c r="T302" i="2"/>
  <c r="P302" i="2"/>
  <c r="R302" i="2"/>
  <c r="V302" i="2"/>
  <c r="S302" i="2"/>
  <c r="Q302" i="2"/>
  <c r="U302" i="2"/>
  <c r="G306" i="2"/>
  <c r="Q306" i="2"/>
  <c r="S306" i="2"/>
  <c r="W306" i="2"/>
  <c r="U306" i="2"/>
  <c r="X306" i="2"/>
  <c r="R306" i="2"/>
  <c r="P306" i="2"/>
  <c r="T306" i="2"/>
  <c r="V306" i="2"/>
  <c r="G310" i="2"/>
  <c r="Q310" i="2"/>
  <c r="X310" i="2"/>
  <c r="S310" i="2"/>
  <c r="T310" i="2"/>
  <c r="U310" i="2"/>
  <c r="W310" i="2"/>
  <c r="P310" i="2"/>
  <c r="R310" i="2"/>
  <c r="V310" i="2"/>
  <c r="U316" i="2"/>
  <c r="S316" i="2"/>
  <c r="R316" i="2"/>
  <c r="X316" i="2"/>
  <c r="P316" i="2"/>
  <c r="V316" i="2"/>
  <c r="W316" i="2"/>
  <c r="T316" i="2"/>
  <c r="Q316" i="2"/>
  <c r="Q320" i="2"/>
  <c r="V320" i="2"/>
  <c r="X320" i="2"/>
  <c r="S320" i="2"/>
  <c r="T320" i="2"/>
  <c r="R320" i="2"/>
  <c r="W320" i="2"/>
  <c r="U320" i="2"/>
  <c r="P320" i="2"/>
  <c r="R324" i="2"/>
  <c r="S324" i="2"/>
  <c r="Q324" i="2"/>
  <c r="V324" i="2"/>
  <c r="W324" i="2"/>
  <c r="U324" i="2"/>
  <c r="P324" i="2"/>
  <c r="T324" i="2"/>
  <c r="X324" i="2"/>
  <c r="S328" i="2"/>
  <c r="W328" i="2"/>
  <c r="T328" i="2"/>
  <c r="Q328" i="2"/>
  <c r="X328" i="2"/>
  <c r="V328" i="2"/>
  <c r="R328" i="2"/>
  <c r="P328" i="2"/>
  <c r="U328" i="2"/>
  <c r="G314" i="2"/>
  <c r="Q314" i="2"/>
  <c r="S314" i="2"/>
  <c r="T314" i="2"/>
  <c r="U314" i="2"/>
  <c r="R314" i="2"/>
  <c r="W314" i="2"/>
  <c r="X314" i="2"/>
  <c r="V314" i="2"/>
  <c r="P314" i="2"/>
  <c r="R249" i="2"/>
  <c r="S249" i="2"/>
  <c r="P249" i="2"/>
  <c r="Q249" i="2"/>
  <c r="X249" i="2"/>
  <c r="V249" i="2"/>
  <c r="T249" i="2"/>
  <c r="U249" i="2"/>
  <c r="W249" i="2"/>
  <c r="U251" i="2"/>
  <c r="S251" i="2"/>
  <c r="X251" i="2"/>
  <c r="V251" i="2"/>
  <c r="W251" i="2"/>
  <c r="P251" i="2"/>
  <c r="R251" i="2"/>
  <c r="T251" i="2"/>
  <c r="Q251" i="2"/>
  <c r="T252" i="2"/>
  <c r="Q252" i="2"/>
  <c r="P252" i="2"/>
  <c r="V252" i="2"/>
  <c r="U252" i="2"/>
  <c r="X252" i="2"/>
  <c r="R252" i="2"/>
  <c r="S252" i="2"/>
  <c r="W252" i="2"/>
  <c r="Q255" i="2"/>
  <c r="V255" i="2"/>
  <c r="U255" i="2"/>
  <c r="P255" i="2"/>
  <c r="W255" i="2"/>
  <c r="S255" i="2"/>
  <c r="T255" i="2"/>
  <c r="R255" i="2"/>
  <c r="X255" i="2"/>
  <c r="Q259" i="2"/>
  <c r="U259" i="2"/>
  <c r="S259" i="2"/>
  <c r="X259" i="2"/>
  <c r="V259" i="2"/>
  <c r="P259" i="2"/>
  <c r="W259" i="2"/>
  <c r="T259" i="2"/>
  <c r="R259" i="2"/>
  <c r="G263" i="2"/>
  <c r="S263" i="2"/>
  <c r="T263" i="2"/>
  <c r="Q263" i="2"/>
  <c r="V263" i="2"/>
  <c r="X263" i="2"/>
  <c r="U263" i="2"/>
  <c r="W263" i="2"/>
  <c r="P263" i="2"/>
  <c r="R263" i="2"/>
  <c r="G267" i="2"/>
  <c r="T267" i="2"/>
  <c r="U267" i="2"/>
  <c r="W267" i="2"/>
  <c r="P267" i="2"/>
  <c r="R267" i="2"/>
  <c r="V267" i="2"/>
  <c r="X267" i="2"/>
  <c r="S267" i="2"/>
  <c r="Q267" i="2"/>
  <c r="G271" i="2"/>
  <c r="U271" i="2"/>
  <c r="Q271" i="2"/>
  <c r="P271" i="2"/>
  <c r="W271" i="2"/>
  <c r="R271" i="2"/>
  <c r="V271" i="2"/>
  <c r="T271" i="2"/>
  <c r="S271" i="2"/>
  <c r="X271" i="2"/>
  <c r="G275" i="2"/>
  <c r="U275" i="2"/>
  <c r="W275" i="2"/>
  <c r="V275" i="2"/>
  <c r="S275" i="2"/>
  <c r="R275" i="2"/>
  <c r="P275" i="2"/>
  <c r="X275" i="2"/>
  <c r="Q275" i="2"/>
  <c r="T275" i="2"/>
  <c r="G279" i="2"/>
  <c r="Q279" i="2"/>
  <c r="T279" i="2"/>
  <c r="R279" i="2"/>
  <c r="W279" i="2"/>
  <c r="S279" i="2"/>
  <c r="V279" i="2"/>
  <c r="P279" i="2"/>
  <c r="X279" i="2"/>
  <c r="U279" i="2"/>
  <c r="G283" i="2"/>
  <c r="T283" i="2"/>
  <c r="W283" i="2"/>
  <c r="R283" i="2"/>
  <c r="S283" i="2"/>
  <c r="U283" i="2"/>
  <c r="X283" i="2"/>
  <c r="V283" i="2"/>
  <c r="Q283" i="2"/>
  <c r="P283" i="2"/>
  <c r="G287" i="2"/>
  <c r="U287" i="2"/>
  <c r="Q287" i="2"/>
  <c r="T287" i="2"/>
  <c r="S287" i="2"/>
  <c r="W287" i="2"/>
  <c r="R287" i="2"/>
  <c r="X287" i="2"/>
  <c r="V287" i="2"/>
  <c r="P287" i="2"/>
  <c r="G291" i="2"/>
  <c r="V291" i="2"/>
  <c r="Q291" i="2"/>
  <c r="U291" i="2"/>
  <c r="W291" i="2"/>
  <c r="P291" i="2"/>
  <c r="S291" i="2"/>
  <c r="X291" i="2"/>
  <c r="R291" i="2"/>
  <c r="T291" i="2"/>
  <c r="G295" i="2"/>
  <c r="Q295" i="2"/>
  <c r="S295" i="2"/>
  <c r="W295" i="2"/>
  <c r="P295" i="2"/>
  <c r="R295" i="2"/>
  <c r="X295" i="2"/>
  <c r="T295" i="2"/>
  <c r="V295" i="2"/>
  <c r="U295" i="2"/>
  <c r="G299" i="2"/>
  <c r="P299" i="2"/>
  <c r="X299" i="2"/>
  <c r="W299" i="2"/>
  <c r="Q299" i="2"/>
  <c r="V299" i="2"/>
  <c r="T299" i="2"/>
  <c r="S299" i="2"/>
  <c r="R299" i="2"/>
  <c r="U299" i="2"/>
  <c r="G303" i="2"/>
  <c r="P303" i="2"/>
  <c r="T303" i="2"/>
  <c r="X303" i="2"/>
  <c r="Q303" i="2"/>
  <c r="S303" i="2"/>
  <c r="V303" i="2"/>
  <c r="R303" i="2"/>
  <c r="U303" i="2"/>
  <c r="W303" i="2"/>
  <c r="G307" i="2"/>
  <c r="V307" i="2"/>
  <c r="S307" i="2"/>
  <c r="W307" i="2"/>
  <c r="U307" i="2"/>
  <c r="P307" i="2"/>
  <c r="T307" i="2"/>
  <c r="R307" i="2"/>
  <c r="X307" i="2"/>
  <c r="Q307" i="2"/>
  <c r="G311" i="2"/>
  <c r="T311" i="2"/>
  <c r="X311" i="2"/>
  <c r="U311" i="2"/>
  <c r="Q311" i="2"/>
  <c r="W311" i="2"/>
  <c r="P311" i="2"/>
  <c r="S311" i="2"/>
  <c r="R311" i="2"/>
  <c r="V311" i="2"/>
  <c r="T317" i="2"/>
  <c r="U317" i="2"/>
  <c r="P317" i="2"/>
  <c r="S317" i="2"/>
  <c r="V317" i="2"/>
  <c r="W317" i="2"/>
  <c r="X317" i="2"/>
  <c r="R317" i="2"/>
  <c r="Q317" i="2"/>
  <c r="S321" i="2"/>
  <c r="U321" i="2"/>
  <c r="Q321" i="2"/>
  <c r="W321" i="2"/>
  <c r="V321" i="2"/>
  <c r="X321" i="2"/>
  <c r="T321" i="2"/>
  <c r="P321" i="2"/>
  <c r="R321" i="2"/>
  <c r="S325" i="2"/>
  <c r="W325" i="2"/>
  <c r="T325" i="2"/>
  <c r="U325" i="2"/>
  <c r="V325" i="2"/>
  <c r="P325" i="2"/>
  <c r="X325" i="2"/>
  <c r="R325" i="2"/>
  <c r="Q325" i="2"/>
  <c r="P329" i="2"/>
  <c r="X329" i="2"/>
  <c r="Q329" i="2"/>
  <c r="U329" i="2"/>
  <c r="S329" i="2"/>
  <c r="T329" i="2"/>
  <c r="W329" i="2"/>
  <c r="V329" i="2"/>
  <c r="R329" i="2"/>
  <c r="AE149" i="2"/>
  <c r="T149" i="2"/>
  <c r="T161" i="2"/>
  <c r="AE161" i="2"/>
  <c r="AE177" i="2"/>
  <c r="T177" i="2"/>
  <c r="AE193" i="2"/>
  <c r="T193" i="2"/>
  <c r="AE205" i="2"/>
  <c r="T205" i="2"/>
  <c r="AE221" i="2"/>
  <c r="T221" i="2"/>
  <c r="T143" i="2"/>
  <c r="AE143" i="2"/>
  <c r="T146" i="2"/>
  <c r="AE146" i="2"/>
  <c r="T150" i="2"/>
  <c r="AE150" i="2"/>
  <c r="T154" i="2"/>
  <c r="AE154" i="2"/>
  <c r="AE158" i="2"/>
  <c r="T158" i="2"/>
  <c r="AE162" i="2"/>
  <c r="T162" i="2"/>
  <c r="AE166" i="2"/>
  <c r="T166" i="2"/>
  <c r="T170" i="2"/>
  <c r="AE170" i="2"/>
  <c r="AE174" i="2"/>
  <c r="T174" i="2"/>
  <c r="T178" i="2"/>
  <c r="AE178" i="2"/>
  <c r="T182" i="2"/>
  <c r="AE182" i="2"/>
  <c r="AE186" i="2"/>
  <c r="T186" i="2"/>
  <c r="T190" i="2"/>
  <c r="AE190" i="2"/>
  <c r="AE194" i="2"/>
  <c r="T194" i="2"/>
  <c r="AE198" i="2"/>
  <c r="T198" i="2"/>
  <c r="T202" i="2"/>
  <c r="AE202" i="2"/>
  <c r="AE206" i="2"/>
  <c r="T206" i="2"/>
  <c r="T210" i="2"/>
  <c r="AE210" i="2"/>
  <c r="AE214" i="2"/>
  <c r="T214" i="2"/>
  <c r="AE218" i="2"/>
  <c r="T218" i="2"/>
  <c r="AE222" i="2"/>
  <c r="T222" i="2"/>
  <c r="AE145" i="2"/>
  <c r="T145" i="2"/>
  <c r="T157" i="2"/>
  <c r="AE157" i="2"/>
  <c r="AE169" i="2"/>
  <c r="T169" i="2"/>
  <c r="AE181" i="2"/>
  <c r="T181" i="2"/>
  <c r="AE189" i="2"/>
  <c r="T189" i="2"/>
  <c r="AE201" i="2"/>
  <c r="T201" i="2"/>
  <c r="T213" i="2"/>
  <c r="AE213" i="2"/>
  <c r="T142" i="2"/>
  <c r="AE142" i="2"/>
  <c r="T147" i="2"/>
  <c r="AE147" i="2"/>
  <c r="T151" i="2"/>
  <c r="AE151" i="2"/>
  <c r="T155" i="2"/>
  <c r="AE155" i="2"/>
  <c r="T159" i="2"/>
  <c r="AE159" i="2"/>
  <c r="T163" i="2"/>
  <c r="AE163" i="2"/>
  <c r="T167" i="2"/>
  <c r="AE167" i="2"/>
  <c r="AE171" i="2"/>
  <c r="T171" i="2"/>
  <c r="T175" i="2"/>
  <c r="AE175" i="2"/>
  <c r="T179" i="2"/>
  <c r="AE179" i="2"/>
  <c r="AE183" i="2"/>
  <c r="T183" i="2"/>
  <c r="AE187" i="2"/>
  <c r="T187" i="2"/>
  <c r="AE191" i="2"/>
  <c r="T191" i="2"/>
  <c r="T195" i="2"/>
  <c r="AE195" i="2"/>
  <c r="T199" i="2"/>
  <c r="AE199" i="2"/>
  <c r="AE203" i="2"/>
  <c r="T203" i="2"/>
  <c r="AE207" i="2"/>
  <c r="T207" i="2"/>
  <c r="AE211" i="2"/>
  <c r="T211" i="2"/>
  <c r="T215" i="2"/>
  <c r="AE215" i="2"/>
  <c r="AE219" i="2"/>
  <c r="T219" i="2"/>
  <c r="AE223" i="2"/>
  <c r="T223" i="2"/>
  <c r="AE153" i="2"/>
  <c r="T153" i="2"/>
  <c r="T165" i="2"/>
  <c r="AE165" i="2"/>
  <c r="T173" i="2"/>
  <c r="AE173" i="2"/>
  <c r="T185" i="2"/>
  <c r="AE185" i="2"/>
  <c r="T197" i="2"/>
  <c r="AE197" i="2"/>
  <c r="T217" i="2"/>
  <c r="AE217" i="2"/>
  <c r="T141" i="2"/>
  <c r="AE141" i="2"/>
  <c r="AE144" i="2"/>
  <c r="T144" i="2"/>
  <c r="T148" i="2"/>
  <c r="AE148" i="2"/>
  <c r="T152" i="2"/>
  <c r="AE152" i="2"/>
  <c r="AE156" i="2"/>
  <c r="T156" i="2"/>
  <c r="T160" i="2"/>
  <c r="AE160" i="2"/>
  <c r="T164" i="2"/>
  <c r="AE164" i="2"/>
  <c r="T168" i="2"/>
  <c r="AE168" i="2"/>
  <c r="T172" i="2"/>
  <c r="AE172" i="2"/>
  <c r="AE176" i="2"/>
  <c r="T176" i="2"/>
  <c r="T180" i="2"/>
  <c r="AE180" i="2"/>
  <c r="AE184" i="2"/>
  <c r="T184" i="2"/>
  <c r="T188" i="2"/>
  <c r="AE188" i="2"/>
  <c r="AE192" i="2"/>
  <c r="T192" i="2"/>
  <c r="AE196" i="2"/>
  <c r="T196" i="2"/>
  <c r="T200" i="2"/>
  <c r="AE200" i="2"/>
  <c r="T204" i="2"/>
  <c r="AE204" i="2"/>
  <c r="T208" i="2"/>
  <c r="AE208" i="2"/>
  <c r="T212" i="2"/>
  <c r="AE212" i="2"/>
  <c r="AE216" i="2"/>
  <c r="T216" i="2"/>
  <c r="T220" i="2"/>
  <c r="AE220" i="2"/>
  <c r="M318" i="2"/>
  <c r="J318" i="2"/>
  <c r="N318" i="2"/>
  <c r="G318" i="2"/>
  <c r="H318" i="2"/>
  <c r="O318" i="2"/>
  <c r="I318" i="2"/>
  <c r="K318" i="2"/>
  <c r="L318" i="2"/>
  <c r="K322" i="2"/>
  <c r="G322" i="2"/>
  <c r="J322" i="2"/>
  <c r="O322" i="2"/>
  <c r="I322" i="2"/>
  <c r="M322" i="2"/>
  <c r="H322" i="2"/>
  <c r="N322" i="2"/>
  <c r="L322" i="2"/>
  <c r="G326" i="2"/>
  <c r="O326" i="2"/>
  <c r="N326" i="2"/>
  <c r="M326" i="2"/>
  <c r="L326" i="2"/>
  <c r="I326" i="2"/>
  <c r="K326" i="2"/>
  <c r="H326" i="2"/>
  <c r="J326" i="2"/>
  <c r="I330" i="2"/>
  <c r="N330" i="2"/>
  <c r="G330" i="2"/>
  <c r="M330" i="2"/>
  <c r="H330" i="2"/>
  <c r="L330" i="2"/>
  <c r="J330" i="2"/>
  <c r="O330" i="2"/>
  <c r="K330" i="2"/>
  <c r="I315" i="2"/>
  <c r="O315" i="2"/>
  <c r="J315" i="2"/>
  <c r="G315" i="2"/>
  <c r="L315" i="2"/>
  <c r="K315" i="2"/>
  <c r="H315" i="2"/>
  <c r="N315" i="2"/>
  <c r="M315" i="2"/>
  <c r="J319" i="2"/>
  <c r="O319" i="2"/>
  <c r="H319" i="2"/>
  <c r="N319" i="2"/>
  <c r="K319" i="2"/>
  <c r="I319" i="2"/>
  <c r="M319" i="2"/>
  <c r="G319" i="2"/>
  <c r="L319" i="2"/>
  <c r="I323" i="2"/>
  <c r="M323" i="2"/>
  <c r="J323" i="2"/>
  <c r="H323" i="2"/>
  <c r="N323" i="2"/>
  <c r="K323" i="2"/>
  <c r="G323" i="2"/>
  <c r="L323" i="2"/>
  <c r="O323" i="2"/>
  <c r="J327" i="2"/>
  <c r="I327" i="2"/>
  <c r="K327" i="2"/>
  <c r="O327" i="2"/>
  <c r="M327" i="2"/>
  <c r="N327" i="2"/>
  <c r="G327" i="2"/>
  <c r="L327" i="2"/>
  <c r="H327" i="2"/>
  <c r="K331" i="2"/>
  <c r="H331" i="2"/>
  <c r="J331" i="2"/>
  <c r="G331" i="2"/>
  <c r="N331" i="2"/>
  <c r="M331" i="2"/>
  <c r="L331" i="2"/>
  <c r="O331" i="2"/>
  <c r="I331" i="2"/>
  <c r="G316" i="2"/>
  <c r="I316" i="2"/>
  <c r="M316" i="2"/>
  <c r="K316" i="2"/>
  <c r="J316" i="2"/>
  <c r="H316" i="2"/>
  <c r="N316" i="2"/>
  <c r="O316" i="2"/>
  <c r="L316" i="2"/>
  <c r="I320" i="2"/>
  <c r="M320" i="2"/>
  <c r="H320" i="2"/>
  <c r="N320" i="2"/>
  <c r="O320" i="2"/>
  <c r="G320" i="2"/>
  <c r="J320" i="2"/>
  <c r="L320" i="2"/>
  <c r="K320" i="2"/>
  <c r="K324" i="2"/>
  <c r="L324" i="2"/>
  <c r="I324" i="2"/>
  <c r="J324" i="2"/>
  <c r="O324" i="2"/>
  <c r="N324" i="2"/>
  <c r="M324" i="2"/>
  <c r="H324" i="2"/>
  <c r="G324" i="2"/>
  <c r="K328" i="2"/>
  <c r="O328" i="2"/>
  <c r="I328" i="2"/>
  <c r="L328" i="2"/>
  <c r="N328" i="2"/>
  <c r="G328" i="2"/>
  <c r="H328" i="2"/>
  <c r="M328" i="2"/>
  <c r="J328" i="2"/>
  <c r="O317" i="2"/>
  <c r="K317" i="2"/>
  <c r="G317" i="2"/>
  <c r="I317" i="2"/>
  <c r="N317" i="2"/>
  <c r="J317" i="2"/>
  <c r="H317" i="2"/>
  <c r="M317" i="2"/>
  <c r="L317" i="2"/>
  <c r="G321" i="2"/>
  <c r="I321" i="2"/>
  <c r="K321" i="2"/>
  <c r="J321" i="2"/>
  <c r="L321" i="2"/>
  <c r="N321" i="2"/>
  <c r="H321" i="2"/>
  <c r="M321" i="2"/>
  <c r="O321" i="2"/>
  <c r="K325" i="2"/>
  <c r="L325" i="2"/>
  <c r="I325" i="2"/>
  <c r="G325" i="2"/>
  <c r="N325" i="2"/>
  <c r="M325" i="2"/>
  <c r="O325" i="2"/>
  <c r="J325" i="2"/>
  <c r="H325" i="2"/>
  <c r="M329" i="2"/>
  <c r="J329" i="2"/>
  <c r="G329" i="2"/>
  <c r="O329" i="2"/>
  <c r="H329" i="2"/>
  <c r="I329" i="2"/>
  <c r="L329" i="2"/>
  <c r="N329" i="2"/>
  <c r="K329" i="2"/>
  <c r="J263" i="2"/>
  <c r="I263" i="2"/>
  <c r="M263" i="2"/>
  <c r="N263" i="2"/>
  <c r="O263" i="2"/>
  <c r="L263" i="2"/>
  <c r="H263" i="2"/>
  <c r="K263" i="2"/>
  <c r="I275" i="2"/>
  <c r="J275" i="2"/>
  <c r="N275" i="2"/>
  <c r="L275" i="2"/>
  <c r="K275" i="2"/>
  <c r="H275" i="2"/>
  <c r="O275" i="2"/>
  <c r="M275" i="2"/>
  <c r="O279" i="2"/>
  <c r="J279" i="2"/>
  <c r="I279" i="2"/>
  <c r="L279" i="2"/>
  <c r="N279" i="2"/>
  <c r="M279" i="2"/>
  <c r="H279" i="2"/>
  <c r="K279" i="2"/>
  <c r="L295" i="2"/>
  <c r="N295" i="2"/>
  <c r="H295" i="2"/>
  <c r="M295" i="2"/>
  <c r="J295" i="2"/>
  <c r="I295" i="2"/>
  <c r="K295" i="2"/>
  <c r="O295" i="2"/>
  <c r="O303" i="2"/>
  <c r="H303" i="2"/>
  <c r="M303" i="2"/>
  <c r="J303" i="2"/>
  <c r="K303" i="2"/>
  <c r="L303" i="2"/>
  <c r="I303" i="2"/>
  <c r="N303" i="2"/>
  <c r="J311" i="2"/>
  <c r="O311" i="2"/>
  <c r="I311" i="2"/>
  <c r="H311" i="2"/>
  <c r="N311" i="2"/>
  <c r="K311" i="2"/>
  <c r="M311" i="2"/>
  <c r="L311" i="2"/>
  <c r="K264" i="2"/>
  <c r="L264" i="2"/>
  <c r="N264" i="2"/>
  <c r="H264" i="2"/>
  <c r="M264" i="2"/>
  <c r="I264" i="2"/>
  <c r="O264" i="2"/>
  <c r="J264" i="2"/>
  <c r="M268" i="2"/>
  <c r="H268" i="2"/>
  <c r="N268" i="2"/>
  <c r="K268" i="2"/>
  <c r="I268" i="2"/>
  <c r="O268" i="2"/>
  <c r="L268" i="2"/>
  <c r="J268" i="2"/>
  <c r="N272" i="2"/>
  <c r="M272" i="2"/>
  <c r="J272" i="2"/>
  <c r="K272" i="2"/>
  <c r="H272" i="2"/>
  <c r="L272" i="2"/>
  <c r="I272" i="2"/>
  <c r="O272" i="2"/>
  <c r="L276" i="2"/>
  <c r="H276" i="2"/>
  <c r="O276" i="2"/>
  <c r="M276" i="2"/>
  <c r="N276" i="2"/>
  <c r="I276" i="2"/>
  <c r="J276" i="2"/>
  <c r="K276" i="2"/>
  <c r="O280" i="2"/>
  <c r="K280" i="2"/>
  <c r="M280" i="2"/>
  <c r="J280" i="2"/>
  <c r="H280" i="2"/>
  <c r="I280" i="2"/>
  <c r="N280" i="2"/>
  <c r="L280" i="2"/>
  <c r="J284" i="2"/>
  <c r="I284" i="2"/>
  <c r="H284" i="2"/>
  <c r="O284" i="2"/>
  <c r="M284" i="2"/>
  <c r="L284" i="2"/>
  <c r="N284" i="2"/>
  <c r="K284" i="2"/>
  <c r="N288" i="2"/>
  <c r="H288" i="2"/>
  <c r="O288" i="2"/>
  <c r="J288" i="2"/>
  <c r="I288" i="2"/>
  <c r="K288" i="2"/>
  <c r="L288" i="2"/>
  <c r="M288" i="2"/>
  <c r="J292" i="2"/>
  <c r="H292" i="2"/>
  <c r="L292" i="2"/>
  <c r="I292" i="2"/>
  <c r="N292" i="2"/>
  <c r="M292" i="2"/>
  <c r="K292" i="2"/>
  <c r="O292" i="2"/>
  <c r="N296" i="2"/>
  <c r="M296" i="2"/>
  <c r="J296" i="2"/>
  <c r="I296" i="2"/>
  <c r="K296" i="2"/>
  <c r="L296" i="2"/>
  <c r="O296" i="2"/>
  <c r="H296" i="2"/>
  <c r="I300" i="2"/>
  <c r="L300" i="2"/>
  <c r="J300" i="2"/>
  <c r="H300" i="2"/>
  <c r="O300" i="2"/>
  <c r="K300" i="2"/>
  <c r="N300" i="2"/>
  <c r="M300" i="2"/>
  <c r="L304" i="2"/>
  <c r="M304" i="2"/>
  <c r="K304" i="2"/>
  <c r="O304" i="2"/>
  <c r="I304" i="2"/>
  <c r="H304" i="2"/>
  <c r="J304" i="2"/>
  <c r="N304" i="2"/>
  <c r="L308" i="2"/>
  <c r="O308" i="2"/>
  <c r="H308" i="2"/>
  <c r="N308" i="2"/>
  <c r="K308" i="2"/>
  <c r="I308" i="2"/>
  <c r="M308" i="2"/>
  <c r="J308" i="2"/>
  <c r="J312" i="2"/>
  <c r="O312" i="2"/>
  <c r="H312" i="2"/>
  <c r="L312" i="2"/>
  <c r="I312" i="2"/>
  <c r="N312" i="2"/>
  <c r="M312" i="2"/>
  <c r="K312" i="2"/>
  <c r="K314" i="2"/>
  <c r="L314" i="2"/>
  <c r="M314" i="2"/>
  <c r="N314" i="2"/>
  <c r="H314" i="2"/>
  <c r="O314" i="2"/>
  <c r="J314" i="2"/>
  <c r="I314" i="2"/>
  <c r="N267" i="2"/>
  <c r="I267" i="2"/>
  <c r="M267" i="2"/>
  <c r="K267" i="2"/>
  <c r="L267" i="2"/>
  <c r="J267" i="2"/>
  <c r="O267" i="2"/>
  <c r="H267" i="2"/>
  <c r="O287" i="2"/>
  <c r="M287" i="2"/>
  <c r="J287" i="2"/>
  <c r="K287" i="2"/>
  <c r="I287" i="2"/>
  <c r="L287" i="2"/>
  <c r="N287" i="2"/>
  <c r="H287" i="2"/>
  <c r="K299" i="2"/>
  <c r="H299" i="2"/>
  <c r="J299" i="2"/>
  <c r="O299" i="2"/>
  <c r="I299" i="2"/>
  <c r="L299" i="2"/>
  <c r="M299" i="2"/>
  <c r="N299" i="2"/>
  <c r="L265" i="2"/>
  <c r="K265" i="2"/>
  <c r="N265" i="2"/>
  <c r="O265" i="2"/>
  <c r="J265" i="2"/>
  <c r="H265" i="2"/>
  <c r="I265" i="2"/>
  <c r="M265" i="2"/>
  <c r="J269" i="2"/>
  <c r="K269" i="2"/>
  <c r="M269" i="2"/>
  <c r="H269" i="2"/>
  <c r="I269" i="2"/>
  <c r="N269" i="2"/>
  <c r="O269" i="2"/>
  <c r="L269" i="2"/>
  <c r="J273" i="2"/>
  <c r="K273" i="2"/>
  <c r="H273" i="2"/>
  <c r="I273" i="2"/>
  <c r="M273" i="2"/>
  <c r="O273" i="2"/>
  <c r="N273" i="2"/>
  <c r="L273" i="2"/>
  <c r="N277" i="2"/>
  <c r="M277" i="2"/>
  <c r="L277" i="2"/>
  <c r="J277" i="2"/>
  <c r="I277" i="2"/>
  <c r="H277" i="2"/>
  <c r="K277" i="2"/>
  <c r="O277" i="2"/>
  <c r="J281" i="2"/>
  <c r="K281" i="2"/>
  <c r="M281" i="2"/>
  <c r="N281" i="2"/>
  <c r="L281" i="2"/>
  <c r="H281" i="2"/>
  <c r="O281" i="2"/>
  <c r="I281" i="2"/>
  <c r="I285" i="2"/>
  <c r="H285" i="2"/>
  <c r="J285" i="2"/>
  <c r="O285" i="2"/>
  <c r="N285" i="2"/>
  <c r="M285" i="2"/>
  <c r="L285" i="2"/>
  <c r="K285" i="2"/>
  <c r="I289" i="2"/>
  <c r="H289" i="2"/>
  <c r="N289" i="2"/>
  <c r="K289" i="2"/>
  <c r="O289" i="2"/>
  <c r="J289" i="2"/>
  <c r="L289" i="2"/>
  <c r="M289" i="2"/>
  <c r="H293" i="2"/>
  <c r="I293" i="2"/>
  <c r="J293" i="2"/>
  <c r="M293" i="2"/>
  <c r="L293" i="2"/>
  <c r="O293" i="2"/>
  <c r="K293" i="2"/>
  <c r="N293" i="2"/>
  <c r="N297" i="2"/>
  <c r="K297" i="2"/>
  <c r="J297" i="2"/>
  <c r="I297" i="2"/>
  <c r="M297" i="2"/>
  <c r="L297" i="2"/>
  <c r="H297" i="2"/>
  <c r="O297" i="2"/>
  <c r="K301" i="2"/>
  <c r="N301" i="2"/>
  <c r="H301" i="2"/>
  <c r="O301" i="2"/>
  <c r="I301" i="2"/>
  <c r="J301" i="2"/>
  <c r="L301" i="2"/>
  <c r="M301" i="2"/>
  <c r="O305" i="2"/>
  <c r="K305" i="2"/>
  <c r="N305" i="2"/>
  <c r="L305" i="2"/>
  <c r="I305" i="2"/>
  <c r="H305" i="2"/>
  <c r="J305" i="2"/>
  <c r="M305" i="2"/>
  <c r="I309" i="2"/>
  <c r="L309" i="2"/>
  <c r="O309" i="2"/>
  <c r="K309" i="2"/>
  <c r="N309" i="2"/>
  <c r="M309" i="2"/>
  <c r="J309" i="2"/>
  <c r="H309" i="2"/>
  <c r="L313" i="2"/>
  <c r="N313" i="2"/>
  <c r="H313" i="2"/>
  <c r="I313" i="2"/>
  <c r="J313" i="2"/>
  <c r="O313" i="2"/>
  <c r="M313" i="2"/>
  <c r="K313" i="2"/>
  <c r="N271" i="2"/>
  <c r="L271" i="2"/>
  <c r="I271" i="2"/>
  <c r="K271" i="2"/>
  <c r="J271" i="2"/>
  <c r="O271" i="2"/>
  <c r="M271" i="2"/>
  <c r="H271" i="2"/>
  <c r="O283" i="2"/>
  <c r="K283" i="2"/>
  <c r="J283" i="2"/>
  <c r="H283" i="2"/>
  <c r="L283" i="2"/>
  <c r="M283" i="2"/>
  <c r="N283" i="2"/>
  <c r="I283" i="2"/>
  <c r="L291" i="2"/>
  <c r="O291" i="2"/>
  <c r="H291" i="2"/>
  <c r="M291" i="2"/>
  <c r="I291" i="2"/>
  <c r="N291" i="2"/>
  <c r="K291" i="2"/>
  <c r="J291" i="2"/>
  <c r="O307" i="2"/>
  <c r="L307" i="2"/>
  <c r="N307" i="2"/>
  <c r="M307" i="2"/>
  <c r="H307" i="2"/>
  <c r="I307" i="2"/>
  <c r="J307" i="2"/>
  <c r="K307" i="2"/>
  <c r="L262" i="2"/>
  <c r="M262" i="2"/>
  <c r="I262" i="2"/>
  <c r="O262" i="2"/>
  <c r="N262" i="2"/>
  <c r="K262" i="2"/>
  <c r="J262" i="2"/>
  <c r="H262" i="2"/>
  <c r="J266" i="2"/>
  <c r="H266" i="2"/>
  <c r="M266" i="2"/>
  <c r="I266" i="2"/>
  <c r="L266" i="2"/>
  <c r="N266" i="2"/>
  <c r="O266" i="2"/>
  <c r="K266" i="2"/>
  <c r="K270" i="2"/>
  <c r="J270" i="2"/>
  <c r="L270" i="2"/>
  <c r="N270" i="2"/>
  <c r="I270" i="2"/>
  <c r="M270" i="2"/>
  <c r="O270" i="2"/>
  <c r="H270" i="2"/>
  <c r="J274" i="2"/>
  <c r="L274" i="2"/>
  <c r="H274" i="2"/>
  <c r="N274" i="2"/>
  <c r="I274" i="2"/>
  <c r="K274" i="2"/>
  <c r="O274" i="2"/>
  <c r="M274" i="2"/>
  <c r="O278" i="2"/>
  <c r="L278" i="2"/>
  <c r="H278" i="2"/>
  <c r="N278" i="2"/>
  <c r="M278" i="2"/>
  <c r="I278" i="2"/>
  <c r="K278" i="2"/>
  <c r="J278" i="2"/>
  <c r="I282" i="2"/>
  <c r="L282" i="2"/>
  <c r="M282" i="2"/>
  <c r="H282" i="2"/>
  <c r="N282" i="2"/>
  <c r="O282" i="2"/>
  <c r="J282" i="2"/>
  <c r="K282" i="2"/>
  <c r="L286" i="2"/>
  <c r="J286" i="2"/>
  <c r="O286" i="2"/>
  <c r="N286" i="2"/>
  <c r="K286" i="2"/>
  <c r="M286" i="2"/>
  <c r="I286" i="2"/>
  <c r="H286" i="2"/>
  <c r="J290" i="2"/>
  <c r="M290" i="2"/>
  <c r="K290" i="2"/>
  <c r="I290" i="2"/>
  <c r="H290" i="2"/>
  <c r="N290" i="2"/>
  <c r="L290" i="2"/>
  <c r="O290" i="2"/>
  <c r="M294" i="2"/>
  <c r="K294" i="2"/>
  <c r="N294" i="2"/>
  <c r="O294" i="2"/>
  <c r="H294" i="2"/>
  <c r="L294" i="2"/>
  <c r="I294" i="2"/>
  <c r="J294" i="2"/>
  <c r="N298" i="2"/>
  <c r="L298" i="2"/>
  <c r="M298" i="2"/>
  <c r="K298" i="2"/>
  <c r="O298" i="2"/>
  <c r="I298" i="2"/>
  <c r="J298" i="2"/>
  <c r="H298" i="2"/>
  <c r="L302" i="2"/>
  <c r="I302" i="2"/>
  <c r="M302" i="2"/>
  <c r="J302" i="2"/>
  <c r="N302" i="2"/>
  <c r="O302" i="2"/>
  <c r="K302" i="2"/>
  <c r="H302" i="2"/>
  <c r="M306" i="2"/>
  <c r="I306" i="2"/>
  <c r="N306" i="2"/>
  <c r="L306" i="2"/>
  <c r="O306" i="2"/>
  <c r="H306" i="2"/>
  <c r="K306" i="2"/>
  <c r="J306" i="2"/>
  <c r="J310" i="2"/>
  <c r="K310" i="2"/>
  <c r="M310" i="2"/>
  <c r="L310" i="2"/>
  <c r="H310" i="2"/>
  <c r="N310" i="2"/>
  <c r="O310" i="2"/>
  <c r="I310" i="2"/>
  <c r="H257" i="2"/>
  <c r="M257" i="2"/>
  <c r="O257" i="2"/>
  <c r="L257" i="2"/>
  <c r="N257" i="2"/>
  <c r="K257" i="2"/>
  <c r="J257" i="2"/>
  <c r="I257" i="2"/>
  <c r="G257" i="2"/>
  <c r="M261" i="2"/>
  <c r="O261" i="2"/>
  <c r="G261" i="2"/>
  <c r="H261" i="2"/>
  <c r="K261" i="2"/>
  <c r="L261" i="2"/>
  <c r="N261" i="2"/>
  <c r="J261" i="2"/>
  <c r="I261" i="2"/>
  <c r="H251" i="2"/>
  <c r="G251" i="2"/>
  <c r="I251" i="2"/>
  <c r="J251" i="2"/>
  <c r="G252" i="2"/>
  <c r="K252" i="2"/>
  <c r="J252" i="2"/>
  <c r="I252" i="2"/>
  <c r="H252" i="2"/>
  <c r="I255" i="2"/>
  <c r="K255" i="2"/>
  <c r="G255" i="2"/>
  <c r="J255" i="2"/>
  <c r="H255" i="2"/>
  <c r="L255" i="2"/>
  <c r="I259" i="2"/>
  <c r="G259" i="2"/>
  <c r="H259" i="2"/>
  <c r="K259" i="2"/>
  <c r="J259" i="2"/>
  <c r="L259" i="2"/>
  <c r="N260" i="2"/>
  <c r="J260" i="2"/>
  <c r="O260" i="2"/>
  <c r="M260" i="2"/>
  <c r="I260" i="2"/>
  <c r="K260" i="2"/>
  <c r="L260" i="2"/>
  <c r="H260" i="2"/>
  <c r="G260" i="2"/>
  <c r="O259" i="2"/>
  <c r="N259" i="2"/>
  <c r="M259" i="2"/>
  <c r="O258" i="2"/>
  <c r="K258" i="2"/>
  <c r="G258" i="2"/>
  <c r="I258" i="2"/>
  <c r="L258" i="2"/>
  <c r="N258" i="2"/>
  <c r="J258" i="2"/>
  <c r="M258" i="2"/>
  <c r="H258" i="2"/>
  <c r="M256" i="2"/>
  <c r="I256" i="2"/>
  <c r="J256" i="2"/>
  <c r="L256" i="2"/>
  <c r="H256" i="2"/>
  <c r="O256" i="2"/>
  <c r="K256" i="2"/>
  <c r="G256" i="2"/>
  <c r="N256" i="2"/>
  <c r="M255" i="2"/>
  <c r="O255" i="2"/>
  <c r="N255" i="2"/>
  <c r="O254" i="2"/>
  <c r="N253" i="2"/>
  <c r="J253" i="2"/>
  <c r="M253" i="2"/>
  <c r="O253" i="2"/>
  <c r="I253" i="2"/>
  <c r="G253" i="2"/>
  <c r="L253" i="2"/>
  <c r="H253" i="2"/>
  <c r="K253" i="2"/>
  <c r="N252" i="2"/>
  <c r="L252" i="2"/>
  <c r="M252" i="2"/>
  <c r="O252" i="2"/>
  <c r="M251" i="2"/>
  <c r="L251" i="2"/>
  <c r="O251" i="2"/>
  <c r="K251" i="2"/>
  <c r="N251" i="2"/>
  <c r="M250" i="2"/>
  <c r="I250" i="2"/>
  <c r="J250" i="2"/>
  <c r="L250" i="2"/>
  <c r="H250" i="2"/>
  <c r="N250" i="2"/>
  <c r="O250" i="2"/>
  <c r="K250" i="2"/>
  <c r="G250" i="2"/>
  <c r="M249" i="2"/>
  <c r="I249" i="2"/>
  <c r="J249" i="2"/>
  <c r="L249" i="2"/>
  <c r="H249" i="2"/>
  <c r="N249" i="2"/>
  <c r="O249" i="2"/>
  <c r="K249" i="2"/>
  <c r="G249" i="2"/>
  <c r="T91" i="6"/>
  <c r="N91" i="6"/>
  <c r="H91" i="6"/>
  <c r="N54" i="6"/>
  <c r="T54" i="6"/>
  <c r="H54" i="6"/>
  <c r="T58" i="6"/>
  <c r="N58" i="6"/>
  <c r="H58" i="6"/>
  <c r="T62" i="6"/>
  <c r="N62" i="6"/>
  <c r="H62" i="6"/>
  <c r="N66" i="6"/>
  <c r="T66" i="6"/>
  <c r="H66" i="6"/>
  <c r="N70" i="6"/>
  <c r="T70" i="6"/>
  <c r="H70" i="6"/>
  <c r="T74" i="6"/>
  <c r="N74" i="6"/>
  <c r="H74" i="6"/>
  <c r="T78" i="6"/>
  <c r="N78" i="6"/>
  <c r="H78" i="6"/>
  <c r="N82" i="6"/>
  <c r="T82" i="6"/>
  <c r="H82" i="6"/>
  <c r="N86" i="6"/>
  <c r="T86" i="6"/>
  <c r="H86" i="6"/>
  <c r="T90" i="6"/>
  <c r="N90" i="6"/>
  <c r="H90" i="6"/>
  <c r="T94" i="6"/>
  <c r="N94" i="6"/>
  <c r="H94" i="6"/>
  <c r="N98" i="6"/>
  <c r="T98" i="6"/>
  <c r="H98" i="6"/>
  <c r="T102" i="6"/>
  <c r="N102" i="6"/>
  <c r="H102" i="6"/>
  <c r="T106" i="6"/>
  <c r="N106" i="6"/>
  <c r="H106" i="6"/>
  <c r="N110" i="6"/>
  <c r="T110" i="6"/>
  <c r="H110" i="6"/>
  <c r="T114" i="6"/>
  <c r="N114" i="6"/>
  <c r="H114" i="6"/>
  <c r="T118" i="6"/>
  <c r="N118" i="6"/>
  <c r="H118" i="6"/>
  <c r="N55" i="6"/>
  <c r="T55" i="6"/>
  <c r="H55" i="6"/>
  <c r="T59" i="6"/>
  <c r="N59" i="6"/>
  <c r="H59" i="6"/>
  <c r="N63" i="6"/>
  <c r="T63" i="6"/>
  <c r="H63" i="6"/>
  <c r="T67" i="6"/>
  <c r="N67" i="6"/>
  <c r="H67" i="6"/>
  <c r="N71" i="6"/>
  <c r="T71" i="6"/>
  <c r="H71" i="6"/>
  <c r="T75" i="6"/>
  <c r="N75" i="6"/>
  <c r="H75" i="6"/>
  <c r="N79" i="6"/>
  <c r="T79" i="6"/>
  <c r="H79" i="6"/>
  <c r="T83" i="6"/>
  <c r="N83" i="6"/>
  <c r="H83" i="6"/>
  <c r="T95" i="6"/>
  <c r="N95" i="6"/>
  <c r="H95" i="6"/>
  <c r="T99" i="6"/>
  <c r="N99" i="6"/>
  <c r="H99" i="6"/>
  <c r="T103" i="6"/>
  <c r="N103" i="6"/>
  <c r="H103" i="6"/>
  <c r="T107" i="6"/>
  <c r="N107" i="6"/>
  <c r="H107" i="6"/>
  <c r="T111" i="6"/>
  <c r="N111" i="6"/>
  <c r="H111" i="6"/>
  <c r="T115" i="6"/>
  <c r="N115" i="6"/>
  <c r="H115" i="6"/>
  <c r="T119" i="6"/>
  <c r="N119" i="6"/>
  <c r="H119" i="6"/>
  <c r="T56" i="6"/>
  <c r="N56" i="6"/>
  <c r="H56" i="6"/>
  <c r="T60" i="6"/>
  <c r="N60" i="6"/>
  <c r="H60" i="6"/>
  <c r="T64" i="6"/>
  <c r="N64" i="6"/>
  <c r="H64" i="6"/>
  <c r="T68" i="6"/>
  <c r="N68" i="6"/>
  <c r="H68" i="6"/>
  <c r="T72" i="6"/>
  <c r="N72" i="6"/>
  <c r="H72" i="6"/>
  <c r="T76" i="6"/>
  <c r="N76" i="6"/>
  <c r="H76" i="6"/>
  <c r="T80" i="6"/>
  <c r="N80" i="6"/>
  <c r="H80" i="6"/>
  <c r="T84" i="6"/>
  <c r="N84" i="6"/>
  <c r="H84" i="6"/>
  <c r="T88" i="6"/>
  <c r="N88" i="6"/>
  <c r="H88" i="6"/>
  <c r="T92" i="6"/>
  <c r="N92" i="6"/>
  <c r="H92" i="6"/>
  <c r="T96" i="6"/>
  <c r="N96" i="6"/>
  <c r="H96" i="6"/>
  <c r="T100" i="6"/>
  <c r="N100" i="6"/>
  <c r="H100" i="6"/>
  <c r="T104" i="6"/>
  <c r="N104" i="6"/>
  <c r="H104" i="6"/>
  <c r="T108" i="6"/>
  <c r="N108" i="6"/>
  <c r="H108" i="6"/>
  <c r="T112" i="6"/>
  <c r="N112" i="6"/>
  <c r="H112" i="6"/>
  <c r="T116" i="6"/>
  <c r="N116" i="6"/>
  <c r="H116" i="6"/>
  <c r="T120" i="6"/>
  <c r="N120" i="6"/>
  <c r="H120" i="6"/>
  <c r="N87" i="6"/>
  <c r="T87" i="6"/>
  <c r="H87" i="6"/>
  <c r="T53" i="6"/>
  <c r="N53" i="6"/>
  <c r="H53" i="6"/>
  <c r="T57" i="6"/>
  <c r="N57" i="6"/>
  <c r="H57" i="6"/>
  <c r="T61" i="6"/>
  <c r="N61" i="6"/>
  <c r="H61" i="6"/>
  <c r="T65" i="6"/>
  <c r="N65" i="6"/>
  <c r="H65" i="6"/>
  <c r="T69" i="6"/>
  <c r="N69" i="6"/>
  <c r="H69" i="6"/>
  <c r="T73" i="6"/>
  <c r="N73" i="6"/>
  <c r="H73" i="6"/>
  <c r="T77" i="6"/>
  <c r="N77" i="6"/>
  <c r="H77" i="6"/>
  <c r="T81" i="6"/>
  <c r="N81" i="6"/>
  <c r="H81" i="6"/>
  <c r="T85" i="6"/>
  <c r="N85" i="6"/>
  <c r="H85" i="6"/>
  <c r="T89" i="6"/>
  <c r="N89" i="6"/>
  <c r="H89" i="6"/>
  <c r="T93" i="6"/>
  <c r="N93" i="6"/>
  <c r="H93" i="6"/>
  <c r="T97" i="6"/>
  <c r="N97" i="6"/>
  <c r="H97" i="6"/>
  <c r="T101" i="6"/>
  <c r="N101" i="6"/>
  <c r="H101" i="6"/>
  <c r="T105" i="6"/>
  <c r="N105" i="6"/>
  <c r="H105" i="6"/>
  <c r="T109" i="6"/>
  <c r="N109" i="6"/>
  <c r="H109" i="6"/>
  <c r="T113" i="6"/>
  <c r="N113" i="6"/>
  <c r="H113" i="6"/>
  <c r="T117" i="6"/>
  <c r="N117" i="6"/>
  <c r="H117" i="6"/>
  <c r="T121" i="6"/>
  <c r="N121" i="6"/>
  <c r="H121" i="6"/>
  <c r="D142" i="2"/>
  <c r="D147" i="2"/>
  <c r="D151" i="2"/>
  <c r="D155" i="2"/>
  <c r="D159" i="2"/>
  <c r="D163" i="2"/>
  <c r="D167" i="2"/>
  <c r="D171" i="2"/>
  <c r="D175" i="2"/>
  <c r="D179" i="2"/>
  <c r="D183" i="2"/>
  <c r="D187" i="2"/>
  <c r="D191" i="2"/>
  <c r="D195" i="2"/>
  <c r="D199" i="2"/>
  <c r="D203" i="2"/>
  <c r="D207" i="2"/>
  <c r="D211" i="2"/>
  <c r="D215" i="2"/>
  <c r="D219" i="2"/>
  <c r="D223" i="2"/>
  <c r="D141" i="2"/>
  <c r="D144" i="2"/>
  <c r="D148" i="2"/>
  <c r="D152" i="2"/>
  <c r="D156" i="2"/>
  <c r="D160" i="2"/>
  <c r="D164" i="2"/>
  <c r="D168" i="2"/>
  <c r="D172" i="2"/>
  <c r="D176" i="2"/>
  <c r="D180" i="2"/>
  <c r="D184" i="2"/>
  <c r="D188" i="2"/>
  <c r="D192" i="2"/>
  <c r="D196" i="2"/>
  <c r="D200" i="2"/>
  <c r="D204" i="2"/>
  <c r="D208" i="2"/>
  <c r="D212" i="2"/>
  <c r="D216" i="2"/>
  <c r="D220" i="2"/>
  <c r="D145" i="2"/>
  <c r="D149" i="2"/>
  <c r="D153" i="2"/>
  <c r="D157" i="2"/>
  <c r="D161" i="2"/>
  <c r="D165" i="2"/>
  <c r="D169" i="2"/>
  <c r="D173" i="2"/>
  <c r="D177" i="2"/>
  <c r="D181" i="2"/>
  <c r="D185" i="2"/>
  <c r="D189" i="2"/>
  <c r="D193" i="2"/>
  <c r="D197" i="2"/>
  <c r="D201" i="2"/>
  <c r="D205" i="2"/>
  <c r="D209" i="2"/>
  <c r="D213" i="2"/>
  <c r="D217" i="2"/>
  <c r="D221" i="2"/>
  <c r="D143" i="2"/>
  <c r="D146" i="2"/>
  <c r="D150" i="2"/>
  <c r="D154" i="2"/>
  <c r="D158" i="2"/>
  <c r="D162" i="2"/>
  <c r="D166" i="2"/>
  <c r="D170" i="2"/>
  <c r="D174" i="2"/>
  <c r="D178" i="2"/>
  <c r="D182" i="2"/>
  <c r="D186" i="2"/>
  <c r="D190" i="2"/>
  <c r="D194" i="2"/>
  <c r="D198" i="2"/>
  <c r="D202" i="2"/>
  <c r="D206" i="2"/>
  <c r="D210" i="2"/>
  <c r="D214" i="2"/>
  <c r="D218" i="2"/>
  <c r="D222" i="2"/>
  <c r="E144" i="2"/>
  <c r="E148" i="2"/>
  <c r="E154" i="2"/>
  <c r="E160" i="2"/>
  <c r="E164" i="2"/>
  <c r="E166" i="2"/>
  <c r="E168" i="2"/>
  <c r="E170" i="2"/>
  <c r="E172" i="2"/>
  <c r="E174" i="2"/>
  <c r="E176" i="2"/>
  <c r="E178" i="2"/>
  <c r="E180" i="2"/>
  <c r="E182" i="2"/>
  <c r="E184" i="2"/>
  <c r="E186" i="2"/>
  <c r="E188" i="2"/>
  <c r="E190" i="2"/>
  <c r="E192" i="2"/>
  <c r="E194" i="2"/>
  <c r="E196" i="2"/>
  <c r="E198" i="2"/>
  <c r="E200" i="2"/>
  <c r="E202" i="2"/>
  <c r="E204" i="2"/>
  <c r="E207" i="2"/>
  <c r="E211" i="2"/>
  <c r="E213" i="2"/>
  <c r="E215" i="2"/>
  <c r="E217" i="2"/>
  <c r="E219" i="2"/>
  <c r="E221" i="2"/>
  <c r="E223" i="2"/>
  <c r="E142" i="2"/>
  <c r="E141" i="2"/>
  <c r="E146" i="2"/>
  <c r="E150" i="2"/>
  <c r="E152" i="2"/>
  <c r="E156" i="2"/>
  <c r="E158" i="2"/>
  <c r="E162" i="2"/>
  <c r="E143" i="2"/>
  <c r="E145" i="2"/>
  <c r="E147" i="2"/>
  <c r="E149" i="2"/>
  <c r="E151" i="2"/>
  <c r="E153" i="2"/>
  <c r="E155" i="2"/>
  <c r="E157" i="2"/>
  <c r="E159" i="2"/>
  <c r="E161" i="2"/>
  <c r="E163" i="2"/>
  <c r="E165" i="2"/>
  <c r="E167" i="2"/>
  <c r="E169" i="2"/>
  <c r="E171" i="2"/>
  <c r="E173" i="2"/>
  <c r="E175" i="2"/>
  <c r="E177" i="2"/>
  <c r="E179" i="2"/>
  <c r="E181" i="2"/>
  <c r="E183" i="2"/>
  <c r="E185" i="2"/>
  <c r="E187" i="2"/>
  <c r="E189" i="2"/>
  <c r="E191" i="2"/>
  <c r="E193" i="2"/>
  <c r="E195" i="2"/>
  <c r="E197" i="2"/>
  <c r="E199" i="2"/>
  <c r="E201" i="2"/>
  <c r="E203" i="2"/>
  <c r="E205" i="2"/>
  <c r="E208" i="2"/>
  <c r="E210" i="2"/>
  <c r="E212" i="2"/>
  <c r="E214" i="2"/>
  <c r="E216" i="2"/>
  <c r="E218" i="2"/>
  <c r="E220" i="2"/>
  <c r="E222" i="2"/>
  <c r="E206" i="2"/>
  <c r="A362" i="2"/>
  <c r="A363" i="2" s="1"/>
  <c r="A364" i="2" s="1"/>
  <c r="A365" i="2" s="1"/>
  <c r="A366" i="2" s="1"/>
  <c r="A367" i="2" s="1"/>
  <c r="A368" i="2" s="1"/>
  <c r="E97" i="7"/>
  <c r="E102" i="2"/>
  <c r="E106" i="7"/>
  <c r="E38" i="7"/>
  <c r="E44" i="7"/>
  <c r="E50" i="7"/>
  <c r="E70" i="7"/>
  <c r="E76" i="7"/>
  <c r="E82" i="7"/>
  <c r="E95" i="7"/>
  <c r="E99" i="7"/>
  <c r="E101" i="7"/>
  <c r="E103" i="7"/>
  <c r="E105" i="7"/>
  <c r="E107" i="7"/>
  <c r="E109" i="7"/>
  <c r="E111" i="7"/>
  <c r="E42" i="7"/>
  <c r="E52" i="7"/>
  <c r="E58" i="7"/>
  <c r="E86" i="7"/>
  <c r="E92" i="7"/>
  <c r="E36" i="7"/>
  <c r="E46" i="7"/>
  <c r="E74" i="7"/>
  <c r="E84" i="7"/>
  <c r="E90" i="7"/>
  <c r="E30" i="7"/>
  <c r="E34" i="7"/>
  <c r="E62" i="7"/>
  <c r="E68" i="7"/>
  <c r="E78" i="7"/>
  <c r="E54" i="7"/>
  <c r="E60" i="7"/>
  <c r="E66" i="7"/>
  <c r="E98" i="7"/>
  <c r="E108" i="7"/>
  <c r="E32" i="7"/>
  <c r="E40" i="7"/>
  <c r="E48" i="7"/>
  <c r="E56" i="7"/>
  <c r="E64" i="7"/>
  <c r="E72" i="7"/>
  <c r="E80" i="7"/>
  <c r="E88" i="7"/>
  <c r="E100" i="7"/>
  <c r="E33" i="7"/>
  <c r="E35" i="7"/>
  <c r="E37" i="7"/>
  <c r="E39" i="7"/>
  <c r="E41" i="7"/>
  <c r="E43" i="7"/>
  <c r="E45" i="7"/>
  <c r="E47" i="7"/>
  <c r="E49" i="7"/>
  <c r="E51" i="7"/>
  <c r="E53" i="7"/>
  <c r="E55" i="7"/>
  <c r="E57" i="7"/>
  <c r="E59" i="7"/>
  <c r="E61" i="7"/>
  <c r="E63" i="7"/>
  <c r="E65" i="7"/>
  <c r="E67" i="7"/>
  <c r="E69" i="7"/>
  <c r="E71" i="7"/>
  <c r="E73" i="7"/>
  <c r="E75" i="7"/>
  <c r="E77" i="7"/>
  <c r="E79" i="7"/>
  <c r="E81" i="7"/>
  <c r="E83" i="7"/>
  <c r="E85" i="7"/>
  <c r="E87" i="7"/>
  <c r="E89" i="7"/>
  <c r="E91" i="7"/>
  <c r="E93" i="7"/>
  <c r="E96" i="7"/>
  <c r="E104" i="7"/>
  <c r="E29" i="7"/>
  <c r="E31" i="7"/>
  <c r="E94" i="7"/>
  <c r="E102" i="7"/>
  <c r="E110" i="7"/>
  <c r="C38" i="2"/>
  <c r="C145" i="2" s="1"/>
  <c r="C253" i="2" s="1"/>
  <c r="C33" i="7"/>
  <c r="B123" i="2"/>
  <c r="C123" i="2"/>
  <c r="Y317" i="2" l="1" a="1"/>
  <c r="Y317" i="2" s="1"/>
  <c r="AA317" i="2" s="1"/>
  <c r="Y324" i="2" a="1"/>
  <c r="Y324" i="2" s="1"/>
  <c r="AA324" i="2" s="1"/>
  <c r="Y320" i="2" a="1"/>
  <c r="Y320" i="2" s="1"/>
  <c r="AA320" i="2" s="1"/>
  <c r="AE209" i="2"/>
  <c r="Y306" i="2" a="1"/>
  <c r="Y306" i="2" s="1"/>
  <c r="AA306" i="2" s="1"/>
  <c r="Y282" i="2" a="1"/>
  <c r="Y282" i="2" s="1"/>
  <c r="AA282" i="2" s="1"/>
  <c r="Y309" i="2" a="1"/>
  <c r="Y309" i="2" s="1"/>
  <c r="AA309" i="2" s="1"/>
  <c r="Y301" i="2" a="1"/>
  <c r="Y301" i="2" s="1"/>
  <c r="AA301" i="2" s="1"/>
  <c r="Y293" i="2" a="1"/>
  <c r="Y293" i="2" s="1"/>
  <c r="AA293" i="2" s="1"/>
  <c r="Y285" i="2" a="1"/>
  <c r="Y285" i="2" s="1"/>
  <c r="AA285" i="2" s="1"/>
  <c r="Y277" i="2" a="1"/>
  <c r="Y277" i="2" s="1"/>
  <c r="AA277" i="2" s="1"/>
  <c r="Y269" i="2" a="1"/>
  <c r="Y269" i="2" s="1"/>
  <c r="AA269" i="2" s="1"/>
  <c r="Y329" i="2" a="1"/>
  <c r="Y329" i="2" s="1"/>
  <c r="AA329" i="2" s="1"/>
  <c r="Y325" i="2" a="1"/>
  <c r="Y325" i="2" s="1"/>
  <c r="AA325" i="2" s="1"/>
  <c r="Y321" i="2" a="1"/>
  <c r="Y321" i="2" s="1"/>
  <c r="AA321" i="2" s="1"/>
  <c r="Y326" i="2" a="1"/>
  <c r="Y326" i="2" s="1"/>
  <c r="AA326" i="2" s="1"/>
  <c r="Y322" i="2" a="1"/>
  <c r="Y322" i="2" s="1"/>
  <c r="AA322" i="2" s="1"/>
  <c r="Y311" i="2" a="1"/>
  <c r="Y311" i="2" s="1"/>
  <c r="AA311" i="2" s="1"/>
  <c r="Y303" i="2" a="1"/>
  <c r="Y303" i="2" s="1"/>
  <c r="AA303" i="2" s="1"/>
  <c r="Y295" i="2" a="1"/>
  <c r="Y295" i="2" s="1"/>
  <c r="AA295" i="2" s="1"/>
  <c r="Y287" i="2" a="1"/>
  <c r="Y287" i="2" s="1"/>
  <c r="AA287" i="2" s="1"/>
  <c r="Y279" i="2" a="1"/>
  <c r="Y279" i="2" s="1"/>
  <c r="AA279" i="2" s="1"/>
  <c r="Y271" i="2" a="1"/>
  <c r="Y271" i="2" s="1"/>
  <c r="AA271" i="2" s="1"/>
  <c r="Y263" i="2" a="1"/>
  <c r="Y263" i="2" s="1"/>
  <c r="AA263" i="2" s="1"/>
  <c r="Y312" i="2" a="1"/>
  <c r="Y312" i="2" s="1"/>
  <c r="AA312" i="2" s="1"/>
  <c r="Y304" i="2" a="1"/>
  <c r="Y304" i="2" s="1"/>
  <c r="AA304" i="2" s="1"/>
  <c r="Y296" i="2" a="1"/>
  <c r="Y296" i="2" s="1"/>
  <c r="AA296" i="2" s="1"/>
  <c r="Y288" i="2" a="1"/>
  <c r="Y288" i="2" s="1"/>
  <c r="AA288" i="2" s="1"/>
  <c r="Y280" i="2" a="1"/>
  <c r="Y280" i="2" s="1"/>
  <c r="AA280" i="2" s="1"/>
  <c r="Y272" i="2" a="1"/>
  <c r="Y272" i="2" s="1"/>
  <c r="AA272" i="2" s="1"/>
  <c r="Y264" i="2" a="1"/>
  <c r="Y264" i="2" s="1"/>
  <c r="AA264" i="2" s="1"/>
  <c r="Y315" i="2" a="1"/>
  <c r="Y315" i="2" s="1"/>
  <c r="AA315" i="2" s="1"/>
  <c r="Y318" i="2" a="1"/>
  <c r="Y318" i="2" s="1"/>
  <c r="AA318" i="2" s="1"/>
  <c r="Y298" i="2" a="1"/>
  <c r="Y298" i="2" s="1"/>
  <c r="AA298" i="2" s="1"/>
  <c r="Y274" i="2" a="1"/>
  <c r="Y274" i="2" s="1"/>
  <c r="AA274" i="2" s="1"/>
  <c r="Y266" i="2" a="1"/>
  <c r="Y266" i="2" s="1"/>
  <c r="AA266" i="2" s="1"/>
  <c r="Y310" i="2" a="1"/>
  <c r="Y310" i="2" s="1"/>
  <c r="AA310" i="2" s="1"/>
  <c r="Y302" i="2" a="1"/>
  <c r="Y302" i="2" s="1"/>
  <c r="AA302" i="2" s="1"/>
  <c r="Y294" i="2" a="1"/>
  <c r="Y294" i="2" s="1"/>
  <c r="AA294" i="2" s="1"/>
  <c r="Y286" i="2" a="1"/>
  <c r="Y286" i="2" s="1"/>
  <c r="AA286" i="2" s="1"/>
  <c r="Y278" i="2" a="1"/>
  <c r="Y278" i="2" s="1"/>
  <c r="AA278" i="2" s="1"/>
  <c r="Y270" i="2" a="1"/>
  <c r="Y270" i="2" s="1"/>
  <c r="AA270" i="2" s="1"/>
  <c r="Y262" i="2" a="1"/>
  <c r="Y262" i="2" s="1"/>
  <c r="AA262" i="2" s="1"/>
  <c r="Y313" i="2" a="1"/>
  <c r="Y313" i="2" s="1"/>
  <c r="AA313" i="2" s="1"/>
  <c r="Y305" i="2" a="1"/>
  <c r="Y305" i="2" s="1"/>
  <c r="AA305" i="2" s="1"/>
  <c r="Y297" i="2" a="1"/>
  <c r="Y297" i="2" s="1"/>
  <c r="AA297" i="2" s="1"/>
  <c r="Y289" i="2" a="1"/>
  <c r="Y289" i="2" s="1"/>
  <c r="AA289" i="2" s="1"/>
  <c r="Y281" i="2" a="1"/>
  <c r="Y281" i="2" s="1"/>
  <c r="AA281" i="2" s="1"/>
  <c r="Y273" i="2" a="1"/>
  <c r="Y273" i="2" s="1"/>
  <c r="AA273" i="2" s="1"/>
  <c r="Y265" i="2" a="1"/>
  <c r="Y265" i="2" s="1"/>
  <c r="AA265" i="2" s="1"/>
  <c r="Y331" i="2" a="1"/>
  <c r="Y331" i="2" s="1"/>
  <c r="AA331" i="2" s="1"/>
  <c r="Y314" i="2" a="1"/>
  <c r="Y314" i="2" s="1"/>
  <c r="AA314" i="2" s="1"/>
  <c r="Y290" i="2" a="1"/>
  <c r="Y290" i="2" s="1"/>
  <c r="AA290" i="2" s="1"/>
  <c r="Y328" i="2" a="1"/>
  <c r="Y328" i="2" s="1"/>
  <c r="AA328" i="2" s="1"/>
  <c r="Y316" i="2" a="1"/>
  <c r="Y316" i="2" s="1"/>
  <c r="AA316" i="2" s="1"/>
  <c r="Y327" i="2" a="1"/>
  <c r="Y327" i="2" s="1"/>
  <c r="AA327" i="2" s="1"/>
  <c r="Y330" i="2" a="1"/>
  <c r="Y330" i="2" s="1"/>
  <c r="AA330" i="2" s="1"/>
  <c r="Y260" i="2" a="1"/>
  <c r="Y260" i="2" s="1"/>
  <c r="AA260" i="2" s="1"/>
  <c r="Y261" i="2" a="1"/>
  <c r="Y261" i="2" s="1"/>
  <c r="AA261" i="2" s="1"/>
  <c r="Y323" i="2" a="1"/>
  <c r="Y323" i="2" s="1"/>
  <c r="AA323" i="2" s="1"/>
  <c r="Y319" i="2" a="1"/>
  <c r="Y319" i="2" s="1"/>
  <c r="AA319" i="2" s="1"/>
  <c r="Y307" i="2" a="1"/>
  <c r="Y307" i="2" s="1"/>
  <c r="AA307" i="2" s="1"/>
  <c r="Y299" i="2" a="1"/>
  <c r="Y299" i="2" s="1"/>
  <c r="AA299" i="2" s="1"/>
  <c r="Y291" i="2" a="1"/>
  <c r="Y291" i="2" s="1"/>
  <c r="AA291" i="2" s="1"/>
  <c r="Y283" i="2" a="1"/>
  <c r="Y283" i="2" s="1"/>
  <c r="AA283" i="2" s="1"/>
  <c r="Y275" i="2" a="1"/>
  <c r="Y275" i="2" s="1"/>
  <c r="AA275" i="2" s="1"/>
  <c r="Y267" i="2" a="1"/>
  <c r="Y267" i="2" s="1"/>
  <c r="AA267" i="2" s="1"/>
  <c r="Y308" i="2" a="1"/>
  <c r="Y308" i="2" s="1"/>
  <c r="AA308" i="2" s="1"/>
  <c r="Y300" i="2" a="1"/>
  <c r="Y300" i="2" s="1"/>
  <c r="AA300" i="2" s="1"/>
  <c r="Y292" i="2" a="1"/>
  <c r="Y292" i="2" s="1"/>
  <c r="AA292" i="2" s="1"/>
  <c r="Y284" i="2" a="1"/>
  <c r="Y284" i="2" s="1"/>
  <c r="AA284" i="2" s="1"/>
  <c r="Y276" i="2" a="1"/>
  <c r="Y276" i="2" s="1"/>
  <c r="AA276" i="2" s="1"/>
  <c r="Y268" i="2" a="1"/>
  <c r="Y268" i="2" s="1"/>
  <c r="AA268" i="2" s="1"/>
  <c r="Y259" i="2" a="1"/>
  <c r="Y259" i="2" s="1"/>
  <c r="AA259" i="2" s="1"/>
  <c r="Y258" i="2" a="1"/>
  <c r="Y258" i="2" s="1"/>
  <c r="AA258" i="2" s="1"/>
  <c r="Y257" i="2" a="1"/>
  <c r="Y257" i="2" s="1"/>
  <c r="AA257" i="2" s="1"/>
  <c r="Y256" i="2" a="1"/>
  <c r="Y256" i="2" s="1"/>
  <c r="AA256" i="2" s="1"/>
  <c r="Y255" i="2" a="1"/>
  <c r="Y255" i="2" s="1"/>
  <c r="AA255" i="2" s="1"/>
  <c r="Y254" i="2" a="1"/>
  <c r="Y254" i="2" s="1"/>
  <c r="AA254" i="2" s="1"/>
  <c r="Y253" i="2" a="1"/>
  <c r="Y253" i="2" s="1"/>
  <c r="AA253" i="2" s="1"/>
  <c r="Y252" i="2" a="1"/>
  <c r="Y252" i="2" s="1"/>
  <c r="AA252" i="2" s="1"/>
  <c r="Y251" i="2" a="1"/>
  <c r="Y251" i="2" s="1"/>
  <c r="AA251" i="2" s="1"/>
  <c r="Y250" i="2" a="1"/>
  <c r="Y250" i="2" s="1"/>
  <c r="AA250" i="2" s="1"/>
  <c r="Y249" i="2" a="1"/>
  <c r="Y249" i="2" s="1"/>
  <c r="AA249" i="2" s="1"/>
  <c r="AL174" i="2"/>
  <c r="P174" i="2"/>
  <c r="AA174" i="2"/>
  <c r="P199" i="2"/>
  <c r="AL199" i="2"/>
  <c r="AA199" i="2"/>
  <c r="X216" i="2"/>
  <c r="AC216" i="2"/>
  <c r="U216" i="2"/>
  <c r="V216" i="2"/>
  <c r="Y216" i="2"/>
  <c r="Y212" i="2"/>
  <c r="U212" i="2"/>
  <c r="V212" i="2"/>
  <c r="X212" i="2"/>
  <c r="AC212" i="2"/>
  <c r="AI200" i="2"/>
  <c r="AJ200" i="2"/>
  <c r="AF200" i="2"/>
  <c r="AG200" i="2"/>
  <c r="AN200" i="2"/>
  <c r="AI196" i="2"/>
  <c r="AF196" i="2"/>
  <c r="AG196" i="2"/>
  <c r="AN196" i="2"/>
  <c r="AJ196" i="2"/>
  <c r="AC184" i="2"/>
  <c r="Y184" i="2"/>
  <c r="X184" i="2"/>
  <c r="V184" i="2"/>
  <c r="U184" i="2"/>
  <c r="X180" i="2"/>
  <c r="V180" i="2"/>
  <c r="Y180" i="2"/>
  <c r="AC180" i="2"/>
  <c r="U180" i="2"/>
  <c r="AJ168" i="2"/>
  <c r="AG168" i="2"/>
  <c r="AN168" i="2"/>
  <c r="AI168" i="2"/>
  <c r="AF168" i="2"/>
  <c r="V164" i="2"/>
  <c r="Y164" i="2"/>
  <c r="U164" i="2"/>
  <c r="X164" i="2"/>
  <c r="AC164" i="2"/>
  <c r="AF152" i="2"/>
  <c r="AI152" i="2"/>
  <c r="AN152" i="2"/>
  <c r="AJ152" i="2"/>
  <c r="AG152" i="2"/>
  <c r="T209" i="2"/>
  <c r="X197" i="2"/>
  <c r="Y197" i="2"/>
  <c r="U197" i="2"/>
  <c r="AC197" i="2"/>
  <c r="V197" i="2"/>
  <c r="AI165" i="2"/>
  <c r="AG165" i="2"/>
  <c r="AF165" i="2"/>
  <c r="AN165" i="2"/>
  <c r="AJ165" i="2"/>
  <c r="AI153" i="2"/>
  <c r="AG153" i="2"/>
  <c r="AF153" i="2"/>
  <c r="AN153" i="2"/>
  <c r="AJ153" i="2"/>
  <c r="X223" i="2"/>
  <c r="Y223" i="2"/>
  <c r="V223" i="2"/>
  <c r="U223" i="2"/>
  <c r="AC223" i="2"/>
  <c r="AI219" i="2"/>
  <c r="AJ219" i="2"/>
  <c r="AG219" i="2"/>
  <c r="AN219" i="2"/>
  <c r="AF219" i="2"/>
  <c r="U207" i="2"/>
  <c r="V207" i="2"/>
  <c r="AC207" i="2"/>
  <c r="X207" i="2"/>
  <c r="Y207" i="2"/>
  <c r="AF203" i="2"/>
  <c r="AN203" i="2"/>
  <c r="AI203" i="2"/>
  <c r="AG203" i="2"/>
  <c r="AJ203" i="2"/>
  <c r="AC191" i="2"/>
  <c r="V191" i="2"/>
  <c r="U191" i="2"/>
  <c r="Y191" i="2"/>
  <c r="X191" i="2"/>
  <c r="AG187" i="2"/>
  <c r="AJ187" i="2"/>
  <c r="AI187" i="2"/>
  <c r="AN187" i="2"/>
  <c r="AF187" i="2"/>
  <c r="AN175" i="2"/>
  <c r="AG175" i="2"/>
  <c r="AI175" i="2"/>
  <c r="AF175" i="2"/>
  <c r="AJ175" i="2"/>
  <c r="AN171" i="2"/>
  <c r="AG171" i="2"/>
  <c r="AI171" i="2"/>
  <c r="AF171" i="2"/>
  <c r="AJ171" i="2"/>
  <c r="AG159" i="2"/>
  <c r="AN159" i="2"/>
  <c r="AI159" i="2"/>
  <c r="AJ159" i="2"/>
  <c r="AF159" i="2"/>
  <c r="U155" i="2"/>
  <c r="Y155" i="2"/>
  <c r="AC155" i="2"/>
  <c r="V155" i="2"/>
  <c r="X155" i="2"/>
  <c r="U201" i="2"/>
  <c r="AC201" i="2"/>
  <c r="V201" i="2"/>
  <c r="X201" i="2"/>
  <c r="Y201" i="2"/>
  <c r="AG189" i="2"/>
  <c r="AI189" i="2"/>
  <c r="AJ189" i="2"/>
  <c r="AN189" i="2"/>
  <c r="AF189" i="2"/>
  <c r="AG157" i="2"/>
  <c r="AI157" i="2"/>
  <c r="AF157" i="2"/>
  <c r="AN157" i="2"/>
  <c r="AJ157" i="2"/>
  <c r="AC222" i="2"/>
  <c r="V222" i="2"/>
  <c r="Y222" i="2"/>
  <c r="U222" i="2"/>
  <c r="X222" i="2"/>
  <c r="AN218" i="2"/>
  <c r="AG218" i="2"/>
  <c r="AF218" i="2"/>
  <c r="AJ218" i="2"/>
  <c r="AI218" i="2"/>
  <c r="AC206" i="2"/>
  <c r="U206" i="2"/>
  <c r="X206" i="2"/>
  <c r="V206" i="2"/>
  <c r="Y206" i="2"/>
  <c r="Y202" i="2"/>
  <c r="AC202" i="2"/>
  <c r="U202" i="2"/>
  <c r="V202" i="2"/>
  <c r="X202" i="2"/>
  <c r="AN190" i="2"/>
  <c r="AG190" i="2"/>
  <c r="AI190" i="2"/>
  <c r="AF190" i="2"/>
  <c r="AJ190" i="2"/>
  <c r="AN186" i="2"/>
  <c r="AG186" i="2"/>
  <c r="AF186" i="2"/>
  <c r="AI186" i="2"/>
  <c r="AJ186" i="2"/>
  <c r="AC174" i="2"/>
  <c r="V174" i="2"/>
  <c r="X174" i="2"/>
  <c r="Y174" i="2"/>
  <c r="U174" i="2"/>
  <c r="AC170" i="2"/>
  <c r="V170" i="2"/>
  <c r="X170" i="2"/>
  <c r="Y170" i="2"/>
  <c r="U170" i="2"/>
  <c r="V158" i="2"/>
  <c r="X158" i="2"/>
  <c r="AC158" i="2"/>
  <c r="Y158" i="2"/>
  <c r="U158" i="2"/>
  <c r="V154" i="2"/>
  <c r="X154" i="2"/>
  <c r="AC154" i="2"/>
  <c r="Y154" i="2"/>
  <c r="U154" i="2"/>
  <c r="AC193" i="2"/>
  <c r="V193" i="2"/>
  <c r="X193" i="2"/>
  <c r="U193" i="2"/>
  <c r="Y193" i="2"/>
  <c r="AF177" i="2"/>
  <c r="AG177" i="2"/>
  <c r="AN177" i="2"/>
  <c r="AI177" i="2"/>
  <c r="AJ177" i="2"/>
  <c r="AL222" i="2"/>
  <c r="P222" i="2"/>
  <c r="AA222" i="2"/>
  <c r="AL143" i="2"/>
  <c r="P143" i="2"/>
  <c r="AA143" i="2"/>
  <c r="AL177" i="2"/>
  <c r="P177" i="2"/>
  <c r="AA177" i="2"/>
  <c r="AL192" i="2"/>
  <c r="P192" i="2"/>
  <c r="AA192" i="2"/>
  <c r="AL144" i="2"/>
  <c r="AA144" i="2"/>
  <c r="P144" i="2"/>
  <c r="AL183" i="2"/>
  <c r="P183" i="2"/>
  <c r="AA183" i="2"/>
  <c r="P218" i="2"/>
  <c r="AL218" i="2"/>
  <c r="AA218" i="2"/>
  <c r="AL202" i="2"/>
  <c r="P202" i="2"/>
  <c r="AA202" i="2"/>
  <c r="AA186" i="2"/>
  <c r="AL186" i="2"/>
  <c r="P186" i="2"/>
  <c r="AL170" i="2"/>
  <c r="P170" i="2"/>
  <c r="AA170" i="2"/>
  <c r="AA154" i="2"/>
  <c r="AL154" i="2"/>
  <c r="P154" i="2"/>
  <c r="AL221" i="2"/>
  <c r="AA221" i="2"/>
  <c r="P221" i="2"/>
  <c r="AA205" i="2"/>
  <c r="P205" i="2"/>
  <c r="AL205" i="2"/>
  <c r="AA189" i="2"/>
  <c r="AL189" i="2"/>
  <c r="P189" i="2"/>
  <c r="AA173" i="2"/>
  <c r="AL173" i="2"/>
  <c r="P173" i="2"/>
  <c r="AA157" i="2"/>
  <c r="AL157" i="2"/>
  <c r="P157" i="2"/>
  <c r="AA220" i="2"/>
  <c r="P220" i="2"/>
  <c r="AL220" i="2"/>
  <c r="AL204" i="2"/>
  <c r="P204" i="2"/>
  <c r="AA204" i="2"/>
  <c r="AL188" i="2"/>
  <c r="P188" i="2"/>
  <c r="AA188" i="2"/>
  <c r="AL172" i="2"/>
  <c r="P172" i="2"/>
  <c r="AA172" i="2"/>
  <c r="AL156" i="2"/>
  <c r="P156" i="2"/>
  <c r="AA156" i="2"/>
  <c r="AA141" i="2"/>
  <c r="AL141" i="2"/>
  <c r="P141" i="2"/>
  <c r="P211" i="2"/>
  <c r="AA211" i="2"/>
  <c r="AL211" i="2"/>
  <c r="AL195" i="2"/>
  <c r="P195" i="2"/>
  <c r="AA195" i="2"/>
  <c r="AL179" i="2"/>
  <c r="P179" i="2"/>
  <c r="AA179" i="2"/>
  <c r="AL163" i="2"/>
  <c r="P163" i="2"/>
  <c r="AA163" i="2"/>
  <c r="AA147" i="2"/>
  <c r="AL147" i="2"/>
  <c r="P147" i="2"/>
  <c r="AN220" i="2"/>
  <c r="AI220" i="2"/>
  <c r="AJ220" i="2"/>
  <c r="AF220" i="2"/>
  <c r="AG220" i="2"/>
  <c r="AJ216" i="2"/>
  <c r="AN216" i="2"/>
  <c r="AI216" i="2"/>
  <c r="AG216" i="2"/>
  <c r="AF216" i="2"/>
  <c r="AF204" i="2"/>
  <c r="AG204" i="2"/>
  <c r="AI204" i="2"/>
  <c r="AN204" i="2"/>
  <c r="AJ204" i="2"/>
  <c r="U200" i="2"/>
  <c r="AC200" i="2"/>
  <c r="X200" i="2"/>
  <c r="V200" i="2"/>
  <c r="Y200" i="2"/>
  <c r="AN188" i="2"/>
  <c r="AI188" i="2"/>
  <c r="AF188" i="2"/>
  <c r="AJ188" i="2"/>
  <c r="AG188" i="2"/>
  <c r="AN184" i="2"/>
  <c r="AG184" i="2"/>
  <c r="AI184" i="2"/>
  <c r="AF184" i="2"/>
  <c r="AJ184" i="2"/>
  <c r="AF172" i="2"/>
  <c r="AJ172" i="2"/>
  <c r="AG172" i="2"/>
  <c r="AN172" i="2"/>
  <c r="AI172" i="2"/>
  <c r="AC168" i="2"/>
  <c r="V168" i="2"/>
  <c r="Y168" i="2"/>
  <c r="X168" i="2"/>
  <c r="U168" i="2"/>
  <c r="V156" i="2"/>
  <c r="X156" i="2"/>
  <c r="Y156" i="2"/>
  <c r="U156" i="2"/>
  <c r="AC156" i="2"/>
  <c r="V152" i="2"/>
  <c r="X152" i="2"/>
  <c r="Y152" i="2"/>
  <c r="U152" i="2"/>
  <c r="AC152" i="2"/>
  <c r="AF141" i="2"/>
  <c r="AG141" i="2"/>
  <c r="AI217" i="2"/>
  <c r="AJ217" i="2"/>
  <c r="AG217" i="2"/>
  <c r="AN217" i="2"/>
  <c r="AF217" i="2"/>
  <c r="AN173" i="2"/>
  <c r="AF173" i="2"/>
  <c r="AJ173" i="2"/>
  <c r="AG173" i="2"/>
  <c r="AI173" i="2"/>
  <c r="U165" i="2"/>
  <c r="Y165" i="2"/>
  <c r="X165" i="2"/>
  <c r="V165" i="2"/>
  <c r="AC165" i="2"/>
  <c r="AN223" i="2"/>
  <c r="AG223" i="2"/>
  <c r="AI223" i="2"/>
  <c r="AJ223" i="2"/>
  <c r="AF223" i="2"/>
  <c r="X211" i="2"/>
  <c r="U211" i="2"/>
  <c r="V211" i="2"/>
  <c r="Y211" i="2"/>
  <c r="AC211" i="2"/>
  <c r="AI207" i="2"/>
  <c r="AJ207" i="2"/>
  <c r="AF207" i="2"/>
  <c r="AG207" i="2"/>
  <c r="AN207" i="2"/>
  <c r="AJ195" i="2"/>
  <c r="AG195" i="2"/>
  <c r="AN195" i="2"/>
  <c r="AI195" i="2"/>
  <c r="AF195" i="2"/>
  <c r="AG191" i="2"/>
  <c r="AJ191" i="2"/>
  <c r="AI191" i="2"/>
  <c r="AN191" i="2"/>
  <c r="AF191" i="2"/>
  <c r="AF179" i="2"/>
  <c r="AG179" i="2"/>
  <c r="AI179" i="2"/>
  <c r="AN179" i="2"/>
  <c r="AJ179" i="2"/>
  <c r="Y175" i="2"/>
  <c r="U175" i="2"/>
  <c r="X175" i="2"/>
  <c r="V175" i="2"/>
  <c r="AC175" i="2"/>
  <c r="AG163" i="2"/>
  <c r="AI163" i="2"/>
  <c r="AN163" i="2"/>
  <c r="AJ163" i="2"/>
  <c r="AF163" i="2"/>
  <c r="U159" i="2"/>
  <c r="V159" i="2"/>
  <c r="Y159" i="2"/>
  <c r="AC159" i="2"/>
  <c r="X159" i="2"/>
  <c r="AJ213" i="2"/>
  <c r="AF213" i="2"/>
  <c r="AG213" i="2"/>
  <c r="AI213" i="2"/>
  <c r="AN213" i="2"/>
  <c r="AG201" i="2"/>
  <c r="AN201" i="2"/>
  <c r="AJ201" i="2"/>
  <c r="AI201" i="2"/>
  <c r="AF201" i="2"/>
  <c r="Y169" i="2"/>
  <c r="V169" i="2"/>
  <c r="U169" i="2"/>
  <c r="X169" i="2"/>
  <c r="AC169" i="2"/>
  <c r="U157" i="2"/>
  <c r="Y157" i="2"/>
  <c r="AC157" i="2"/>
  <c r="V157" i="2"/>
  <c r="X157" i="2"/>
  <c r="AJ222" i="2"/>
  <c r="AI222" i="2"/>
  <c r="AG222" i="2"/>
  <c r="AN222" i="2"/>
  <c r="AF222" i="2"/>
  <c r="AF210" i="2"/>
  <c r="AJ210" i="2"/>
  <c r="AN210" i="2"/>
  <c r="AI210" i="2"/>
  <c r="AG210" i="2"/>
  <c r="AG206" i="2"/>
  <c r="AN206" i="2"/>
  <c r="AI206" i="2"/>
  <c r="AJ206" i="2"/>
  <c r="AF206" i="2"/>
  <c r="AC194" i="2"/>
  <c r="V194" i="2"/>
  <c r="Y194" i="2"/>
  <c r="X194" i="2"/>
  <c r="U194" i="2"/>
  <c r="V190" i="2"/>
  <c r="Y190" i="2"/>
  <c r="X190" i="2"/>
  <c r="AC190" i="2"/>
  <c r="U190" i="2"/>
  <c r="AI178" i="2"/>
  <c r="AG178" i="2"/>
  <c r="AN178" i="2"/>
  <c r="AJ178" i="2"/>
  <c r="AF178" i="2"/>
  <c r="AJ174" i="2"/>
  <c r="AG174" i="2"/>
  <c r="AF174" i="2"/>
  <c r="AN174" i="2"/>
  <c r="AI174" i="2"/>
  <c r="V162" i="2"/>
  <c r="AC162" i="2"/>
  <c r="X162" i="2"/>
  <c r="Y162" i="2"/>
  <c r="U162" i="2"/>
  <c r="AF158" i="2"/>
  <c r="AI158" i="2"/>
  <c r="AN158" i="2"/>
  <c r="AG158" i="2"/>
  <c r="AJ158" i="2"/>
  <c r="Y205" i="2"/>
  <c r="U205" i="2"/>
  <c r="V205" i="2"/>
  <c r="AC205" i="2"/>
  <c r="X205" i="2"/>
  <c r="AG193" i="2"/>
  <c r="AJ193" i="2"/>
  <c r="AI193" i="2"/>
  <c r="AN193" i="2"/>
  <c r="AF193" i="2"/>
  <c r="V149" i="2"/>
  <c r="U149" i="2"/>
  <c r="AL206" i="2"/>
  <c r="P206" i="2"/>
  <c r="AA206" i="2"/>
  <c r="AA158" i="2"/>
  <c r="AL158" i="2"/>
  <c r="P158" i="2"/>
  <c r="AA193" i="2"/>
  <c r="AL193" i="2"/>
  <c r="P193" i="2"/>
  <c r="AA145" i="2"/>
  <c r="AL145" i="2"/>
  <c r="P145" i="2"/>
  <c r="AA160" i="2"/>
  <c r="AL160" i="2"/>
  <c r="P160" i="2"/>
  <c r="AA167" i="2"/>
  <c r="AL167" i="2"/>
  <c r="P167" i="2"/>
  <c r="AA214" i="2"/>
  <c r="AL214" i="2"/>
  <c r="P214" i="2"/>
  <c r="AA198" i="2"/>
  <c r="P198" i="2"/>
  <c r="AL198" i="2"/>
  <c r="AA182" i="2"/>
  <c r="P182" i="2"/>
  <c r="AL182" i="2"/>
  <c r="AL166" i="2"/>
  <c r="P166" i="2"/>
  <c r="AA166" i="2"/>
  <c r="P150" i="2"/>
  <c r="AA150" i="2"/>
  <c r="AL150" i="2"/>
  <c r="AL217" i="2"/>
  <c r="AA217" i="2"/>
  <c r="P217" i="2"/>
  <c r="P201" i="2"/>
  <c r="AA201" i="2"/>
  <c r="AL201" i="2"/>
  <c r="AL185" i="2"/>
  <c r="P185" i="2"/>
  <c r="AA185" i="2"/>
  <c r="AA169" i="2"/>
  <c r="P169" i="2"/>
  <c r="AL169" i="2"/>
  <c r="AL153" i="2"/>
  <c r="AA153" i="2"/>
  <c r="P153" i="2"/>
  <c r="P216" i="2"/>
  <c r="AL216" i="2"/>
  <c r="AA216" i="2"/>
  <c r="P200" i="2"/>
  <c r="AA200" i="2"/>
  <c r="AL200" i="2"/>
  <c r="AA184" i="2"/>
  <c r="P184" i="2"/>
  <c r="AL184" i="2"/>
  <c r="AA168" i="2"/>
  <c r="AL168" i="2"/>
  <c r="P168" i="2"/>
  <c r="AA152" i="2"/>
  <c r="AL152" i="2"/>
  <c r="P152" i="2"/>
  <c r="AL223" i="2"/>
  <c r="P223" i="2"/>
  <c r="AA223" i="2"/>
  <c r="AA207" i="2"/>
  <c r="AL207" i="2"/>
  <c r="P207" i="2"/>
  <c r="AA191" i="2"/>
  <c r="AL191" i="2"/>
  <c r="P191" i="2"/>
  <c r="AA175" i="2"/>
  <c r="AL175" i="2"/>
  <c r="P175" i="2"/>
  <c r="AL159" i="2"/>
  <c r="P159" i="2"/>
  <c r="AA159" i="2"/>
  <c r="AA142" i="2"/>
  <c r="AL142" i="2"/>
  <c r="P142" i="2"/>
  <c r="X220" i="2"/>
  <c r="AC220" i="2"/>
  <c r="V220" i="2"/>
  <c r="U220" i="2"/>
  <c r="Y220" i="2"/>
  <c r="AI208" i="2"/>
  <c r="AG208" i="2"/>
  <c r="AN208" i="2"/>
  <c r="AJ208" i="2"/>
  <c r="AF208" i="2"/>
  <c r="Y204" i="2"/>
  <c r="X204" i="2"/>
  <c r="U204" i="2"/>
  <c r="V204" i="2"/>
  <c r="AC204" i="2"/>
  <c r="Y192" i="2"/>
  <c r="X192" i="2"/>
  <c r="AC192" i="2"/>
  <c r="U192" i="2"/>
  <c r="V192" i="2"/>
  <c r="V188" i="2"/>
  <c r="X188" i="2"/>
  <c r="Y188" i="2"/>
  <c r="AC188" i="2"/>
  <c r="U188" i="2"/>
  <c r="AC176" i="2"/>
  <c r="V176" i="2"/>
  <c r="Y176" i="2"/>
  <c r="X176" i="2"/>
  <c r="U176" i="2"/>
  <c r="AC172" i="2"/>
  <c r="V172" i="2"/>
  <c r="Y172" i="2"/>
  <c r="X172" i="2"/>
  <c r="U172" i="2"/>
  <c r="AF160" i="2"/>
  <c r="AJ160" i="2"/>
  <c r="AI160" i="2"/>
  <c r="AN160" i="2"/>
  <c r="AG160" i="2"/>
  <c r="AJ156" i="2"/>
  <c r="AF156" i="2"/>
  <c r="AG156" i="2"/>
  <c r="AN156" i="2"/>
  <c r="AI156" i="2"/>
  <c r="V141" i="2"/>
  <c r="U141" i="2"/>
  <c r="AC217" i="2"/>
  <c r="Y217" i="2"/>
  <c r="V217" i="2"/>
  <c r="X217" i="2"/>
  <c r="U217" i="2"/>
  <c r="AG185" i="2"/>
  <c r="AI185" i="2"/>
  <c r="AJ185" i="2"/>
  <c r="AN185" i="2"/>
  <c r="AF185" i="2"/>
  <c r="Y173" i="2"/>
  <c r="U173" i="2"/>
  <c r="V173" i="2"/>
  <c r="AC173" i="2"/>
  <c r="X173" i="2"/>
  <c r="AI215" i="2"/>
  <c r="AJ215" i="2"/>
  <c r="AN215" i="2"/>
  <c r="AG215" i="2"/>
  <c r="AF215" i="2"/>
  <c r="AI211" i="2"/>
  <c r="AN211" i="2"/>
  <c r="AF211" i="2"/>
  <c r="AG211" i="2"/>
  <c r="AJ211" i="2"/>
  <c r="AG199" i="2"/>
  <c r="AJ199" i="2"/>
  <c r="AF199" i="2"/>
  <c r="AN199" i="2"/>
  <c r="AI199" i="2"/>
  <c r="X195" i="2"/>
  <c r="Y195" i="2"/>
  <c r="AC195" i="2"/>
  <c r="V195" i="2"/>
  <c r="U195" i="2"/>
  <c r="AC183" i="2"/>
  <c r="V183" i="2"/>
  <c r="U183" i="2"/>
  <c r="Y183" i="2"/>
  <c r="X183" i="2"/>
  <c r="X179" i="2"/>
  <c r="V179" i="2"/>
  <c r="AC179" i="2"/>
  <c r="Y179" i="2"/>
  <c r="U179" i="2"/>
  <c r="AN167" i="2"/>
  <c r="AG167" i="2"/>
  <c r="AI167" i="2"/>
  <c r="AF167" i="2"/>
  <c r="AJ167" i="2"/>
  <c r="Y163" i="2"/>
  <c r="AC163" i="2"/>
  <c r="X163" i="2"/>
  <c r="U163" i="2"/>
  <c r="V163" i="2"/>
  <c r="Y213" i="2"/>
  <c r="U213" i="2"/>
  <c r="AC213" i="2"/>
  <c r="X213" i="2"/>
  <c r="V213" i="2"/>
  <c r="X181" i="2"/>
  <c r="V181" i="2"/>
  <c r="U181" i="2"/>
  <c r="AC181" i="2"/>
  <c r="Y181" i="2"/>
  <c r="AN169" i="2"/>
  <c r="AG169" i="2"/>
  <c r="AF169" i="2"/>
  <c r="AJ169" i="2"/>
  <c r="AI169" i="2"/>
  <c r="X214" i="2"/>
  <c r="U214" i="2"/>
  <c r="AC214" i="2"/>
  <c r="Y214" i="2"/>
  <c r="V214" i="2"/>
  <c r="X210" i="2"/>
  <c r="U210" i="2"/>
  <c r="AC210" i="2"/>
  <c r="Y210" i="2"/>
  <c r="V210" i="2"/>
  <c r="U198" i="2"/>
  <c r="V198" i="2"/>
  <c r="AC198" i="2"/>
  <c r="X198" i="2"/>
  <c r="Y198" i="2"/>
  <c r="AN194" i="2"/>
  <c r="AG194" i="2"/>
  <c r="AF194" i="2"/>
  <c r="AI194" i="2"/>
  <c r="AJ194" i="2"/>
  <c r="AN182" i="2"/>
  <c r="AG182" i="2"/>
  <c r="AI182" i="2"/>
  <c r="AF182" i="2"/>
  <c r="AJ182" i="2"/>
  <c r="X178" i="2"/>
  <c r="V178" i="2"/>
  <c r="U178" i="2"/>
  <c r="Y178" i="2"/>
  <c r="AC178" i="2"/>
  <c r="AC166" i="2"/>
  <c r="X166" i="2"/>
  <c r="Y166" i="2"/>
  <c r="V166" i="2"/>
  <c r="U166" i="2"/>
  <c r="AF162" i="2"/>
  <c r="AJ162" i="2"/>
  <c r="AI162" i="2"/>
  <c r="AG162" i="2"/>
  <c r="AN162" i="2"/>
  <c r="AC221" i="2"/>
  <c r="V221" i="2"/>
  <c r="U221" i="2"/>
  <c r="Y221" i="2"/>
  <c r="X221" i="2"/>
  <c r="AJ205" i="2"/>
  <c r="AG205" i="2"/>
  <c r="AF205" i="2"/>
  <c r="AN205" i="2"/>
  <c r="AI205" i="2"/>
  <c r="AG161" i="2"/>
  <c r="AI161" i="2"/>
  <c r="AF161" i="2"/>
  <c r="AN161" i="2"/>
  <c r="AJ161" i="2"/>
  <c r="AG149" i="2"/>
  <c r="AF149" i="2"/>
  <c r="AL190" i="2"/>
  <c r="AA190" i="2"/>
  <c r="P190" i="2"/>
  <c r="AL209" i="2"/>
  <c r="P209" i="2"/>
  <c r="AA209" i="2"/>
  <c r="AA161" i="2"/>
  <c r="AL161" i="2"/>
  <c r="P161" i="2"/>
  <c r="AA208" i="2"/>
  <c r="P208" i="2"/>
  <c r="AL208" i="2"/>
  <c r="AL176" i="2"/>
  <c r="P176" i="2"/>
  <c r="AA176" i="2"/>
  <c r="AL215" i="2"/>
  <c r="AA215" i="2"/>
  <c r="P215" i="2"/>
  <c r="AL151" i="2"/>
  <c r="P151" i="2"/>
  <c r="AA151" i="2"/>
  <c r="AA210" i="2"/>
  <c r="AL210" i="2"/>
  <c r="P210" i="2"/>
  <c r="AA194" i="2"/>
  <c r="AL194" i="2"/>
  <c r="P194" i="2"/>
  <c r="AA178" i="2"/>
  <c r="AL178" i="2"/>
  <c r="P178" i="2"/>
  <c r="P162" i="2"/>
  <c r="AA162" i="2"/>
  <c r="AL162" i="2"/>
  <c r="AL146" i="2"/>
  <c r="P146" i="2"/>
  <c r="AA146" i="2"/>
  <c r="AL213" i="2"/>
  <c r="P213" i="2"/>
  <c r="AA213" i="2"/>
  <c r="AL197" i="2"/>
  <c r="P197" i="2"/>
  <c r="AA197" i="2"/>
  <c r="AL181" i="2"/>
  <c r="P181" i="2"/>
  <c r="AA181" i="2"/>
  <c r="AA165" i="2"/>
  <c r="AL165" i="2"/>
  <c r="P165" i="2"/>
  <c r="AA149" i="2"/>
  <c r="AL149" i="2"/>
  <c r="P149" i="2"/>
  <c r="AL212" i="2"/>
  <c r="P212" i="2"/>
  <c r="AA212" i="2"/>
  <c r="AA196" i="2"/>
  <c r="AL196" i="2"/>
  <c r="P196" i="2"/>
  <c r="AA180" i="2"/>
  <c r="AL180" i="2"/>
  <c r="P180" i="2"/>
  <c r="AA164" i="2"/>
  <c r="P164" i="2"/>
  <c r="AL164" i="2"/>
  <c r="AL148" i="2"/>
  <c r="P148" i="2"/>
  <c r="AA148" i="2"/>
  <c r="P219" i="2"/>
  <c r="AL219" i="2"/>
  <c r="AA219" i="2"/>
  <c r="AA203" i="2"/>
  <c r="P203" i="2"/>
  <c r="AL203" i="2"/>
  <c r="AL187" i="2"/>
  <c r="P187" i="2"/>
  <c r="AA187" i="2"/>
  <c r="AA171" i="2"/>
  <c r="P171" i="2"/>
  <c r="AL171" i="2"/>
  <c r="AL155" i="2"/>
  <c r="P155" i="2"/>
  <c r="AA155" i="2"/>
  <c r="AN212" i="2"/>
  <c r="AI212" i="2"/>
  <c r="AF212" i="2"/>
  <c r="AJ212" i="2"/>
  <c r="AG212" i="2"/>
  <c r="X208" i="2"/>
  <c r="Y208" i="2"/>
  <c r="V208" i="2"/>
  <c r="U208" i="2"/>
  <c r="AC208" i="2"/>
  <c r="V196" i="2"/>
  <c r="AC196" i="2"/>
  <c r="Y196" i="2"/>
  <c r="X196" i="2"/>
  <c r="U196" i="2"/>
  <c r="AN192" i="2"/>
  <c r="AG192" i="2"/>
  <c r="AI192" i="2"/>
  <c r="AF192" i="2"/>
  <c r="AJ192" i="2"/>
  <c r="AG180" i="2"/>
  <c r="AI180" i="2"/>
  <c r="AJ180" i="2"/>
  <c r="AF180" i="2"/>
  <c r="AN180" i="2"/>
  <c r="AN176" i="2"/>
  <c r="AI176" i="2"/>
  <c r="AJ176" i="2"/>
  <c r="AF176" i="2"/>
  <c r="AG176" i="2"/>
  <c r="AF164" i="2"/>
  <c r="AN164" i="2"/>
  <c r="AJ164" i="2"/>
  <c r="AG164" i="2"/>
  <c r="AI164" i="2"/>
  <c r="X160" i="2"/>
  <c r="V160" i="2"/>
  <c r="Y160" i="2"/>
  <c r="U160" i="2"/>
  <c r="AC160" i="2"/>
  <c r="AF148" i="2"/>
  <c r="AG148" i="2"/>
  <c r="AJ197" i="2"/>
  <c r="AN197" i="2"/>
  <c r="AI197" i="2"/>
  <c r="AG197" i="2"/>
  <c r="AF197" i="2"/>
  <c r="AC185" i="2"/>
  <c r="V185" i="2"/>
  <c r="X185" i="2"/>
  <c r="U185" i="2"/>
  <c r="Y185" i="2"/>
  <c r="U153" i="2"/>
  <c r="Y153" i="2"/>
  <c r="X153" i="2"/>
  <c r="V153" i="2"/>
  <c r="AC153" i="2"/>
  <c r="V219" i="2"/>
  <c r="U219" i="2"/>
  <c r="AC219" i="2"/>
  <c r="Y219" i="2"/>
  <c r="X219" i="2"/>
  <c r="Y215" i="2"/>
  <c r="AC215" i="2"/>
  <c r="X215" i="2"/>
  <c r="V215" i="2"/>
  <c r="U215" i="2"/>
  <c r="V203" i="2"/>
  <c r="X203" i="2"/>
  <c r="AC203" i="2"/>
  <c r="Y203" i="2"/>
  <c r="U203" i="2"/>
  <c r="X199" i="2"/>
  <c r="Y199" i="2"/>
  <c r="U199" i="2"/>
  <c r="AC199" i="2"/>
  <c r="V199" i="2"/>
  <c r="AC187" i="2"/>
  <c r="V187" i="2"/>
  <c r="U187" i="2"/>
  <c r="X187" i="2"/>
  <c r="Y187" i="2"/>
  <c r="AG183" i="2"/>
  <c r="AJ183" i="2"/>
  <c r="AI183" i="2"/>
  <c r="AN183" i="2"/>
  <c r="AF183" i="2"/>
  <c r="X171" i="2"/>
  <c r="U171" i="2"/>
  <c r="V171" i="2"/>
  <c r="Y171" i="2"/>
  <c r="AC171" i="2"/>
  <c r="Y167" i="2"/>
  <c r="V167" i="2"/>
  <c r="AC167" i="2"/>
  <c r="U167" i="2"/>
  <c r="X167" i="2"/>
  <c r="AI155" i="2"/>
  <c r="AN155" i="2"/>
  <c r="AJ155" i="2"/>
  <c r="AF155" i="2"/>
  <c r="AG155" i="2"/>
  <c r="AC189" i="2"/>
  <c r="V189" i="2"/>
  <c r="X189" i="2"/>
  <c r="U189" i="2"/>
  <c r="Y189" i="2"/>
  <c r="AG181" i="2"/>
  <c r="AJ181" i="2"/>
  <c r="AN181" i="2"/>
  <c r="AF181" i="2"/>
  <c r="AI181" i="2"/>
  <c r="X218" i="2"/>
  <c r="U218" i="2"/>
  <c r="AC218" i="2"/>
  <c r="Y218" i="2"/>
  <c r="V218" i="2"/>
  <c r="AN214" i="2"/>
  <c r="AJ214" i="2"/>
  <c r="AI214" i="2"/>
  <c r="AF214" i="2"/>
  <c r="AG214" i="2"/>
  <c r="AI202" i="2"/>
  <c r="AN202" i="2"/>
  <c r="AG202" i="2"/>
  <c r="AF202" i="2"/>
  <c r="AJ202" i="2"/>
  <c r="AI198" i="2"/>
  <c r="AJ198" i="2"/>
  <c r="AF198" i="2"/>
  <c r="AG198" i="2"/>
  <c r="AN198" i="2"/>
  <c r="V186" i="2"/>
  <c r="Y186" i="2"/>
  <c r="AC186" i="2"/>
  <c r="X186" i="2"/>
  <c r="U186" i="2"/>
  <c r="V182" i="2"/>
  <c r="X182" i="2"/>
  <c r="Y182" i="2"/>
  <c r="AC182" i="2"/>
  <c r="U182" i="2"/>
  <c r="AG170" i="2"/>
  <c r="AN170" i="2"/>
  <c r="AF170" i="2"/>
  <c r="AJ170" i="2"/>
  <c r="AI170" i="2"/>
  <c r="AJ166" i="2"/>
  <c r="AG166" i="2"/>
  <c r="AN166" i="2"/>
  <c r="AI166" i="2"/>
  <c r="AF166" i="2"/>
  <c r="AF154" i="2"/>
  <c r="AJ154" i="2"/>
  <c r="AN154" i="2"/>
  <c r="AI154" i="2"/>
  <c r="AG154" i="2"/>
  <c r="V150" i="2"/>
  <c r="X150" i="2"/>
  <c r="AC150" i="2"/>
  <c r="Y150" i="2"/>
  <c r="U150" i="2"/>
  <c r="AI221" i="2"/>
  <c r="AG221" i="2"/>
  <c r="AJ221" i="2"/>
  <c r="AN221" i="2"/>
  <c r="AF221" i="2"/>
  <c r="Y177" i="2"/>
  <c r="AC177" i="2"/>
  <c r="X177" i="2"/>
  <c r="U177" i="2"/>
  <c r="V177" i="2"/>
  <c r="U161" i="2"/>
  <c r="Y161" i="2"/>
  <c r="X161" i="2"/>
  <c r="V161" i="2"/>
  <c r="AC161" i="2"/>
  <c r="E209" i="2"/>
  <c r="M47" i="6"/>
  <c r="S113" i="6"/>
  <c r="S99" i="6"/>
  <c r="M99" i="6"/>
  <c r="M83" i="6"/>
  <c r="S83" i="6"/>
  <c r="S67" i="6"/>
  <c r="M67" i="6"/>
  <c r="S51" i="6"/>
  <c r="M51" i="6"/>
  <c r="M119" i="6"/>
  <c r="S119" i="6"/>
  <c r="S111" i="6"/>
  <c r="M111" i="6"/>
  <c r="S102" i="6"/>
  <c r="M102" i="6"/>
  <c r="M96" i="6"/>
  <c r="S96" i="6"/>
  <c r="M86" i="6"/>
  <c r="S86" i="6"/>
  <c r="M80" i="6"/>
  <c r="S80" i="6"/>
  <c r="M70" i="6"/>
  <c r="S70" i="6"/>
  <c r="M64" i="6"/>
  <c r="S64" i="6"/>
  <c r="S54" i="6"/>
  <c r="M54" i="6"/>
  <c r="M48" i="6"/>
  <c r="S48" i="6"/>
  <c r="S85" i="6"/>
  <c r="M85" i="6"/>
  <c r="M118" i="6"/>
  <c r="S118" i="6"/>
  <c r="M122" i="6"/>
  <c r="S122" i="6"/>
  <c r="M81" i="6"/>
  <c r="S81" i="6"/>
  <c r="S61" i="6"/>
  <c r="M61" i="6"/>
  <c r="M55" i="6"/>
  <c r="S45" i="6"/>
  <c r="M45" i="6"/>
  <c r="M91" i="6"/>
  <c r="S91" i="6"/>
  <c r="S75" i="6"/>
  <c r="M75" i="6"/>
  <c r="S59" i="6"/>
  <c r="M59" i="6"/>
  <c r="S43" i="6"/>
  <c r="M43" i="6"/>
  <c r="M40" i="6"/>
  <c r="S40" i="6"/>
  <c r="M115" i="6"/>
  <c r="S115" i="6"/>
  <c r="M107" i="6"/>
  <c r="S104" i="6"/>
  <c r="M104" i="6"/>
  <c r="M94" i="6"/>
  <c r="S94" i="6"/>
  <c r="S88" i="6"/>
  <c r="M88" i="6"/>
  <c r="M78" i="6"/>
  <c r="S78" i="6"/>
  <c r="M72" i="6"/>
  <c r="S72" i="6"/>
  <c r="M62" i="6"/>
  <c r="S62" i="6"/>
  <c r="S56" i="6"/>
  <c r="M56" i="6"/>
  <c r="M46" i="6"/>
  <c r="S46" i="6"/>
  <c r="S53" i="6"/>
  <c r="M53" i="6"/>
  <c r="M69" i="6"/>
  <c r="S69" i="6"/>
  <c r="M77" i="6"/>
  <c r="S77" i="6"/>
  <c r="M120" i="6"/>
  <c r="S120" i="6"/>
  <c r="S116" i="6"/>
  <c r="M116" i="6"/>
  <c r="M112" i="6"/>
  <c r="S112" i="6"/>
  <c r="S101" i="6"/>
  <c r="M101" i="6"/>
  <c r="M65" i="6"/>
  <c r="S65" i="6"/>
  <c r="M57" i="6"/>
  <c r="S57" i="6"/>
  <c r="M49" i="6"/>
  <c r="S49" i="6"/>
  <c r="M98" i="6"/>
  <c r="S98" i="6"/>
  <c r="M92" i="6"/>
  <c r="S92" i="6"/>
  <c r="S82" i="6"/>
  <c r="M82" i="6"/>
  <c r="M76" i="6"/>
  <c r="S76" i="6"/>
  <c r="M66" i="6"/>
  <c r="S66" i="6"/>
  <c r="S60" i="6"/>
  <c r="M60" i="6"/>
  <c r="S50" i="6"/>
  <c r="M50" i="6"/>
  <c r="M44" i="6"/>
  <c r="M110" i="6"/>
  <c r="S110" i="6"/>
  <c r="S114" i="6"/>
  <c r="M114" i="6"/>
  <c r="S93" i="6"/>
  <c r="M93" i="6"/>
  <c r="M87" i="6"/>
  <c r="S87" i="6"/>
  <c r="S121" i="6"/>
  <c r="S117" i="6"/>
  <c r="M109" i="6"/>
  <c r="S109" i="6"/>
  <c r="M103" i="6"/>
  <c r="M97" i="6"/>
  <c r="S95" i="6"/>
  <c r="S79" i="6"/>
  <c r="S73" i="6"/>
  <c r="S71" i="6"/>
  <c r="M63" i="6"/>
  <c r="M105" i="6"/>
  <c r="S105" i="6"/>
  <c r="S100" i="6"/>
  <c r="M100" i="6"/>
  <c r="M90" i="6"/>
  <c r="S90" i="6"/>
  <c r="S84" i="6"/>
  <c r="M84" i="6"/>
  <c r="M74" i="6"/>
  <c r="S74" i="6"/>
  <c r="M68" i="6"/>
  <c r="S68" i="6"/>
  <c r="S58" i="6"/>
  <c r="M58" i="6"/>
  <c r="S52" i="6"/>
  <c r="M52" i="6"/>
  <c r="M42" i="6"/>
  <c r="S42" i="6"/>
  <c r="M41" i="6"/>
  <c r="S41" i="6"/>
  <c r="S106" i="6"/>
  <c r="M106" i="6"/>
  <c r="M89" i="6"/>
  <c r="S89" i="6"/>
  <c r="M79" i="6"/>
  <c r="S55" i="6"/>
  <c r="M95" i="6"/>
  <c r="S63" i="6"/>
  <c r="M117" i="6"/>
  <c r="S103" i="6"/>
  <c r="M71" i="6"/>
  <c r="S107" i="6"/>
  <c r="S47" i="6"/>
  <c r="S97" i="6"/>
  <c r="M121" i="6"/>
  <c r="M73" i="6"/>
  <c r="M113" i="6"/>
  <c r="C39" i="2"/>
  <c r="C146" i="2" s="1"/>
  <c r="C254" i="2" s="1"/>
  <c r="C34" i="7"/>
  <c r="D28" i="7"/>
  <c r="C28" i="7"/>
  <c r="D27" i="7"/>
  <c r="C27" i="7"/>
  <c r="D26" i="7"/>
  <c r="C26" i="7"/>
  <c r="D25" i="7"/>
  <c r="C25" i="7"/>
  <c r="D24" i="7"/>
  <c r="C24" i="7"/>
  <c r="D23" i="7"/>
  <c r="C23" i="7"/>
  <c r="D39" i="6"/>
  <c r="D38" i="6"/>
  <c r="D37" i="6"/>
  <c r="D36" i="6"/>
  <c r="D35" i="6"/>
  <c r="D34" i="6"/>
  <c r="D33" i="2"/>
  <c r="C33" i="2"/>
  <c r="C140" i="2" s="1"/>
  <c r="C248" i="2" s="1"/>
  <c r="D32" i="2"/>
  <c r="C32" i="2"/>
  <c r="C139" i="2" s="1"/>
  <c r="C247" i="2" s="1"/>
  <c r="D31" i="2"/>
  <c r="C31" i="2"/>
  <c r="C138" i="2" s="1"/>
  <c r="C246" i="2" s="1"/>
  <c r="D30" i="2"/>
  <c r="C30" i="2"/>
  <c r="C137" i="2" s="1"/>
  <c r="C245" i="2" s="1"/>
  <c r="D29" i="2"/>
  <c r="C29" i="2"/>
  <c r="C136" i="2" s="1"/>
  <c r="C244" i="2" s="1"/>
  <c r="D28" i="2"/>
  <c r="C28" i="2"/>
  <c r="C135" i="2" s="1"/>
  <c r="C243" i="2" s="1"/>
  <c r="E15" i="5"/>
  <c r="E17" i="2" s="1"/>
  <c r="E16" i="5"/>
  <c r="E18" i="2" s="1"/>
  <c r="E17" i="5"/>
  <c r="E19" i="2" s="1"/>
  <c r="E18" i="5"/>
  <c r="E20" i="2" s="1"/>
  <c r="E19" i="5"/>
  <c r="E21" i="2" s="1"/>
  <c r="E20" i="5"/>
  <c r="E22" i="2" s="1"/>
  <c r="E21" i="5"/>
  <c r="E23" i="2" s="1"/>
  <c r="E22" i="5"/>
  <c r="E24" i="2" s="1"/>
  <c r="E23" i="5"/>
  <c r="E25" i="2" s="1"/>
  <c r="E24" i="5"/>
  <c r="E26" i="2" s="1"/>
  <c r="E25" i="5"/>
  <c r="E27" i="2" s="1"/>
  <c r="E26" i="5"/>
  <c r="E28" i="2" s="1"/>
  <c r="E27" i="5"/>
  <c r="E29" i="2" s="1"/>
  <c r="E28" i="5"/>
  <c r="E30" i="2" s="1"/>
  <c r="E29" i="5"/>
  <c r="E30" i="5"/>
  <c r="E32" i="2" s="1"/>
  <c r="E31" i="5"/>
  <c r="AF31" i="5"/>
  <c r="AC31" i="5"/>
  <c r="Z31" i="5"/>
  <c r="W31" i="5"/>
  <c r="Q31" i="5"/>
  <c r="N31" i="5"/>
  <c r="K31" i="5"/>
  <c r="BJ30" i="5"/>
  <c r="AF30" i="5"/>
  <c r="AC30" i="5"/>
  <c r="Z30" i="5"/>
  <c r="W30" i="5"/>
  <c r="Q30" i="5"/>
  <c r="N30" i="5"/>
  <c r="K30" i="5"/>
  <c r="BJ29" i="5"/>
  <c r="AF29" i="5"/>
  <c r="AC29" i="5"/>
  <c r="Z29" i="5"/>
  <c r="W29" i="5"/>
  <c r="Q29" i="5"/>
  <c r="N29" i="5"/>
  <c r="K29" i="5"/>
  <c r="BJ28" i="5"/>
  <c r="AF28" i="5"/>
  <c r="AC28" i="5"/>
  <c r="Z28" i="5"/>
  <c r="W28" i="5"/>
  <c r="Q28" i="5"/>
  <c r="N28" i="5"/>
  <c r="K28" i="5"/>
  <c r="BJ27" i="5"/>
  <c r="AF27" i="5"/>
  <c r="AC27" i="5"/>
  <c r="Z27" i="5"/>
  <c r="W27" i="5"/>
  <c r="Q27" i="5"/>
  <c r="N27" i="5"/>
  <c r="K27" i="5"/>
  <c r="K26" i="5"/>
  <c r="AH160" i="2" l="1"/>
  <c r="AH191" i="2"/>
  <c r="AH187" i="2"/>
  <c r="AH206" i="2"/>
  <c r="AN209" i="2"/>
  <c r="W154" i="2"/>
  <c r="W158" i="2"/>
  <c r="AH154" i="2"/>
  <c r="AH189" i="2"/>
  <c r="AI209" i="2"/>
  <c r="W190" i="2"/>
  <c r="W196" i="2"/>
  <c r="AG209" i="2"/>
  <c r="W188" i="2"/>
  <c r="W162" i="2"/>
  <c r="AF209" i="2"/>
  <c r="AJ209" i="2"/>
  <c r="AH159" i="2"/>
  <c r="AH210" i="2"/>
  <c r="AH201" i="2"/>
  <c r="W150" i="2"/>
  <c r="AH185" i="2"/>
  <c r="W176" i="2"/>
  <c r="AH208" i="2"/>
  <c r="W170" i="2"/>
  <c r="AH192" i="2"/>
  <c r="AH172" i="2"/>
  <c r="W201" i="2"/>
  <c r="AH193" i="2"/>
  <c r="W198" i="2"/>
  <c r="AH152" i="2"/>
  <c r="AH170" i="2"/>
  <c r="W199" i="2"/>
  <c r="AH211" i="2"/>
  <c r="AH175" i="2"/>
  <c r="W186" i="2"/>
  <c r="W221" i="2"/>
  <c r="W181" i="2"/>
  <c r="W203" i="2"/>
  <c r="AH219" i="2"/>
  <c r="AH163" i="2"/>
  <c r="R244" i="2"/>
  <c r="S244" i="2"/>
  <c r="U244" i="2"/>
  <c r="Q244" i="2"/>
  <c r="T244" i="2"/>
  <c r="W244" i="2"/>
  <c r="P244" i="2"/>
  <c r="V244" i="2"/>
  <c r="X244" i="2"/>
  <c r="U245" i="2"/>
  <c r="T245" i="2"/>
  <c r="P245" i="2"/>
  <c r="Q245" i="2"/>
  <c r="V245" i="2"/>
  <c r="S245" i="2"/>
  <c r="W245" i="2"/>
  <c r="R245" i="2"/>
  <c r="X245" i="2"/>
  <c r="Q246" i="2"/>
  <c r="S246" i="2"/>
  <c r="R246" i="2"/>
  <c r="U246" i="2"/>
  <c r="W246" i="2"/>
  <c r="T246" i="2"/>
  <c r="P246" i="2"/>
  <c r="X246" i="2"/>
  <c r="V246" i="2"/>
  <c r="G243" i="2"/>
  <c r="R243" i="2"/>
  <c r="P243" i="2"/>
  <c r="X243" i="2"/>
  <c r="S243" i="2"/>
  <c r="W243" i="2"/>
  <c r="V243" i="2"/>
  <c r="Q243" i="2"/>
  <c r="U243" i="2"/>
  <c r="T243" i="2"/>
  <c r="AH190" i="2"/>
  <c r="W222" i="2"/>
  <c r="AH171" i="2"/>
  <c r="AH183" i="2"/>
  <c r="T248" i="2"/>
  <c r="W248" i="2"/>
  <c r="X248" i="2"/>
  <c r="R248" i="2"/>
  <c r="P248" i="2"/>
  <c r="U248" i="2"/>
  <c r="S248" i="2"/>
  <c r="Q248" i="2"/>
  <c r="V248" i="2"/>
  <c r="V247" i="2"/>
  <c r="S247" i="2"/>
  <c r="Q247" i="2"/>
  <c r="X247" i="2"/>
  <c r="P247" i="2"/>
  <c r="T247" i="2"/>
  <c r="U247" i="2"/>
  <c r="R247" i="2"/>
  <c r="W247" i="2"/>
  <c r="W191" i="2"/>
  <c r="AH203" i="2"/>
  <c r="W207" i="2"/>
  <c r="AH196" i="2"/>
  <c r="AH165" i="2"/>
  <c r="W182" i="2"/>
  <c r="AH161" i="2"/>
  <c r="AH162" i="2"/>
  <c r="AH222" i="2"/>
  <c r="W189" i="2"/>
  <c r="W185" i="2"/>
  <c r="AH148" i="2"/>
  <c r="W160" i="2"/>
  <c r="AH212" i="2"/>
  <c r="AH184" i="2"/>
  <c r="W220" i="2"/>
  <c r="W193" i="2"/>
  <c r="W161" i="2"/>
  <c r="AH202" i="2"/>
  <c r="AH214" i="2"/>
  <c r="W215" i="2"/>
  <c r="W219" i="2"/>
  <c r="AH197" i="2"/>
  <c r="AH205" i="2"/>
  <c r="AH194" i="2"/>
  <c r="W214" i="2"/>
  <c r="AH169" i="2"/>
  <c r="W183" i="2"/>
  <c r="W141" i="2"/>
  <c r="W157" i="2"/>
  <c r="W155" i="2"/>
  <c r="W153" i="2"/>
  <c r="AH178" i="2"/>
  <c r="AH207" i="2"/>
  <c r="AH223" i="2"/>
  <c r="AH204" i="2"/>
  <c r="W180" i="2"/>
  <c r="AH181" i="2"/>
  <c r="W166" i="2"/>
  <c r="W210" i="2"/>
  <c r="W163" i="2"/>
  <c r="W195" i="2"/>
  <c r="AH156" i="2"/>
  <c r="W205" i="2"/>
  <c r="AH174" i="2"/>
  <c r="W169" i="2"/>
  <c r="AH195" i="2"/>
  <c r="AH173" i="2"/>
  <c r="AH216" i="2"/>
  <c r="AH186" i="2"/>
  <c r="AH218" i="2"/>
  <c r="W184" i="2"/>
  <c r="AH153" i="2"/>
  <c r="W208" i="2"/>
  <c r="W172" i="2"/>
  <c r="AH177" i="2"/>
  <c r="AH166" i="2"/>
  <c r="AH164" i="2"/>
  <c r="W213" i="2"/>
  <c r="W204" i="2"/>
  <c r="AH158" i="2"/>
  <c r="W194" i="2"/>
  <c r="W211" i="2"/>
  <c r="W165" i="2"/>
  <c r="W152" i="2"/>
  <c r="W174" i="2"/>
  <c r="T136" i="2"/>
  <c r="AE136" i="2"/>
  <c r="W177" i="2"/>
  <c r="AH221" i="2"/>
  <c r="AH155" i="2"/>
  <c r="W171" i="2"/>
  <c r="AH176" i="2"/>
  <c r="AH167" i="2"/>
  <c r="W179" i="2"/>
  <c r="W217" i="2"/>
  <c r="W175" i="2"/>
  <c r="AH179" i="2"/>
  <c r="AH217" i="2"/>
  <c r="W156" i="2"/>
  <c r="W168" i="2"/>
  <c r="W200" i="2"/>
  <c r="AH220" i="2"/>
  <c r="W202" i="2"/>
  <c r="W206" i="2"/>
  <c r="X209" i="2"/>
  <c r="V209" i="2"/>
  <c r="AC209" i="2"/>
  <c r="Y209" i="2"/>
  <c r="U209" i="2"/>
  <c r="AH168" i="2"/>
  <c r="W212" i="2"/>
  <c r="W216" i="2"/>
  <c r="AE135" i="2"/>
  <c r="T135" i="2"/>
  <c r="AE137" i="2"/>
  <c r="T137" i="2"/>
  <c r="AE139" i="2"/>
  <c r="T139" i="2"/>
  <c r="AH198" i="2"/>
  <c r="W218" i="2"/>
  <c r="W167" i="2"/>
  <c r="W187" i="2"/>
  <c r="AH180" i="2"/>
  <c r="AH149" i="2"/>
  <c r="W178" i="2"/>
  <c r="AH182" i="2"/>
  <c r="AH199" i="2"/>
  <c r="AH215" i="2"/>
  <c r="W173" i="2"/>
  <c r="W192" i="2"/>
  <c r="W149" i="2"/>
  <c r="AH213" i="2"/>
  <c r="W159" i="2"/>
  <c r="AH141" i="2"/>
  <c r="AH188" i="2"/>
  <c r="AH157" i="2"/>
  <c r="W223" i="2"/>
  <c r="W197" i="2"/>
  <c r="W164" i="2"/>
  <c r="AH200" i="2"/>
  <c r="H244" i="2"/>
  <c r="G244" i="2"/>
  <c r="G245" i="2"/>
  <c r="I245" i="2"/>
  <c r="L245" i="2"/>
  <c r="J245" i="2"/>
  <c r="K245" i="2"/>
  <c r="H245" i="2"/>
  <c r="H246" i="2"/>
  <c r="G246" i="2"/>
  <c r="G248" i="2"/>
  <c r="H248" i="2"/>
  <c r="M248" i="2"/>
  <c r="I248" i="2"/>
  <c r="O248" i="2"/>
  <c r="J248" i="2"/>
  <c r="L248" i="2"/>
  <c r="K248" i="2"/>
  <c r="N248" i="2"/>
  <c r="M247" i="2"/>
  <c r="I247" i="2"/>
  <c r="N247" i="2"/>
  <c r="L247" i="2"/>
  <c r="H247" i="2"/>
  <c r="O247" i="2"/>
  <c r="K247" i="2"/>
  <c r="G247" i="2"/>
  <c r="J247" i="2"/>
  <c r="I246" i="2"/>
  <c r="J246" i="2"/>
  <c r="M246" i="2"/>
  <c r="K246" i="2"/>
  <c r="N246" i="2"/>
  <c r="L246" i="2"/>
  <c r="O246" i="2"/>
  <c r="O245" i="2"/>
  <c r="N245" i="2"/>
  <c r="M245" i="2"/>
  <c r="M244" i="2"/>
  <c r="I244" i="2"/>
  <c r="J244" i="2"/>
  <c r="L244" i="2"/>
  <c r="N244" i="2"/>
  <c r="O244" i="2"/>
  <c r="K244" i="2"/>
  <c r="H243" i="2"/>
  <c r="L243" i="2"/>
  <c r="K243" i="2"/>
  <c r="N243" i="2"/>
  <c r="M243" i="2"/>
  <c r="I243" i="2"/>
  <c r="O243" i="2"/>
  <c r="J243" i="2"/>
  <c r="P77" i="6"/>
  <c r="P111" i="6"/>
  <c r="P82" i="6"/>
  <c r="P84" i="6"/>
  <c r="P113" i="6"/>
  <c r="P54" i="6"/>
  <c r="P60" i="6"/>
  <c r="P99" i="6"/>
  <c r="P70" i="6"/>
  <c r="P59" i="6"/>
  <c r="P115" i="6"/>
  <c r="P85" i="6"/>
  <c r="V106" i="6"/>
  <c r="P61" i="6"/>
  <c r="P121" i="6"/>
  <c r="P101" i="6"/>
  <c r="P90" i="6"/>
  <c r="P75" i="6"/>
  <c r="P112" i="6"/>
  <c r="P98" i="6"/>
  <c r="P67" i="6"/>
  <c r="P117" i="6"/>
  <c r="P81" i="6"/>
  <c r="P55" i="6"/>
  <c r="P96" i="6"/>
  <c r="P87" i="6"/>
  <c r="P100" i="6"/>
  <c r="P97" i="6"/>
  <c r="P58" i="6"/>
  <c r="P89" i="6"/>
  <c r="P116" i="6"/>
  <c r="P120" i="6"/>
  <c r="P109" i="6"/>
  <c r="P88" i="6"/>
  <c r="P119" i="6"/>
  <c r="P71" i="6"/>
  <c r="P65" i="6"/>
  <c r="P62" i="6"/>
  <c r="P94" i="6"/>
  <c r="P80" i="6"/>
  <c r="P66" i="6"/>
  <c r="P110" i="6"/>
  <c r="P104" i="6"/>
  <c r="P69" i="6"/>
  <c r="P106" i="6"/>
  <c r="P74" i="6"/>
  <c r="P63" i="6"/>
  <c r="P83" i="6"/>
  <c r="P93" i="6"/>
  <c r="V88" i="6"/>
  <c r="P57" i="6"/>
  <c r="P76" i="6"/>
  <c r="P92" i="6"/>
  <c r="P107" i="6"/>
  <c r="P79" i="6"/>
  <c r="P103" i="6"/>
  <c r="P64" i="6"/>
  <c r="P78" i="6"/>
  <c r="P53" i="6"/>
  <c r="P91" i="6"/>
  <c r="P68" i="6"/>
  <c r="P86" i="6"/>
  <c r="P102" i="6"/>
  <c r="P105" i="6"/>
  <c r="P95" i="6"/>
  <c r="P114" i="6"/>
  <c r="P56" i="6"/>
  <c r="P72" i="6"/>
  <c r="P118" i="6"/>
  <c r="P73" i="6"/>
  <c r="S108" i="6"/>
  <c r="E124" i="2"/>
  <c r="V105" i="6"/>
  <c r="V110" i="6"/>
  <c r="V118" i="6"/>
  <c r="V114" i="6"/>
  <c r="V104" i="6"/>
  <c r="V66" i="6"/>
  <c r="V81" i="6"/>
  <c r="V61" i="6"/>
  <c r="V77" i="6"/>
  <c r="V109" i="6"/>
  <c r="V92" i="6"/>
  <c r="V56" i="6"/>
  <c r="V94" i="6"/>
  <c r="V80" i="6"/>
  <c r="V65" i="6"/>
  <c r="V113" i="6"/>
  <c r="V55" i="6"/>
  <c r="V71" i="6"/>
  <c r="V87" i="6"/>
  <c r="V103" i="6"/>
  <c r="V119" i="6"/>
  <c r="V89" i="6"/>
  <c r="V121" i="6"/>
  <c r="V79" i="6"/>
  <c r="V95" i="6"/>
  <c r="V111" i="6"/>
  <c r="V93" i="6"/>
  <c r="V98" i="6"/>
  <c r="V64" i="6"/>
  <c r="V86" i="6"/>
  <c r="V90" i="6"/>
  <c r="V116" i="6"/>
  <c r="V68" i="6"/>
  <c r="V72" i="6"/>
  <c r="V76" i="6"/>
  <c r="V101" i="6"/>
  <c r="V73" i="6"/>
  <c r="V63" i="6"/>
  <c r="V58" i="6"/>
  <c r="V100" i="6"/>
  <c r="V120" i="6"/>
  <c r="V70" i="6"/>
  <c r="V60" i="6"/>
  <c r="V96" i="6"/>
  <c r="V62" i="6"/>
  <c r="V112" i="6"/>
  <c r="V84" i="6"/>
  <c r="V74" i="6"/>
  <c r="V78" i="6"/>
  <c r="V54" i="6"/>
  <c r="V67" i="6"/>
  <c r="V83" i="6"/>
  <c r="V99" i="6"/>
  <c r="V115" i="6"/>
  <c r="V97" i="6"/>
  <c r="V53" i="6"/>
  <c r="V69" i="6"/>
  <c r="V85" i="6"/>
  <c r="V117" i="6"/>
  <c r="V59" i="6"/>
  <c r="V75" i="6"/>
  <c r="V91" i="6"/>
  <c r="V107" i="6"/>
  <c r="V57" i="6"/>
  <c r="V82" i="6"/>
  <c r="V102" i="6"/>
  <c r="D136" i="2"/>
  <c r="D138" i="2"/>
  <c r="D140" i="2"/>
  <c r="D135" i="2"/>
  <c r="D137" i="2"/>
  <c r="D139" i="2"/>
  <c r="M108" i="6"/>
  <c r="E130" i="2"/>
  <c r="E126" i="2"/>
  <c r="E137" i="2"/>
  <c r="E129" i="2"/>
  <c r="E139" i="2"/>
  <c r="E135" i="2"/>
  <c r="E131" i="2"/>
  <c r="E127" i="2"/>
  <c r="E134" i="2"/>
  <c r="E133" i="2"/>
  <c r="E125" i="2"/>
  <c r="E136" i="2"/>
  <c r="E132" i="2"/>
  <c r="E128" i="2"/>
  <c r="E26" i="7"/>
  <c r="E31" i="2"/>
  <c r="E28" i="7"/>
  <c r="E33" i="2"/>
  <c r="S44" i="6"/>
  <c r="C40" i="2"/>
  <c r="C147" i="2" s="1"/>
  <c r="C255" i="2" s="1"/>
  <c r="C35" i="7"/>
  <c r="E24" i="7"/>
  <c r="E25" i="7"/>
  <c r="E23" i="7"/>
  <c r="E27" i="7"/>
  <c r="Y247" i="2" l="1" a="1"/>
  <c r="Y247" i="2" s="1"/>
  <c r="AA247" i="2" s="1"/>
  <c r="AH209" i="2"/>
  <c r="AE140" i="2"/>
  <c r="T138" i="2"/>
  <c r="Y248" i="2" a="1"/>
  <c r="Y248" i="2" s="1"/>
  <c r="AA248" i="2" s="1"/>
  <c r="Y246" i="2" a="1"/>
  <c r="Y246" i="2" s="1"/>
  <c r="AA246" i="2" s="1"/>
  <c r="Y245" i="2" a="1"/>
  <c r="Y245" i="2" s="1"/>
  <c r="AA245" i="2" s="1"/>
  <c r="Y244" i="2" a="1"/>
  <c r="Y244" i="2" s="1"/>
  <c r="AA244" i="2" s="1"/>
  <c r="Y243" i="2" a="1"/>
  <c r="Y243" i="2" s="1"/>
  <c r="AA243" i="2" s="1"/>
  <c r="AE138" i="2"/>
  <c r="W209" i="2"/>
  <c r="AA139" i="2"/>
  <c r="AL139" i="2"/>
  <c r="P139" i="2"/>
  <c r="AA137" i="2"/>
  <c r="AL137" i="2"/>
  <c r="P137" i="2"/>
  <c r="AL136" i="2"/>
  <c r="P136" i="2"/>
  <c r="AA136" i="2"/>
  <c r="AL135" i="2"/>
  <c r="P135" i="2"/>
  <c r="AA135" i="2"/>
  <c r="AL140" i="2"/>
  <c r="AA140" i="2"/>
  <c r="T140" i="2"/>
  <c r="AC136" i="2"/>
  <c r="V136" i="2"/>
  <c r="X136" i="2"/>
  <c r="U136" i="2"/>
  <c r="Y136" i="2"/>
  <c r="P108" i="6"/>
  <c r="V108" i="6"/>
  <c r="E140" i="2"/>
  <c r="P140" i="2" s="1"/>
  <c r="E138" i="2"/>
  <c r="P138" i="2" s="1"/>
  <c r="S38" i="6"/>
  <c r="S36" i="6"/>
  <c r="C41" i="2"/>
  <c r="C148" i="2" s="1"/>
  <c r="C256" i="2" s="1"/>
  <c r="C36" i="7"/>
  <c r="AF140" i="2" l="1"/>
  <c r="AG140" i="2"/>
  <c r="AL138" i="2"/>
  <c r="AA138" i="2"/>
  <c r="W136" i="2"/>
  <c r="V140" i="2"/>
  <c r="U140" i="2"/>
  <c r="S37" i="6"/>
  <c r="S39" i="6"/>
  <c r="S34" i="6"/>
  <c r="S35" i="6"/>
  <c r="C37" i="7"/>
  <c r="C42" i="2"/>
  <c r="C149" i="2" s="1"/>
  <c r="C257" i="2" s="1"/>
  <c r="D17" i="2"/>
  <c r="AH140" i="2" l="1"/>
  <c r="W140" i="2"/>
  <c r="T124" i="2"/>
  <c r="D124" i="2"/>
  <c r="C43" i="2"/>
  <c r="C150" i="2" s="1"/>
  <c r="C258" i="2" s="1"/>
  <c r="C38" i="7"/>
  <c r="AA124" i="2" l="1"/>
  <c r="P124" i="2"/>
  <c r="AL124" i="2"/>
  <c r="C44" i="2"/>
  <c r="C151" i="2" s="1"/>
  <c r="C259" i="2" s="1"/>
  <c r="C39" i="7"/>
  <c r="E12" i="7"/>
  <c r="AE124" i="2" l="1"/>
  <c r="C45" i="2"/>
  <c r="C152" i="2" s="1"/>
  <c r="C260" i="2" s="1"/>
  <c r="C40" i="7"/>
  <c r="C13" i="5"/>
  <c r="D13" i="5" s="1"/>
  <c r="F13" i="5" s="1"/>
  <c r="G12" i="5" s="1"/>
  <c r="I12" i="5" l="1"/>
  <c r="A121" i="5"/>
  <c r="C41" i="7"/>
  <c r="C46" i="2"/>
  <c r="C153" i="2" s="1"/>
  <c r="C261" i="2" s="1"/>
  <c r="L12" i="5" l="1"/>
  <c r="O12" i="5" s="1"/>
  <c r="R12" i="5" s="1"/>
  <c r="U12" i="5" s="1"/>
  <c r="X12" i="5" s="1"/>
  <c r="AA12" i="5" s="1"/>
  <c r="AD12" i="5" s="1"/>
  <c r="AG12" i="5" s="1"/>
  <c r="AJ12" i="5" s="1"/>
  <c r="AM12" i="5" s="1"/>
  <c r="AP12" i="5" s="1"/>
  <c r="AS12" i="5" s="1"/>
  <c r="AV12" i="5" s="1"/>
  <c r="AY12" i="5" s="1"/>
  <c r="BB12" i="5" s="1"/>
  <c r="BE12" i="5" s="1"/>
  <c r="BH12" i="5" s="1"/>
  <c r="J12" i="5"/>
  <c r="M12" i="5" s="1"/>
  <c r="P12" i="5" s="1"/>
  <c r="S12" i="5" s="1"/>
  <c r="V12" i="5" s="1"/>
  <c r="Y12" i="5" s="1"/>
  <c r="AB12" i="5" s="1"/>
  <c r="AE12" i="5" s="1"/>
  <c r="AH12" i="5" s="1"/>
  <c r="AK12" i="5" s="1"/>
  <c r="AN12" i="5" s="1"/>
  <c r="AQ12" i="5" s="1"/>
  <c r="AT12" i="5" s="1"/>
  <c r="AW12" i="5" s="1"/>
  <c r="AZ12" i="5" s="1"/>
  <c r="BC12" i="5" s="1"/>
  <c r="BF12" i="5" s="1"/>
  <c r="BI12" i="5" s="1"/>
  <c r="A122" i="5"/>
  <c r="C47" i="2"/>
  <c r="C154" i="2" s="1"/>
  <c r="C262" i="2" s="1"/>
  <c r="C42" i="7"/>
  <c r="C48" i="2" l="1"/>
  <c r="C155" i="2" s="1"/>
  <c r="C263" i="2" s="1"/>
  <c r="C43" i="7"/>
  <c r="C49" i="2" l="1"/>
  <c r="C156" i="2" s="1"/>
  <c r="C264" i="2" s="1"/>
  <c r="C44" i="7"/>
  <c r="C50" i="2" l="1"/>
  <c r="C157" i="2" s="1"/>
  <c r="C265" i="2" s="1"/>
  <c r="C45" i="7"/>
  <c r="C51" i="2" l="1"/>
  <c r="C158" i="2" s="1"/>
  <c r="C266" i="2" s="1"/>
  <c r="C46" i="7"/>
  <c r="C52" i="2" l="1"/>
  <c r="C159" i="2" s="1"/>
  <c r="C267" i="2" s="1"/>
  <c r="C47" i="7"/>
  <c r="E21" i="7"/>
  <c r="E20" i="7"/>
  <c r="E19" i="7"/>
  <c r="E17" i="7"/>
  <c r="E22" i="7"/>
  <c r="E18" i="7"/>
  <c r="H235" i="2" l="1"/>
  <c r="C53" i="2"/>
  <c r="C160" i="2" s="1"/>
  <c r="C268" i="2" s="1"/>
  <c r="C48" i="7"/>
  <c r="E16" i="7"/>
  <c r="E15" i="7"/>
  <c r="G16" i="2"/>
  <c r="G123" i="2" s="1"/>
  <c r="B17" i="2"/>
  <c r="B124" i="2" s="1"/>
  <c r="B232" i="2" s="1"/>
  <c r="C27" i="2"/>
  <c r="C134" i="2" s="1"/>
  <c r="C242" i="2" s="1"/>
  <c r="C26" i="2"/>
  <c r="C133" i="2" s="1"/>
  <c r="C241" i="2" s="1"/>
  <c r="C25" i="2"/>
  <c r="C132" i="2" s="1"/>
  <c r="C240" i="2" s="1"/>
  <c r="C24" i="2"/>
  <c r="C131" i="2" s="1"/>
  <c r="C239" i="2" s="1"/>
  <c r="C23" i="2"/>
  <c r="C130" i="2" s="1"/>
  <c r="C238" i="2" s="1"/>
  <c r="C22" i="2"/>
  <c r="C129" i="2" s="1"/>
  <c r="C237" i="2" s="1"/>
  <c r="C21" i="2"/>
  <c r="C128" i="2" s="1"/>
  <c r="C236" i="2" s="1"/>
  <c r="C20" i="2"/>
  <c r="C127" i="2" s="1"/>
  <c r="C235" i="2" s="1"/>
  <c r="C19" i="2"/>
  <c r="C126" i="2" s="1"/>
  <c r="C234" i="2" s="1"/>
  <c r="C18" i="2"/>
  <c r="C125" i="2" s="1"/>
  <c r="C233" i="2" s="1"/>
  <c r="C17" i="2"/>
  <c r="C124" i="2" s="1"/>
  <c r="C232" i="2" s="1"/>
  <c r="D27" i="2"/>
  <c r="D26" i="2"/>
  <c r="D25" i="2"/>
  <c r="D24" i="2"/>
  <c r="D23" i="2"/>
  <c r="D22" i="2"/>
  <c r="K15" i="5"/>
  <c r="K19" i="5"/>
  <c r="K22" i="5"/>
  <c r="K23" i="5"/>
  <c r="K24" i="5"/>
  <c r="K25" i="5"/>
  <c r="AE130" i="2" l="1"/>
  <c r="T130" i="2"/>
  <c r="T134" i="2"/>
  <c r="AE134" i="2"/>
  <c r="AE132" i="2"/>
  <c r="T132" i="2"/>
  <c r="T129" i="2"/>
  <c r="AE129" i="2"/>
  <c r="AE133" i="2"/>
  <c r="T133" i="2"/>
  <c r="AE131" i="2"/>
  <c r="T131" i="2"/>
  <c r="G233" i="2"/>
  <c r="G237" i="2"/>
  <c r="G232" i="2"/>
  <c r="G242" i="2"/>
  <c r="G241" i="2"/>
  <c r="G240" i="2"/>
  <c r="G239" i="2"/>
  <c r="G236" i="2"/>
  <c r="G234" i="2"/>
  <c r="D129" i="2"/>
  <c r="D133" i="2"/>
  <c r="D130" i="2"/>
  <c r="D131" i="2"/>
  <c r="D132" i="2"/>
  <c r="D134" i="2"/>
  <c r="K115" i="5"/>
  <c r="C54" i="2"/>
  <c r="C161" i="2" s="1"/>
  <c r="C269" i="2" s="1"/>
  <c r="C49" i="7"/>
  <c r="AL133" i="2" l="1"/>
  <c r="P133" i="2"/>
  <c r="AA133" i="2"/>
  <c r="V131" i="2"/>
  <c r="U131" i="2"/>
  <c r="AG131" i="2"/>
  <c r="AF131" i="2"/>
  <c r="AG133" i="2"/>
  <c r="AF133" i="2"/>
  <c r="AL130" i="2"/>
  <c r="AA130" i="2"/>
  <c r="P130" i="2"/>
  <c r="AA134" i="2"/>
  <c r="AL134" i="2"/>
  <c r="P134" i="2"/>
  <c r="AA132" i="2"/>
  <c r="AL132" i="2"/>
  <c r="P132" i="2"/>
  <c r="AA129" i="2"/>
  <c r="P129" i="2"/>
  <c r="AL129" i="2"/>
  <c r="AL131" i="2"/>
  <c r="P131" i="2"/>
  <c r="AA131" i="2"/>
  <c r="C55" i="2"/>
  <c r="C162" i="2" s="1"/>
  <c r="C270" i="2" s="1"/>
  <c r="C50" i="7"/>
  <c r="D33" i="6"/>
  <c r="D32" i="6"/>
  <c r="D31" i="6"/>
  <c r="D30" i="6"/>
  <c r="D29" i="6"/>
  <c r="D28" i="6"/>
  <c r="D27" i="6"/>
  <c r="D26" i="6"/>
  <c r="D25" i="6"/>
  <c r="D24" i="6"/>
  <c r="D23" i="6"/>
  <c r="C23" i="6"/>
  <c r="B12" i="7"/>
  <c r="A120" i="5"/>
  <c r="A119" i="5"/>
  <c r="A118" i="5"/>
  <c r="A16" i="5"/>
  <c r="AH131" i="2" l="1"/>
  <c r="W131" i="2"/>
  <c r="AH133" i="2"/>
  <c r="C51" i="7"/>
  <c r="C56" i="2"/>
  <c r="C163" i="2" s="1"/>
  <c r="C271" i="2" s="1"/>
  <c r="A17" i="5"/>
  <c r="B18" i="2"/>
  <c r="B125" i="2" s="1"/>
  <c r="B233" i="2" s="1"/>
  <c r="C57" i="2" l="1"/>
  <c r="C164" i="2" s="1"/>
  <c r="C272" i="2" s="1"/>
  <c r="C52" i="7"/>
  <c r="A18" i="5"/>
  <c r="D22" i="7"/>
  <c r="C22" i="7"/>
  <c r="D21" i="7"/>
  <c r="C21" i="7"/>
  <c r="D20" i="7"/>
  <c r="C20" i="7"/>
  <c r="D19" i="7"/>
  <c r="C19" i="7"/>
  <c r="D18" i="7"/>
  <c r="C18" i="7"/>
  <c r="D17" i="7"/>
  <c r="C17" i="7"/>
  <c r="C16" i="7"/>
  <c r="C15" i="7"/>
  <c r="C14" i="7"/>
  <c r="C13" i="7"/>
  <c r="C12" i="7"/>
  <c r="C58" i="2" l="1"/>
  <c r="C165" i="2" s="1"/>
  <c r="C273" i="2" s="1"/>
  <c r="C53" i="7"/>
  <c r="B19" i="2"/>
  <c r="B126" i="2" s="1"/>
  <c r="B234" i="2" s="1"/>
  <c r="C25" i="6"/>
  <c r="B14" i="7"/>
  <c r="A19" i="5"/>
  <c r="E9" i="7"/>
  <c r="L11" i="2"/>
  <c r="BJ25" i="5"/>
  <c r="AF25" i="5"/>
  <c r="AC25" i="5"/>
  <c r="Z25" i="5"/>
  <c r="W25" i="5"/>
  <c r="Q25" i="5"/>
  <c r="N25" i="5"/>
  <c r="BJ24" i="5"/>
  <c r="AF24" i="5"/>
  <c r="AC24" i="5"/>
  <c r="Z24" i="5"/>
  <c r="W24" i="5"/>
  <c r="Q24" i="5"/>
  <c r="N24" i="5"/>
  <c r="BJ23" i="5"/>
  <c r="AF23" i="5"/>
  <c r="AC23" i="5"/>
  <c r="Z23" i="5"/>
  <c r="W23" i="5"/>
  <c r="Q23" i="5"/>
  <c r="N23" i="5"/>
  <c r="BJ22" i="5"/>
  <c r="AF22" i="5"/>
  <c r="AC22" i="5"/>
  <c r="Z22" i="5"/>
  <c r="W22" i="5"/>
  <c r="Q22" i="5"/>
  <c r="N22" i="5"/>
  <c r="BJ19" i="5"/>
  <c r="AF19" i="5"/>
  <c r="AC19" i="5"/>
  <c r="Z19" i="5"/>
  <c r="W19" i="5"/>
  <c r="Q19" i="5"/>
  <c r="N19" i="5"/>
  <c r="BJ15" i="5"/>
  <c r="AF15" i="5"/>
  <c r="AC15" i="5"/>
  <c r="Z15" i="5"/>
  <c r="W15" i="5"/>
  <c r="Q15" i="5"/>
  <c r="N15" i="5"/>
  <c r="D18" i="2"/>
  <c r="AB17" i="2" l="1"/>
  <c r="AK223" i="2"/>
  <c r="AK219" i="2"/>
  <c r="AK215" i="2"/>
  <c r="AK211" i="2"/>
  <c r="AK207" i="2"/>
  <c r="AK203" i="2"/>
  <c r="AK199" i="2"/>
  <c r="AK195" i="2"/>
  <c r="AK191" i="2"/>
  <c r="AK187" i="2"/>
  <c r="AK183" i="2"/>
  <c r="AK179" i="2"/>
  <c r="AK175" i="2"/>
  <c r="AK171" i="2"/>
  <c r="AK167" i="2"/>
  <c r="AK163" i="2"/>
  <c r="AK159" i="2"/>
  <c r="AK155" i="2"/>
  <c r="Z223" i="2"/>
  <c r="Z219" i="2"/>
  <c r="Z215" i="2"/>
  <c r="Z211" i="2"/>
  <c r="Z207" i="2"/>
  <c r="Z203" i="2"/>
  <c r="Z199" i="2"/>
  <c r="Z195" i="2"/>
  <c r="Z191" i="2"/>
  <c r="Z187" i="2"/>
  <c r="AK222" i="2"/>
  <c r="AK218" i="2"/>
  <c r="AK214" i="2"/>
  <c r="AK210" i="2"/>
  <c r="AK206" i="2"/>
  <c r="AK202" i="2"/>
  <c r="AK198" i="2"/>
  <c r="AK194" i="2"/>
  <c r="AK190" i="2"/>
  <c r="AK186" i="2"/>
  <c r="AK182" i="2"/>
  <c r="AK178" i="2"/>
  <c r="AK174" i="2"/>
  <c r="AK170" i="2"/>
  <c r="AK166" i="2"/>
  <c r="AK162" i="2"/>
  <c r="AK158" i="2"/>
  <c r="AK154" i="2"/>
  <c r="Z222" i="2"/>
  <c r="Z218" i="2"/>
  <c r="Z214" i="2"/>
  <c r="Z210" i="2"/>
  <c r="Z206" i="2"/>
  <c r="Z202" i="2"/>
  <c r="Z198" i="2"/>
  <c r="Z194" i="2"/>
  <c r="Z190" i="2"/>
  <c r="Z186" i="2"/>
  <c r="AK221" i="2"/>
  <c r="AK213" i="2"/>
  <c r="AK205" i="2"/>
  <c r="AK197" i="2"/>
  <c r="AK189" i="2"/>
  <c r="AK181" i="2"/>
  <c r="AK173" i="2"/>
  <c r="AK165" i="2"/>
  <c r="AK157" i="2"/>
  <c r="Z217" i="2"/>
  <c r="Z209" i="2"/>
  <c r="Z201" i="2"/>
  <c r="Z193" i="2"/>
  <c r="Z185" i="2"/>
  <c r="Z181" i="2"/>
  <c r="Z177" i="2"/>
  <c r="Z173" i="2"/>
  <c r="Z169" i="2"/>
  <c r="Z165" i="2"/>
  <c r="Z161" i="2"/>
  <c r="Z157" i="2"/>
  <c r="Z153" i="2"/>
  <c r="AK217" i="2"/>
  <c r="AK209" i="2"/>
  <c r="AK201" i="2"/>
  <c r="AK193" i="2"/>
  <c r="AK185" i="2"/>
  <c r="AK177" i="2"/>
  <c r="AK169" i="2"/>
  <c r="AK161" i="2"/>
  <c r="AK153" i="2"/>
  <c r="Z221" i="2"/>
  <c r="Z213" i="2"/>
  <c r="Z205" i="2"/>
  <c r="Z197" i="2"/>
  <c r="Z189" i="2"/>
  <c r="Z183" i="2"/>
  <c r="Z179" i="2"/>
  <c r="Z175" i="2"/>
  <c r="Z171" i="2"/>
  <c r="Z167" i="2"/>
  <c r="Z163" i="2"/>
  <c r="Z159" i="2"/>
  <c r="Z155" i="2"/>
  <c r="AK220" i="2"/>
  <c r="AK204" i="2"/>
  <c r="AK188" i="2"/>
  <c r="AK172" i="2"/>
  <c r="AK156" i="2"/>
  <c r="Z208" i="2"/>
  <c r="Z192" i="2"/>
  <c r="Z180" i="2"/>
  <c r="Z172" i="2"/>
  <c r="Z164" i="2"/>
  <c r="Z156" i="2"/>
  <c r="AK216" i="2"/>
  <c r="AK200" i="2"/>
  <c r="AK184" i="2"/>
  <c r="AK168" i="2"/>
  <c r="AK152" i="2"/>
  <c r="Z220" i="2"/>
  <c r="Z204" i="2"/>
  <c r="Z188" i="2"/>
  <c r="Z178" i="2"/>
  <c r="Z170" i="2"/>
  <c r="Z162" i="2"/>
  <c r="Z154" i="2"/>
  <c r="AK212" i="2"/>
  <c r="AK196" i="2"/>
  <c r="AK180" i="2"/>
  <c r="AK164" i="2"/>
  <c r="Z216" i="2"/>
  <c r="Z200" i="2"/>
  <c r="Z184" i="2"/>
  <c r="Z176" i="2"/>
  <c r="Z168" i="2"/>
  <c r="Z160" i="2"/>
  <c r="Z152" i="2"/>
  <c r="Z136" i="2"/>
  <c r="AK160" i="2"/>
  <c r="Z196" i="2"/>
  <c r="Z158" i="2"/>
  <c r="Z212" i="2"/>
  <c r="AK208" i="2"/>
  <c r="Z182" i="2"/>
  <c r="Z150" i="2"/>
  <c r="AK192" i="2"/>
  <c r="Z174" i="2"/>
  <c r="AK176" i="2"/>
  <c r="Z166" i="2"/>
  <c r="AB42" i="2"/>
  <c r="AG145" i="2"/>
  <c r="AG143" i="2"/>
  <c r="AG147" i="2"/>
  <c r="U143" i="2"/>
  <c r="V144" i="2"/>
  <c r="V147" i="2"/>
  <c r="U146" i="2"/>
  <c r="V151" i="2"/>
  <c r="U145" i="2"/>
  <c r="AF147" i="2"/>
  <c r="AG146" i="2"/>
  <c r="U147" i="2"/>
  <c r="AF150" i="2"/>
  <c r="AF144" i="2"/>
  <c r="U148" i="2"/>
  <c r="AF142" i="2"/>
  <c r="U142" i="2"/>
  <c r="AF146" i="2"/>
  <c r="AG151" i="2"/>
  <c r="AG150" i="2"/>
  <c r="AG144" i="2"/>
  <c r="V148" i="2"/>
  <c r="AG142" i="2"/>
  <c r="AF145" i="2"/>
  <c r="AF143" i="2"/>
  <c r="V142" i="2"/>
  <c r="V143" i="2"/>
  <c r="U144" i="2"/>
  <c r="AF151" i="2"/>
  <c r="V146" i="2"/>
  <c r="U151" i="2"/>
  <c r="V145" i="2"/>
  <c r="AG139" i="2"/>
  <c r="AF136" i="2"/>
  <c r="AG135" i="2"/>
  <c r="V138" i="2"/>
  <c r="AF139" i="2"/>
  <c r="AG136" i="2"/>
  <c r="AF135" i="2"/>
  <c r="V139" i="2"/>
  <c r="U135" i="2"/>
  <c r="AG137" i="2"/>
  <c r="V137" i="2"/>
  <c r="U139" i="2"/>
  <c r="V135" i="2"/>
  <c r="AF137" i="2"/>
  <c r="U137" i="2"/>
  <c r="AG138" i="2"/>
  <c r="U138" i="2"/>
  <c r="AF138" i="2"/>
  <c r="AF129" i="2"/>
  <c r="AF134" i="2"/>
  <c r="U129" i="2"/>
  <c r="U134" i="2"/>
  <c r="V133" i="2"/>
  <c r="U132" i="2"/>
  <c r="V130" i="2"/>
  <c r="AG132" i="2"/>
  <c r="AG130" i="2"/>
  <c r="U133" i="2"/>
  <c r="V132" i="2"/>
  <c r="U130" i="2"/>
  <c r="AF132" i="2"/>
  <c r="AF130" i="2"/>
  <c r="AG129" i="2"/>
  <c r="AG134" i="2"/>
  <c r="V129" i="2"/>
  <c r="V134" i="2"/>
  <c r="AB50" i="2"/>
  <c r="AB58" i="2"/>
  <c r="AB90" i="2"/>
  <c r="AB36" i="2"/>
  <c r="AB63" i="2"/>
  <c r="AB75" i="2"/>
  <c r="AB87" i="2"/>
  <c r="AB54" i="2"/>
  <c r="AB82" i="2"/>
  <c r="AB86" i="2"/>
  <c r="AB94" i="2"/>
  <c r="AB104" i="2"/>
  <c r="AB112" i="2"/>
  <c r="AB116" i="2"/>
  <c r="AB47" i="2"/>
  <c r="AB59" i="2"/>
  <c r="AB71" i="2"/>
  <c r="AB83" i="2"/>
  <c r="AB105" i="2"/>
  <c r="AB109" i="2"/>
  <c r="AB39" i="2"/>
  <c r="AB62" i="2"/>
  <c r="AB74" i="2"/>
  <c r="AB98" i="2"/>
  <c r="AB100" i="2"/>
  <c r="AB108" i="2"/>
  <c r="AB34" i="2"/>
  <c r="AB51" i="2"/>
  <c r="AB55" i="2"/>
  <c r="AB67" i="2"/>
  <c r="AB91" i="2"/>
  <c r="AB101" i="2"/>
  <c r="AB99" i="2"/>
  <c r="AB46" i="2"/>
  <c r="AB66" i="2"/>
  <c r="AB70" i="2"/>
  <c r="AB78" i="2"/>
  <c r="AB43" i="2"/>
  <c r="AB79" i="2"/>
  <c r="AB95" i="2"/>
  <c r="AB113" i="2"/>
  <c r="AB40" i="2"/>
  <c r="AB44" i="2"/>
  <c r="AB56" i="2"/>
  <c r="AB64" i="2"/>
  <c r="AB84" i="2"/>
  <c r="AB92" i="2"/>
  <c r="AB96" i="2"/>
  <c r="AB45" i="2"/>
  <c r="AB57" i="2"/>
  <c r="AB65" i="2"/>
  <c r="AB115" i="2"/>
  <c r="AB37" i="2"/>
  <c r="AB48" i="2"/>
  <c r="AB72" i="2"/>
  <c r="AB76" i="2"/>
  <c r="AB106" i="2"/>
  <c r="AB110" i="2"/>
  <c r="AB38" i="2"/>
  <c r="AB61" i="2"/>
  <c r="AB69" i="2"/>
  <c r="AB89" i="2"/>
  <c r="AB103" i="2"/>
  <c r="AB35" i="2"/>
  <c r="AB60" i="2"/>
  <c r="AB80" i="2"/>
  <c r="AB88" i="2"/>
  <c r="AB114" i="2"/>
  <c r="AB49" i="2"/>
  <c r="AB53" i="2"/>
  <c r="AB81" i="2"/>
  <c r="AB85" i="2"/>
  <c r="AB93" i="2"/>
  <c r="AB107" i="2"/>
  <c r="AB111" i="2"/>
  <c r="AB52" i="2"/>
  <c r="AB68" i="2"/>
  <c r="AB41" i="2"/>
  <c r="AB73" i="2"/>
  <c r="AB77" i="2"/>
  <c r="AB97" i="2"/>
  <c r="AB102" i="2"/>
  <c r="AB24" i="2"/>
  <c r="AB27" i="2"/>
  <c r="AB23" i="2"/>
  <c r="AB18" i="2"/>
  <c r="AB29" i="2"/>
  <c r="AB25" i="2"/>
  <c r="AB30" i="2"/>
  <c r="AB26" i="2"/>
  <c r="AB32" i="2"/>
  <c r="AB28" i="2"/>
  <c r="AB22" i="2"/>
  <c r="AB31" i="2"/>
  <c r="AB33" i="2"/>
  <c r="R235" i="2"/>
  <c r="W235" i="2"/>
  <c r="P235" i="2"/>
  <c r="Q235" i="2"/>
  <c r="V235" i="2"/>
  <c r="T235" i="2"/>
  <c r="X235" i="2"/>
  <c r="S235" i="2"/>
  <c r="U235" i="2"/>
  <c r="V239" i="2"/>
  <c r="X239" i="2"/>
  <c r="U239" i="2"/>
  <c r="T239" i="2"/>
  <c r="S239" i="2"/>
  <c r="W239" i="2"/>
  <c r="Q239" i="2"/>
  <c r="P239" i="2"/>
  <c r="R239" i="2"/>
  <c r="W234" i="2"/>
  <c r="R234" i="2"/>
  <c r="U234" i="2"/>
  <c r="T234" i="2"/>
  <c r="V234" i="2"/>
  <c r="Q234" i="2"/>
  <c r="X234" i="2"/>
  <c r="S234" i="2"/>
  <c r="P234" i="2"/>
  <c r="W237" i="2"/>
  <c r="V237" i="2"/>
  <c r="U237" i="2"/>
  <c r="Q237" i="2"/>
  <c r="X237" i="2"/>
  <c r="S237" i="2"/>
  <c r="P237" i="2"/>
  <c r="T237" i="2"/>
  <c r="R237" i="2"/>
  <c r="W242" i="2"/>
  <c r="V242" i="2"/>
  <c r="T242" i="2"/>
  <c r="S242" i="2"/>
  <c r="U242" i="2"/>
  <c r="Q242" i="2"/>
  <c r="R242" i="2"/>
  <c r="P242" i="2"/>
  <c r="X242" i="2"/>
  <c r="U233" i="2"/>
  <c r="T233" i="2"/>
  <c r="Q233" i="2"/>
  <c r="W233" i="2"/>
  <c r="X233" i="2"/>
  <c r="V233" i="2"/>
  <c r="P233" i="2"/>
  <c r="R233" i="2"/>
  <c r="S233" i="2"/>
  <c r="W236" i="2"/>
  <c r="U236" i="2"/>
  <c r="V236" i="2"/>
  <c r="X236" i="2"/>
  <c r="T236" i="2"/>
  <c r="S236" i="2"/>
  <c r="Q236" i="2"/>
  <c r="R236" i="2"/>
  <c r="P236" i="2"/>
  <c r="R241" i="2"/>
  <c r="W241" i="2"/>
  <c r="U241" i="2"/>
  <c r="S241" i="2"/>
  <c r="X241" i="2"/>
  <c r="P241" i="2"/>
  <c r="T241" i="2"/>
  <c r="Q241" i="2"/>
  <c r="V241" i="2"/>
  <c r="V232" i="2"/>
  <c r="P232" i="2"/>
  <c r="W232" i="2"/>
  <c r="U232" i="2"/>
  <c r="T232" i="2"/>
  <c r="Q232" i="2"/>
  <c r="S232" i="2"/>
  <c r="R232" i="2"/>
  <c r="X232" i="2"/>
  <c r="Q240" i="2"/>
  <c r="T240" i="2"/>
  <c r="P240" i="2"/>
  <c r="V240" i="2"/>
  <c r="W240" i="2"/>
  <c r="R240" i="2"/>
  <c r="S240" i="2"/>
  <c r="U240" i="2"/>
  <c r="X240" i="2"/>
  <c r="Z330" i="2"/>
  <c r="AC330" i="2" s="1"/>
  <c r="Z323" i="2"/>
  <c r="AC323" i="2" s="1"/>
  <c r="Z317" i="2"/>
  <c r="AC317" i="2" s="1"/>
  <c r="Z316" i="2"/>
  <c r="AC316" i="2" s="1"/>
  <c r="Z314" i="2"/>
  <c r="AC314" i="2" s="1"/>
  <c r="Z307" i="2"/>
  <c r="AC307" i="2" s="1"/>
  <c r="Z301" i="2"/>
  <c r="AC301" i="2" s="1"/>
  <c r="Z300" i="2"/>
  <c r="AC300" i="2" s="1"/>
  <c r="Z298" i="2"/>
  <c r="AC298" i="2" s="1"/>
  <c r="Z291" i="2"/>
  <c r="AC291" i="2" s="1"/>
  <c r="Z287" i="2"/>
  <c r="AC287" i="2" s="1"/>
  <c r="Z283" i="2"/>
  <c r="AC283" i="2" s="1"/>
  <c r="Z279" i="2"/>
  <c r="AC279" i="2" s="1"/>
  <c r="Z275" i="2"/>
  <c r="AC275" i="2" s="1"/>
  <c r="Z271" i="2"/>
  <c r="AC271" i="2" s="1"/>
  <c r="Z267" i="2"/>
  <c r="AC267" i="2" s="1"/>
  <c r="Z263" i="2"/>
  <c r="AC263" i="2" s="1"/>
  <c r="Z259" i="2"/>
  <c r="AC259" i="2" s="1"/>
  <c r="Z255" i="2"/>
  <c r="AC255" i="2" s="1"/>
  <c r="Z251" i="2"/>
  <c r="AC251" i="2" s="1"/>
  <c r="Z247" i="2"/>
  <c r="AC247" i="2" s="1"/>
  <c r="Z243" i="2"/>
  <c r="AC243" i="2" s="1"/>
  <c r="Z328" i="2"/>
  <c r="AC328" i="2" s="1"/>
  <c r="Z324" i="2"/>
  <c r="AC324" i="2" s="1"/>
  <c r="Z320" i="2"/>
  <c r="AC320" i="2" s="1"/>
  <c r="Z310" i="2"/>
  <c r="AC310" i="2" s="1"/>
  <c r="Z306" i="2"/>
  <c r="AC306" i="2" s="1"/>
  <c r="Z302" i="2"/>
  <c r="AC302" i="2" s="1"/>
  <c r="Z285" i="2"/>
  <c r="AC285" i="2" s="1"/>
  <c r="Z280" i="2"/>
  <c r="AC280" i="2" s="1"/>
  <c r="Z278" i="2"/>
  <c r="AC278" i="2" s="1"/>
  <c r="Z269" i="2"/>
  <c r="AC269" i="2" s="1"/>
  <c r="Z264" i="2"/>
  <c r="AC264" i="2" s="1"/>
  <c r="Z262" i="2"/>
  <c r="AC262" i="2" s="1"/>
  <c r="Z253" i="2"/>
  <c r="AC253" i="2" s="1"/>
  <c r="Z248" i="2"/>
  <c r="AC248" i="2" s="1"/>
  <c r="Z246" i="2"/>
  <c r="AC246" i="2" s="1"/>
  <c r="Z331" i="2"/>
  <c r="AC331" i="2" s="1"/>
  <c r="Z329" i="2"/>
  <c r="AC329" i="2" s="1"/>
  <c r="Z327" i="2"/>
  <c r="AC327" i="2" s="1"/>
  <c r="Z325" i="2"/>
  <c r="AC325" i="2" s="1"/>
  <c r="Z321" i="2"/>
  <c r="AC321" i="2" s="1"/>
  <c r="Z312" i="2"/>
  <c r="AC312" i="2" s="1"/>
  <c r="Z308" i="2"/>
  <c r="AC308" i="2" s="1"/>
  <c r="Z304" i="2"/>
  <c r="AC304" i="2" s="1"/>
  <c r="Z294" i="2"/>
  <c r="AC294" i="2" s="1"/>
  <c r="Z290" i="2"/>
  <c r="AC290" i="2" s="1"/>
  <c r="Z281" i="2"/>
  <c r="AC281" i="2" s="1"/>
  <c r="Z276" i="2"/>
  <c r="AC276" i="2" s="1"/>
  <c r="Z274" i="2"/>
  <c r="AC274" i="2" s="1"/>
  <c r="Z265" i="2"/>
  <c r="AC265" i="2" s="1"/>
  <c r="Z260" i="2"/>
  <c r="AC260" i="2" s="1"/>
  <c r="Z258" i="2"/>
  <c r="AC258" i="2" s="1"/>
  <c r="Z249" i="2"/>
  <c r="AC249" i="2" s="1"/>
  <c r="Z244" i="2"/>
  <c r="AC244" i="2" s="1"/>
  <c r="Z319" i="2"/>
  <c r="AC319" i="2" s="1"/>
  <c r="Z315" i="2"/>
  <c r="AC315" i="2" s="1"/>
  <c r="Z311" i="2"/>
  <c r="AC311" i="2" s="1"/>
  <c r="Z297" i="2"/>
  <c r="AC297" i="2" s="1"/>
  <c r="Z277" i="2"/>
  <c r="AC277" i="2" s="1"/>
  <c r="Z261" i="2"/>
  <c r="AC261" i="2" s="1"/>
  <c r="Z245" i="2"/>
  <c r="AC245" i="2" s="1"/>
  <c r="Z326" i="2"/>
  <c r="AC326" i="2" s="1"/>
  <c r="Z322" i="2"/>
  <c r="AC322" i="2" s="1"/>
  <c r="Z318" i="2"/>
  <c r="AC318" i="2" s="1"/>
  <c r="Z303" i="2"/>
  <c r="AC303" i="2" s="1"/>
  <c r="Z299" i="2"/>
  <c r="AC299" i="2" s="1"/>
  <c r="Z296" i="2"/>
  <c r="AC296" i="2" s="1"/>
  <c r="Z293" i="2"/>
  <c r="AC293" i="2" s="1"/>
  <c r="Z284" i="2"/>
  <c r="AC284" i="2" s="1"/>
  <c r="Z268" i="2"/>
  <c r="AC268" i="2" s="1"/>
  <c r="Z252" i="2"/>
  <c r="AC252" i="2" s="1"/>
  <c r="Z313" i="2"/>
  <c r="AC313" i="2" s="1"/>
  <c r="Z295" i="2"/>
  <c r="AC295" i="2" s="1"/>
  <c r="Z288" i="2"/>
  <c r="AC288" i="2" s="1"/>
  <c r="Z272" i="2"/>
  <c r="AC272" i="2" s="1"/>
  <c r="Z256" i="2"/>
  <c r="AC256" i="2" s="1"/>
  <c r="Z282" i="2"/>
  <c r="AC282" i="2" s="1"/>
  <c r="Z266" i="2"/>
  <c r="AC266" i="2" s="1"/>
  <c r="Z250" i="2"/>
  <c r="AC250" i="2" s="1"/>
  <c r="Z292" i="2"/>
  <c r="AC292" i="2" s="1"/>
  <c r="Z289" i="2"/>
  <c r="AC289" i="2" s="1"/>
  <c r="Z270" i="2"/>
  <c r="AC270" i="2" s="1"/>
  <c r="Z257" i="2"/>
  <c r="AC257" i="2" s="1"/>
  <c r="Z238" i="2"/>
  <c r="AC238" i="2" s="1"/>
  <c r="Z305" i="2"/>
  <c r="AC305" i="2" s="1"/>
  <c r="Z254" i="2"/>
  <c r="AC254" i="2" s="1"/>
  <c r="Z309" i="2"/>
  <c r="AC309" i="2" s="1"/>
  <c r="Z286" i="2"/>
  <c r="AC286" i="2" s="1"/>
  <c r="Z273" i="2"/>
  <c r="AC273" i="2" s="1"/>
  <c r="R18" i="2"/>
  <c r="AE125" i="2"/>
  <c r="T125" i="2"/>
  <c r="L116" i="2"/>
  <c r="M115" i="2"/>
  <c r="L113" i="2"/>
  <c r="L115" i="2"/>
  <c r="M112" i="2"/>
  <c r="L110" i="2"/>
  <c r="L109" i="2"/>
  <c r="L106" i="2"/>
  <c r="L105" i="2"/>
  <c r="L102" i="2"/>
  <c r="L101" i="2"/>
  <c r="L100" i="2"/>
  <c r="L98" i="2"/>
  <c r="L96" i="2"/>
  <c r="L94" i="2"/>
  <c r="L92" i="2"/>
  <c r="L90" i="2"/>
  <c r="L88" i="2"/>
  <c r="M65" i="2"/>
  <c r="M64" i="2"/>
  <c r="L62" i="2"/>
  <c r="M61" i="2"/>
  <c r="L59" i="2"/>
  <c r="M114" i="2"/>
  <c r="L112" i="2"/>
  <c r="M111" i="2"/>
  <c r="M108" i="2"/>
  <c r="M107" i="2"/>
  <c r="M104" i="2"/>
  <c r="M103" i="2"/>
  <c r="M99" i="2"/>
  <c r="M97" i="2"/>
  <c r="M95" i="2"/>
  <c r="M93" i="2"/>
  <c r="M91" i="2"/>
  <c r="M87" i="2"/>
  <c r="M86" i="2"/>
  <c r="M85" i="2"/>
  <c r="M84" i="2"/>
  <c r="M83" i="2"/>
  <c r="M82" i="2"/>
  <c r="M81" i="2"/>
  <c r="M80" i="2"/>
  <c r="M79" i="2"/>
  <c r="M78" i="2"/>
  <c r="M77" i="2"/>
  <c r="M76" i="2"/>
  <c r="M75" i="2"/>
  <c r="M74" i="2"/>
  <c r="M73" i="2"/>
  <c r="M72" i="2"/>
  <c r="M71" i="2"/>
  <c r="M70" i="2"/>
  <c r="M69" i="2"/>
  <c r="M68" i="2"/>
  <c r="M67" i="2"/>
  <c r="M66" i="2"/>
  <c r="L65" i="2"/>
  <c r="L64" i="2"/>
  <c r="M63" i="2"/>
  <c r="L61" i="2"/>
  <c r="M58" i="2"/>
  <c r="M116" i="2"/>
  <c r="M113" i="2"/>
  <c r="L107" i="2"/>
  <c r="L104" i="2"/>
  <c r="L99" i="2"/>
  <c r="L95" i="2"/>
  <c r="L91" i="2"/>
  <c r="L87" i="2"/>
  <c r="L84" i="2"/>
  <c r="L83" i="2"/>
  <c r="L80" i="2"/>
  <c r="L79" i="2"/>
  <c r="L76" i="2"/>
  <c r="L75" i="2"/>
  <c r="L72" i="2"/>
  <c r="L71" i="2"/>
  <c r="L68" i="2"/>
  <c r="L67" i="2"/>
  <c r="L58" i="2"/>
  <c r="L55" i="2"/>
  <c r="M52" i="2"/>
  <c r="L50" i="2"/>
  <c r="M49" i="2"/>
  <c r="L47" i="2"/>
  <c r="M44" i="2"/>
  <c r="L42" i="2"/>
  <c r="M40" i="2"/>
  <c r="M37" i="2"/>
  <c r="L35" i="2"/>
  <c r="M34" i="2"/>
  <c r="L32" i="2"/>
  <c r="M29" i="2"/>
  <c r="L27" i="2"/>
  <c r="M26" i="2"/>
  <c r="M110" i="2"/>
  <c r="M105" i="2"/>
  <c r="M102" i="2"/>
  <c r="M100" i="2"/>
  <c r="M96" i="2"/>
  <c r="L108" i="2"/>
  <c r="L103" i="2"/>
  <c r="L97" i="2"/>
  <c r="L93" i="2"/>
  <c r="L114" i="2"/>
  <c r="M106" i="2"/>
  <c r="M94" i="2"/>
  <c r="L82" i="2"/>
  <c r="L77" i="2"/>
  <c r="L66" i="2"/>
  <c r="M62" i="2"/>
  <c r="M60" i="2"/>
  <c r="L41" i="2"/>
  <c r="M39" i="2"/>
  <c r="M38" i="2"/>
  <c r="M36" i="2"/>
  <c r="M23" i="2"/>
  <c r="L21" i="2"/>
  <c r="M20" i="2"/>
  <c r="L18" i="2"/>
  <c r="I221" i="2"/>
  <c r="I219" i="2"/>
  <c r="L111" i="2"/>
  <c r="M98" i="2"/>
  <c r="M89" i="2"/>
  <c r="L78" i="2"/>
  <c r="L73" i="2"/>
  <c r="L60" i="2"/>
  <c r="M56" i="2"/>
  <c r="M55" i="2"/>
  <c r="M54" i="2"/>
  <c r="M53" i="2"/>
  <c r="M51" i="2"/>
  <c r="L40" i="2"/>
  <c r="L39" i="2"/>
  <c r="L38" i="2"/>
  <c r="L37" i="2"/>
  <c r="L36" i="2"/>
  <c r="M35" i="2"/>
  <c r="L34" i="2"/>
  <c r="M33" i="2"/>
  <c r="M32" i="2"/>
  <c r="M31" i="2"/>
  <c r="M30" i="2"/>
  <c r="M28" i="2"/>
  <c r="L23" i="2"/>
  <c r="M22" i="2"/>
  <c r="L20" i="2"/>
  <c r="I222" i="2"/>
  <c r="M109" i="2"/>
  <c r="M92" i="2"/>
  <c r="L89" i="2"/>
  <c r="L85" i="2"/>
  <c r="L74" i="2"/>
  <c r="L69" i="2"/>
  <c r="L63" i="2"/>
  <c r="M59" i="2"/>
  <c r="M57" i="2"/>
  <c r="L56" i="2"/>
  <c r="L54" i="2"/>
  <c r="L53" i="2"/>
  <c r="L52" i="2"/>
  <c r="L51" i="2"/>
  <c r="M50" i="2"/>
  <c r="L49" i="2"/>
  <c r="M48" i="2"/>
  <c r="M47" i="2"/>
  <c r="M46" i="2"/>
  <c r="M45" i="2"/>
  <c r="M43" i="2"/>
  <c r="L33" i="2"/>
  <c r="L31" i="2"/>
  <c r="L30" i="2"/>
  <c r="L29" i="2"/>
  <c r="L28" i="2"/>
  <c r="M27" i="2"/>
  <c r="L26" i="2"/>
  <c r="M25" i="2"/>
  <c r="M24" i="2"/>
  <c r="L22" i="2"/>
  <c r="M19" i="2"/>
  <c r="I220" i="2"/>
  <c r="I217" i="2"/>
  <c r="M90" i="2"/>
  <c r="L43" i="2"/>
  <c r="L24" i="2"/>
  <c r="M21" i="2"/>
  <c r="M18" i="2"/>
  <c r="I218" i="2"/>
  <c r="I210" i="2"/>
  <c r="I207" i="2"/>
  <c r="I205" i="2"/>
  <c r="I203" i="2"/>
  <c r="I198" i="2"/>
  <c r="I196" i="2"/>
  <c r="I194" i="2"/>
  <c r="I191" i="2"/>
  <c r="I189" i="2"/>
  <c r="I184" i="2"/>
  <c r="I180" i="2"/>
  <c r="I178" i="2"/>
  <c r="I173" i="2"/>
  <c r="I171" i="2"/>
  <c r="I168" i="2"/>
  <c r="I164" i="2"/>
  <c r="I160" i="2"/>
  <c r="I157" i="2"/>
  <c r="I154" i="2"/>
  <c r="I152" i="2"/>
  <c r="I150" i="2"/>
  <c r="I145" i="2"/>
  <c r="I144" i="2"/>
  <c r="I139" i="2"/>
  <c r="I137" i="2"/>
  <c r="I130" i="2"/>
  <c r="M101" i="2"/>
  <c r="M88" i="2"/>
  <c r="L81" i="2"/>
  <c r="L46" i="2"/>
  <c r="M42" i="2"/>
  <c r="I211" i="2"/>
  <c r="I200" i="2"/>
  <c r="I192" i="2"/>
  <c r="I190" i="2"/>
  <c r="I187" i="2"/>
  <c r="I181" i="2"/>
  <c r="I176" i="2"/>
  <c r="I166" i="2"/>
  <c r="I162" i="2"/>
  <c r="I161" i="2"/>
  <c r="I158" i="2"/>
  <c r="I155" i="2"/>
  <c r="I148" i="2"/>
  <c r="I142" i="2"/>
  <c r="I140" i="2"/>
  <c r="I135" i="2"/>
  <c r="I133" i="2"/>
  <c r="L86" i="2"/>
  <c r="L57" i="2"/>
  <c r="L45" i="2"/>
  <c r="M41" i="2"/>
  <c r="I223" i="2"/>
  <c r="I214" i="2"/>
  <c r="I213" i="2"/>
  <c r="I212" i="2"/>
  <c r="I209" i="2"/>
  <c r="I208" i="2"/>
  <c r="I206" i="2"/>
  <c r="I204" i="2"/>
  <c r="I202" i="2"/>
  <c r="I201" i="2"/>
  <c r="I199" i="2"/>
  <c r="I197" i="2"/>
  <c r="I195" i="2"/>
  <c r="I185" i="2"/>
  <c r="I183" i="2"/>
  <c r="I179" i="2"/>
  <c r="I174" i="2"/>
  <c r="I172" i="2"/>
  <c r="I170" i="2"/>
  <c r="I169" i="2"/>
  <c r="I165" i="2"/>
  <c r="I163" i="2"/>
  <c r="I159" i="2"/>
  <c r="I153" i="2"/>
  <c r="I151" i="2"/>
  <c r="I146" i="2"/>
  <c r="I143" i="2"/>
  <c r="I138" i="2"/>
  <c r="I131" i="2"/>
  <c r="I129" i="2"/>
  <c r="L44" i="2"/>
  <c r="I193" i="2"/>
  <c r="I186" i="2"/>
  <c r="I141" i="2"/>
  <c r="I136" i="2"/>
  <c r="L19" i="2"/>
  <c r="I167" i="2"/>
  <c r="I149" i="2"/>
  <c r="I134" i="2"/>
  <c r="L25" i="2"/>
  <c r="I216" i="2"/>
  <c r="I188" i="2"/>
  <c r="I182" i="2"/>
  <c r="I215" i="2"/>
  <c r="I175" i="2"/>
  <c r="I156" i="2"/>
  <c r="I147" i="2"/>
  <c r="I132" i="2"/>
  <c r="L70" i="2"/>
  <c r="L48" i="2"/>
  <c r="I177" i="2"/>
  <c r="R42" i="2"/>
  <c r="R98" i="2"/>
  <c r="R39" i="2"/>
  <c r="R55" i="2"/>
  <c r="R71" i="2"/>
  <c r="R87" i="2"/>
  <c r="R103" i="2"/>
  <c r="R62" i="2"/>
  <c r="R106" i="2"/>
  <c r="R40" i="2"/>
  <c r="R56" i="2"/>
  <c r="R72" i="2"/>
  <c r="R88" i="2"/>
  <c r="R104" i="2"/>
  <c r="R66" i="2"/>
  <c r="R110" i="2"/>
  <c r="R34" i="2"/>
  <c r="R49" i="2"/>
  <c r="R65" i="2"/>
  <c r="R81" i="2"/>
  <c r="R97" i="2"/>
  <c r="R113" i="2"/>
  <c r="R86" i="2"/>
  <c r="R36" i="2"/>
  <c r="R51" i="2"/>
  <c r="R67" i="2"/>
  <c r="R83" i="2"/>
  <c r="R99" i="2"/>
  <c r="R115" i="2"/>
  <c r="R50" i="2"/>
  <c r="R94" i="2"/>
  <c r="R35" i="2"/>
  <c r="R52" i="2"/>
  <c r="R68" i="2"/>
  <c r="R84" i="2"/>
  <c r="R100" i="2"/>
  <c r="R116" i="2"/>
  <c r="R58" i="2"/>
  <c r="R102" i="2"/>
  <c r="R45" i="2"/>
  <c r="R61" i="2"/>
  <c r="R77" i="2"/>
  <c r="R93" i="2"/>
  <c r="R109" i="2"/>
  <c r="R70" i="2"/>
  <c r="R47" i="2"/>
  <c r="R63" i="2"/>
  <c r="R79" i="2"/>
  <c r="R95" i="2"/>
  <c r="R111" i="2"/>
  <c r="R38" i="2"/>
  <c r="R82" i="2"/>
  <c r="R48" i="2"/>
  <c r="R64" i="2"/>
  <c r="R80" i="2"/>
  <c r="R96" i="2"/>
  <c r="R112" i="2"/>
  <c r="R46" i="2"/>
  <c r="R90" i="2"/>
  <c r="R41" i="2"/>
  <c r="R57" i="2"/>
  <c r="R73" i="2"/>
  <c r="R89" i="2"/>
  <c r="R105" i="2"/>
  <c r="R54" i="2"/>
  <c r="R114" i="2"/>
  <c r="R43" i="2"/>
  <c r="R59" i="2"/>
  <c r="R75" i="2"/>
  <c r="R91" i="2"/>
  <c r="R107" i="2"/>
  <c r="R74" i="2"/>
  <c r="R44" i="2"/>
  <c r="R60" i="2"/>
  <c r="R76" i="2"/>
  <c r="R92" i="2"/>
  <c r="R108" i="2"/>
  <c r="R78" i="2"/>
  <c r="R37" i="2"/>
  <c r="R53" i="2"/>
  <c r="R69" i="2"/>
  <c r="R85" i="2"/>
  <c r="R101" i="2"/>
  <c r="R31" i="2"/>
  <c r="R32" i="2"/>
  <c r="R33" i="2"/>
  <c r="R30" i="2"/>
  <c r="R29" i="2"/>
  <c r="R28" i="2"/>
  <c r="R17" i="2"/>
  <c r="R23" i="2"/>
  <c r="R27" i="2"/>
  <c r="R25" i="2"/>
  <c r="R22" i="2"/>
  <c r="R26" i="2"/>
  <c r="R24" i="2"/>
  <c r="O237" i="2"/>
  <c r="I237" i="2"/>
  <c r="L237" i="2"/>
  <c r="M237" i="2"/>
  <c r="J237" i="2"/>
  <c r="K237" i="2"/>
  <c r="N237" i="2"/>
  <c r="H237" i="2"/>
  <c r="N233" i="2"/>
  <c r="I233" i="2"/>
  <c r="J233" i="2"/>
  <c r="L233" i="2"/>
  <c r="M233" i="2"/>
  <c r="O233" i="2"/>
  <c r="H233" i="2"/>
  <c r="K233" i="2"/>
  <c r="I240" i="2"/>
  <c r="O240" i="2"/>
  <c r="M240" i="2"/>
  <c r="J240" i="2"/>
  <c r="K240" i="2"/>
  <c r="H240" i="2"/>
  <c r="L240" i="2"/>
  <c r="N240" i="2"/>
  <c r="N232" i="2"/>
  <c r="M232" i="2"/>
  <c r="K232" i="2"/>
  <c r="L232" i="2"/>
  <c r="H232" i="2"/>
  <c r="I232" i="2"/>
  <c r="J232" i="2"/>
  <c r="M242" i="2"/>
  <c r="H242" i="2"/>
  <c r="J242" i="2"/>
  <c r="I242" i="2"/>
  <c r="O242" i="2"/>
  <c r="N242" i="2"/>
  <c r="K242" i="2"/>
  <c r="L242" i="2"/>
  <c r="O241" i="2"/>
  <c r="K241" i="2"/>
  <c r="H241" i="2"/>
  <c r="M241" i="2"/>
  <c r="N241" i="2"/>
  <c r="I241" i="2"/>
  <c r="J241" i="2"/>
  <c r="L241" i="2"/>
  <c r="L239" i="2"/>
  <c r="J239" i="2"/>
  <c r="M239" i="2"/>
  <c r="N239" i="2"/>
  <c r="H239" i="2"/>
  <c r="I239" i="2"/>
  <c r="K239" i="2"/>
  <c r="O239" i="2"/>
  <c r="N236" i="2"/>
  <c r="I236" i="2"/>
  <c r="K236" i="2"/>
  <c r="L236" i="2"/>
  <c r="H236" i="2"/>
  <c r="J236" i="2"/>
  <c r="M236" i="2"/>
  <c r="O236" i="2"/>
  <c r="M235" i="2"/>
  <c r="O235" i="2"/>
  <c r="L235" i="2"/>
  <c r="K235" i="2"/>
  <c r="N235" i="2"/>
  <c r="J235" i="2"/>
  <c r="I235" i="2"/>
  <c r="O234" i="2"/>
  <c r="I234" i="2"/>
  <c r="H234" i="2"/>
  <c r="N234" i="2"/>
  <c r="J234" i="2"/>
  <c r="K234" i="2"/>
  <c r="L234" i="2"/>
  <c r="M234" i="2"/>
  <c r="O232" i="2"/>
  <c r="J42" i="2"/>
  <c r="J81" i="2"/>
  <c r="I101" i="2"/>
  <c r="I81" i="2"/>
  <c r="I73" i="2"/>
  <c r="J67" i="2"/>
  <c r="J73" i="2"/>
  <c r="J101" i="2"/>
  <c r="J30" i="2"/>
  <c r="I36" i="2"/>
  <c r="J85" i="2"/>
  <c r="I30" i="2"/>
  <c r="J112" i="2"/>
  <c r="J57" i="2"/>
  <c r="J91" i="2"/>
  <c r="I94" i="2"/>
  <c r="J82" i="2"/>
  <c r="J18" i="2"/>
  <c r="J100" i="2"/>
  <c r="I43" i="2"/>
  <c r="I114" i="2"/>
  <c r="I33" i="2"/>
  <c r="I34" i="2"/>
  <c r="J95" i="2"/>
  <c r="I115" i="2"/>
  <c r="J70" i="2"/>
  <c r="I71" i="2"/>
  <c r="I49" i="2"/>
  <c r="I28" i="2"/>
  <c r="I67" i="2"/>
  <c r="K67" i="2" s="1"/>
  <c r="J27" i="2"/>
  <c r="I51" i="2"/>
  <c r="J49" i="2"/>
  <c r="J89" i="2"/>
  <c r="I54" i="2"/>
  <c r="J31" i="2"/>
  <c r="I87" i="2"/>
  <c r="J99" i="2"/>
  <c r="I58" i="2"/>
  <c r="J69" i="2"/>
  <c r="J74" i="2"/>
  <c r="I90" i="2"/>
  <c r="I65" i="2"/>
  <c r="J79" i="2"/>
  <c r="I26" i="2"/>
  <c r="I104" i="2"/>
  <c r="I99" i="2"/>
  <c r="I77" i="2"/>
  <c r="J116" i="2"/>
  <c r="J88" i="2"/>
  <c r="I111" i="2"/>
  <c r="J97" i="2"/>
  <c r="J110" i="2"/>
  <c r="J86" i="2"/>
  <c r="J72" i="2"/>
  <c r="I82" i="2"/>
  <c r="J23" i="2"/>
  <c r="I31" i="2"/>
  <c r="I21" i="2"/>
  <c r="I84" i="2"/>
  <c r="I107" i="2"/>
  <c r="J47" i="2"/>
  <c r="I72" i="2"/>
  <c r="I92" i="2"/>
  <c r="I83" i="2"/>
  <c r="J19" i="2"/>
  <c r="I38" i="2"/>
  <c r="I89" i="2"/>
  <c r="J38" i="2"/>
  <c r="J109" i="2"/>
  <c r="I56" i="2"/>
  <c r="J83" i="2"/>
  <c r="J52" i="2"/>
  <c r="J80" i="2"/>
  <c r="I46" i="2"/>
  <c r="J56" i="2"/>
  <c r="I116" i="2"/>
  <c r="J62" i="2"/>
  <c r="J48" i="2"/>
  <c r="J94" i="2"/>
  <c r="I66" i="2"/>
  <c r="J114" i="2"/>
  <c r="J46" i="2"/>
  <c r="J103" i="2"/>
  <c r="J102" i="2"/>
  <c r="J26" i="2"/>
  <c r="J44" i="2"/>
  <c r="J68" i="2"/>
  <c r="I88" i="2"/>
  <c r="I100" i="2"/>
  <c r="J54" i="2"/>
  <c r="I93" i="2"/>
  <c r="I86" i="2"/>
  <c r="I79" i="2"/>
  <c r="I60" i="2"/>
  <c r="J40" i="2"/>
  <c r="I68" i="2"/>
  <c r="I41" i="2"/>
  <c r="J92" i="2"/>
  <c r="I64" i="2"/>
  <c r="J43" i="2"/>
  <c r="I76" i="2"/>
  <c r="J20" i="2"/>
  <c r="J22" i="2"/>
  <c r="J25" i="2"/>
  <c r="I96" i="2"/>
  <c r="I24" i="2"/>
  <c r="I50" i="2"/>
  <c r="I44" i="2"/>
  <c r="I69" i="2"/>
  <c r="I80" i="2"/>
  <c r="I45" i="2"/>
  <c r="I97" i="2"/>
  <c r="I35" i="2"/>
  <c r="I57" i="2"/>
  <c r="J51" i="2"/>
  <c r="I102" i="2"/>
  <c r="J104" i="2"/>
  <c r="J32" i="2"/>
  <c r="J96" i="2"/>
  <c r="I63" i="2"/>
  <c r="J21" i="2"/>
  <c r="J63" i="2"/>
  <c r="J75" i="2"/>
  <c r="I47" i="2"/>
  <c r="J55" i="2"/>
  <c r="J45" i="2"/>
  <c r="I19" i="2"/>
  <c r="J76" i="2"/>
  <c r="I110" i="2"/>
  <c r="I27" i="2"/>
  <c r="J105" i="2"/>
  <c r="J77" i="2"/>
  <c r="I20" i="2"/>
  <c r="J33" i="2"/>
  <c r="I112" i="2"/>
  <c r="J37" i="2"/>
  <c r="J71" i="2"/>
  <c r="I91" i="2"/>
  <c r="I61" i="2"/>
  <c r="I40" i="2"/>
  <c r="J28" i="2"/>
  <c r="J66" i="2"/>
  <c r="J59" i="2"/>
  <c r="J93" i="2"/>
  <c r="I95" i="2"/>
  <c r="I23" i="2"/>
  <c r="I59" i="2"/>
  <c r="I62" i="2"/>
  <c r="J65" i="2"/>
  <c r="I98" i="2"/>
  <c r="J90" i="2"/>
  <c r="J60" i="2"/>
  <c r="J111" i="2"/>
  <c r="J107" i="2"/>
  <c r="I113" i="2"/>
  <c r="I42" i="2"/>
  <c r="I52" i="2"/>
  <c r="I105" i="2"/>
  <c r="J50" i="2"/>
  <c r="J41" i="2"/>
  <c r="J113" i="2"/>
  <c r="I25" i="2"/>
  <c r="J34" i="2"/>
  <c r="I108" i="2"/>
  <c r="J78" i="2"/>
  <c r="I37" i="2"/>
  <c r="I32" i="2"/>
  <c r="J58" i="2"/>
  <c r="J87" i="2"/>
  <c r="J53" i="2"/>
  <c r="I22" i="2"/>
  <c r="I53" i="2"/>
  <c r="I103" i="2"/>
  <c r="J29" i="2"/>
  <c r="J106" i="2"/>
  <c r="J36" i="2"/>
  <c r="I74" i="2"/>
  <c r="J35" i="2"/>
  <c r="J24" i="2"/>
  <c r="I109" i="2"/>
  <c r="J115" i="2"/>
  <c r="J84" i="2"/>
  <c r="J61" i="2"/>
  <c r="J64" i="2"/>
  <c r="I106" i="2"/>
  <c r="I18" i="2"/>
  <c r="I78" i="2"/>
  <c r="I85" i="2"/>
  <c r="J108" i="2"/>
  <c r="I75" i="2"/>
  <c r="I39" i="2"/>
  <c r="I29" i="2"/>
  <c r="I48" i="2"/>
  <c r="I55" i="2"/>
  <c r="J39" i="2"/>
  <c r="I70" i="2"/>
  <c r="J98" i="2"/>
  <c r="I124" i="2"/>
  <c r="AF124" i="2"/>
  <c r="AG124" i="2"/>
  <c r="D125" i="2"/>
  <c r="V124" i="2"/>
  <c r="U124" i="2"/>
  <c r="AF115" i="5"/>
  <c r="W115" i="5"/>
  <c r="Q115" i="5"/>
  <c r="Z115" i="5"/>
  <c r="BJ115" i="5"/>
  <c r="AC115" i="5"/>
  <c r="N115" i="5"/>
  <c r="L17" i="2"/>
  <c r="M17" i="2"/>
  <c r="C59" i="2"/>
  <c r="C166" i="2" s="1"/>
  <c r="C274" i="2" s="1"/>
  <c r="C54" i="7"/>
  <c r="F111" i="7"/>
  <c r="G108" i="7"/>
  <c r="G107" i="7"/>
  <c r="F106" i="7"/>
  <c r="G103" i="7"/>
  <c r="F102" i="7"/>
  <c r="G98" i="7"/>
  <c r="F97" i="7"/>
  <c r="G94" i="7"/>
  <c r="F93" i="7"/>
  <c r="G89" i="7"/>
  <c r="F88" i="7"/>
  <c r="G85" i="7"/>
  <c r="F84" i="7"/>
  <c r="F83" i="7"/>
  <c r="G80" i="7"/>
  <c r="F79" i="7"/>
  <c r="G76" i="7"/>
  <c r="G75" i="7"/>
  <c r="F74" i="7"/>
  <c r="G71" i="7"/>
  <c r="F70" i="7"/>
  <c r="G111" i="7"/>
  <c r="F108" i="7"/>
  <c r="F105" i="7"/>
  <c r="G100" i="7"/>
  <c r="F99" i="7"/>
  <c r="G97" i="7"/>
  <c r="F94" i="7"/>
  <c r="G92" i="7"/>
  <c r="G91" i="7"/>
  <c r="F90" i="7"/>
  <c r="G88" i="7"/>
  <c r="F85" i="7"/>
  <c r="F82" i="7"/>
  <c r="G77" i="7"/>
  <c r="G74" i="7"/>
  <c r="F71" i="7"/>
  <c r="G69" i="7"/>
  <c r="F68" i="7"/>
  <c r="G65" i="7"/>
  <c r="F64" i="7"/>
  <c r="G61" i="7"/>
  <c r="F60" i="7"/>
  <c r="F59" i="7"/>
  <c r="G56" i="7"/>
  <c r="F55" i="7"/>
  <c r="G52" i="7"/>
  <c r="G51" i="7"/>
  <c r="F50" i="7"/>
  <c r="G47" i="7"/>
  <c r="F46" i="7"/>
  <c r="G42" i="7"/>
  <c r="F41" i="7"/>
  <c r="G38" i="7"/>
  <c r="F37" i="7"/>
  <c r="G33" i="7"/>
  <c r="F32" i="7"/>
  <c r="F31" i="7"/>
  <c r="G110" i="7"/>
  <c r="F89" i="7"/>
  <c r="F86" i="7"/>
  <c r="F78" i="7"/>
  <c r="G63" i="7"/>
  <c r="F57" i="7"/>
  <c r="G54" i="7"/>
  <c r="F53" i="7"/>
  <c r="G49" i="7"/>
  <c r="F48" i="7"/>
  <c r="G45" i="7"/>
  <c r="G40" i="7"/>
  <c r="F34" i="7"/>
  <c r="F29" i="7"/>
  <c r="G109" i="7"/>
  <c r="G106" i="7"/>
  <c r="F103" i="7"/>
  <c r="G101" i="7"/>
  <c r="F100" i="7"/>
  <c r="G95" i="7"/>
  <c r="F92" i="7"/>
  <c r="F91" i="7"/>
  <c r="G86" i="7"/>
  <c r="G83" i="7"/>
  <c r="F80" i="7"/>
  <c r="G78" i="7"/>
  <c r="F77" i="7"/>
  <c r="G72" i="7"/>
  <c r="F69" i="7"/>
  <c r="G66" i="7"/>
  <c r="F65" i="7"/>
  <c r="G62" i="7"/>
  <c r="F61" i="7"/>
  <c r="G57" i="7"/>
  <c r="F56" i="7"/>
  <c r="G53" i="7"/>
  <c r="F52" i="7"/>
  <c r="F51" i="7"/>
  <c r="G48" i="7"/>
  <c r="F47" i="7"/>
  <c r="G44" i="7"/>
  <c r="G43" i="7"/>
  <c r="F42" i="7"/>
  <c r="G39" i="7"/>
  <c r="F38" i="7"/>
  <c r="G34" i="7"/>
  <c r="F33" i="7"/>
  <c r="G29" i="7"/>
  <c r="F109" i="7"/>
  <c r="G104" i="7"/>
  <c r="F101" i="7"/>
  <c r="F98" i="7"/>
  <c r="G96" i="7"/>
  <c r="F95" i="7"/>
  <c r="G93" i="7"/>
  <c r="H93" i="7" s="1"/>
  <c r="G87" i="7"/>
  <c r="G84" i="7"/>
  <c r="G81" i="7"/>
  <c r="F75" i="7"/>
  <c r="G73" i="7"/>
  <c r="F72" i="7"/>
  <c r="G70" i="7"/>
  <c r="G67" i="7"/>
  <c r="F66" i="7"/>
  <c r="F62" i="7"/>
  <c r="G58" i="7"/>
  <c r="F44" i="7"/>
  <c r="F43" i="7"/>
  <c r="F39" i="7"/>
  <c r="G36" i="7"/>
  <c r="G35" i="7"/>
  <c r="G30" i="7"/>
  <c r="G105" i="7"/>
  <c r="G79" i="7"/>
  <c r="F76" i="7"/>
  <c r="F73" i="7"/>
  <c r="F67" i="7"/>
  <c r="G64" i="7"/>
  <c r="G59" i="7"/>
  <c r="F54" i="7"/>
  <c r="F49" i="7"/>
  <c r="H49" i="7" s="1"/>
  <c r="G46" i="7"/>
  <c r="F104" i="7"/>
  <c r="F63" i="7"/>
  <c r="G60" i="7"/>
  <c r="F58" i="7"/>
  <c r="G55" i="7"/>
  <c r="G50" i="7"/>
  <c r="F45" i="7"/>
  <c r="G41" i="7"/>
  <c r="F36" i="7"/>
  <c r="F110" i="7"/>
  <c r="F107" i="7"/>
  <c r="G102" i="7"/>
  <c r="G99" i="7"/>
  <c r="F96" i="7"/>
  <c r="G90" i="7"/>
  <c r="F87" i="7"/>
  <c r="F81" i="7"/>
  <c r="F40" i="7"/>
  <c r="G37" i="7"/>
  <c r="F35" i="7"/>
  <c r="G32" i="7"/>
  <c r="F30" i="7"/>
  <c r="G68" i="7"/>
  <c r="G82" i="7"/>
  <c r="G31" i="7"/>
  <c r="A20" i="5"/>
  <c r="B20" i="2"/>
  <c r="B127" i="2" s="1"/>
  <c r="B235" i="2" s="1"/>
  <c r="C26" i="6"/>
  <c r="B15" i="7"/>
  <c r="G27" i="7"/>
  <c r="G25" i="7"/>
  <c r="F24" i="7"/>
  <c r="F27" i="7"/>
  <c r="F25" i="7"/>
  <c r="G23" i="7"/>
  <c r="G28" i="7"/>
  <c r="G26" i="7"/>
  <c r="F23" i="7"/>
  <c r="F28" i="7"/>
  <c r="F26" i="7"/>
  <c r="G24" i="7"/>
  <c r="E13" i="7"/>
  <c r="E14" i="7"/>
  <c r="F20" i="7"/>
  <c r="F16" i="7"/>
  <c r="F12" i="7"/>
  <c r="G15" i="7"/>
  <c r="G19" i="7"/>
  <c r="F19" i="7"/>
  <c r="F15" i="7"/>
  <c r="G12" i="7"/>
  <c r="G16" i="7"/>
  <c r="G20" i="7"/>
  <c r="F22" i="7"/>
  <c r="F18" i="7"/>
  <c r="F14" i="7"/>
  <c r="G13" i="7"/>
  <c r="G17" i="7"/>
  <c r="G21" i="7"/>
  <c r="F21" i="7"/>
  <c r="F17" i="7"/>
  <c r="F13" i="7"/>
  <c r="G14" i="7"/>
  <c r="G18" i="7"/>
  <c r="G22" i="7"/>
  <c r="J17" i="2"/>
  <c r="I17" i="2"/>
  <c r="C24" i="6"/>
  <c r="B13" i="7"/>
  <c r="D13" i="7"/>
  <c r="AH137" i="2" l="1"/>
  <c r="AH139" i="2"/>
  <c r="W139" i="2"/>
  <c r="AH135" i="2"/>
  <c r="W137" i="2"/>
  <c r="W130" i="2"/>
  <c r="W151" i="2"/>
  <c r="AH138" i="2"/>
  <c r="AH132" i="2"/>
  <c r="W144" i="2"/>
  <c r="AH145" i="2"/>
  <c r="W138" i="2"/>
  <c r="AH143" i="2"/>
  <c r="W147" i="2"/>
  <c r="AH146" i="2"/>
  <c r="AH147" i="2"/>
  <c r="AH151" i="2"/>
  <c r="AH130" i="2"/>
  <c r="W133" i="2"/>
  <c r="AH129" i="2"/>
  <c r="W148" i="2"/>
  <c r="W146" i="2"/>
  <c r="W134" i="2"/>
  <c r="AH136" i="2"/>
  <c r="AH144" i="2"/>
  <c r="W129" i="2"/>
  <c r="W135" i="2"/>
  <c r="W142" i="2"/>
  <c r="AH150" i="2"/>
  <c r="W145" i="2"/>
  <c r="W132" i="2"/>
  <c r="AH134" i="2"/>
  <c r="AH142" i="2"/>
  <c r="W143" i="2"/>
  <c r="W42" i="2"/>
  <c r="V42" i="2"/>
  <c r="Y42" i="2" s="1"/>
  <c r="O65" i="2"/>
  <c r="P65" i="2" s="1"/>
  <c r="Q65" i="2" s="1"/>
  <c r="V70" i="2"/>
  <c r="V86" i="2"/>
  <c r="V81" i="2"/>
  <c r="V24" i="2"/>
  <c r="W25" i="2"/>
  <c r="V29" i="2"/>
  <c r="W43" i="2"/>
  <c r="W48" i="2"/>
  <c r="V52" i="2"/>
  <c r="W57" i="2"/>
  <c r="V74" i="2"/>
  <c r="W109" i="2"/>
  <c r="V23" i="2"/>
  <c r="W32" i="2"/>
  <c r="V36" i="2"/>
  <c r="V40" i="2"/>
  <c r="W55" i="2"/>
  <c r="V78" i="2"/>
  <c r="V21" i="2"/>
  <c r="W39" i="2"/>
  <c r="V66" i="2"/>
  <c r="W106" i="2"/>
  <c r="V103" i="2"/>
  <c r="W102" i="2"/>
  <c r="V27" i="2"/>
  <c r="V35" i="2"/>
  <c r="W44" i="2"/>
  <c r="W52" i="2"/>
  <c r="V68" i="2"/>
  <c r="Y68" i="2" s="1"/>
  <c r="V76" i="2"/>
  <c r="V84" i="2"/>
  <c r="V99" i="2"/>
  <c r="W116" i="2"/>
  <c r="V64" i="2"/>
  <c r="Y64" i="2" s="1"/>
  <c r="W68" i="2"/>
  <c r="W72" i="2"/>
  <c r="W76" i="2"/>
  <c r="W80" i="2"/>
  <c r="W84" i="2"/>
  <c r="W91" i="2"/>
  <c r="W99" i="2"/>
  <c r="W108" i="2"/>
  <c r="V59" i="2"/>
  <c r="W65" i="2"/>
  <c r="V94" i="2"/>
  <c r="V101" i="2"/>
  <c r="V109" i="2"/>
  <c r="V113" i="2"/>
  <c r="V25" i="2"/>
  <c r="V19" i="2"/>
  <c r="W41" i="2"/>
  <c r="W88" i="2"/>
  <c r="V43" i="2"/>
  <c r="W19" i="2"/>
  <c r="V26" i="2"/>
  <c r="V30" i="2"/>
  <c r="W45" i="2"/>
  <c r="V49" i="2"/>
  <c r="V53" i="2"/>
  <c r="W59" i="2"/>
  <c r="V85" i="2"/>
  <c r="W28" i="2"/>
  <c r="W33" i="2"/>
  <c r="V37" i="2"/>
  <c r="W51" i="2"/>
  <c r="W56" i="2"/>
  <c r="W89" i="2"/>
  <c r="W23" i="2"/>
  <c r="V41" i="2"/>
  <c r="V77" i="2"/>
  <c r="Y77" i="2" s="1"/>
  <c r="V114" i="2"/>
  <c r="V108" i="2"/>
  <c r="W105" i="2"/>
  <c r="W29" i="2"/>
  <c r="W37" i="2"/>
  <c r="V47" i="2"/>
  <c r="V55" i="2"/>
  <c r="V71" i="2"/>
  <c r="V79" i="2"/>
  <c r="Y79" i="2" s="1"/>
  <c r="V87" i="2"/>
  <c r="V104" i="2"/>
  <c r="W58" i="2"/>
  <c r="V65" i="2"/>
  <c r="W69" i="2"/>
  <c r="W73" i="2"/>
  <c r="W77" i="2"/>
  <c r="AC77" i="2" s="1"/>
  <c r="W81" i="2"/>
  <c r="W85" i="2"/>
  <c r="W93" i="2"/>
  <c r="W103" i="2"/>
  <c r="W111" i="2"/>
  <c r="W61" i="2"/>
  <c r="V88" i="2"/>
  <c r="V96" i="2"/>
  <c r="V102" i="2"/>
  <c r="V110" i="2"/>
  <c r="W115" i="2"/>
  <c r="V44" i="2"/>
  <c r="V45" i="2"/>
  <c r="W101" i="2"/>
  <c r="W18" i="2"/>
  <c r="W90" i="2"/>
  <c r="V22" i="2"/>
  <c r="W27" i="2"/>
  <c r="V31" i="2"/>
  <c r="W46" i="2"/>
  <c r="W50" i="2"/>
  <c r="V54" i="2"/>
  <c r="Y54" i="2" s="1"/>
  <c r="V63" i="2"/>
  <c r="V89" i="2"/>
  <c r="V20" i="2"/>
  <c r="W30" i="2"/>
  <c r="V34" i="2"/>
  <c r="V38" i="2"/>
  <c r="W53" i="2"/>
  <c r="V60" i="2"/>
  <c r="Y60" i="2" s="1"/>
  <c r="W98" i="2"/>
  <c r="V18" i="2"/>
  <c r="W36" i="2"/>
  <c r="W60" i="2"/>
  <c r="AC60" i="2" s="1"/>
  <c r="V82" i="2"/>
  <c r="V93" i="2"/>
  <c r="W96" i="2"/>
  <c r="W110" i="2"/>
  <c r="V32" i="2"/>
  <c r="W40" i="2"/>
  <c r="W49" i="2"/>
  <c r="V58" i="2"/>
  <c r="Y58" i="2" s="1"/>
  <c r="V72" i="2"/>
  <c r="Y72" i="2" s="1"/>
  <c r="V80" i="2"/>
  <c r="AC80" i="2" s="1"/>
  <c r="V91" i="2"/>
  <c r="V107" i="2"/>
  <c r="V61" i="2"/>
  <c r="W66" i="2"/>
  <c r="W70" i="2"/>
  <c r="W74" i="2"/>
  <c r="W78" i="2"/>
  <c r="W82" i="2"/>
  <c r="W86" i="2"/>
  <c r="W95" i="2"/>
  <c r="W104" i="2"/>
  <c r="V112" i="2"/>
  <c r="V62" i="2"/>
  <c r="V90" i="2"/>
  <c r="V98" i="2"/>
  <c r="V105" i="2"/>
  <c r="W112" i="2"/>
  <c r="V116" i="2"/>
  <c r="V48" i="2"/>
  <c r="V57" i="2"/>
  <c r="V46" i="2"/>
  <c r="W21" i="2"/>
  <c r="W24" i="2"/>
  <c r="V28" i="2"/>
  <c r="V33" i="2"/>
  <c r="W47" i="2"/>
  <c r="V51" i="2"/>
  <c r="V56" i="2"/>
  <c r="Y56" i="2" s="1"/>
  <c r="V69" i="2"/>
  <c r="W92" i="2"/>
  <c r="W22" i="2"/>
  <c r="W31" i="2"/>
  <c r="W35" i="2"/>
  <c r="V39" i="2"/>
  <c r="W54" i="2"/>
  <c r="V73" i="2"/>
  <c r="V111" i="2"/>
  <c r="W20" i="2"/>
  <c r="W38" i="2"/>
  <c r="W62" i="2"/>
  <c r="W94" i="2"/>
  <c r="V97" i="2"/>
  <c r="W100" i="2"/>
  <c r="W26" i="2"/>
  <c r="W34" i="2"/>
  <c r="V50" i="2"/>
  <c r="V67" i="2"/>
  <c r="V75" i="2"/>
  <c r="Y75" i="2" s="1"/>
  <c r="V83" i="2"/>
  <c r="V95" i="2"/>
  <c r="W113" i="2"/>
  <c r="W63" i="2"/>
  <c r="W67" i="2"/>
  <c r="W71" i="2"/>
  <c r="W75" i="2"/>
  <c r="W79" i="2"/>
  <c r="W83" i="2"/>
  <c r="W87" i="2"/>
  <c r="W97" i="2"/>
  <c r="W107" i="2"/>
  <c r="W114" i="2"/>
  <c r="W64" i="2"/>
  <c r="V92" i="2"/>
  <c r="V100" i="2"/>
  <c r="V106" i="2"/>
  <c r="V115" i="2"/>
  <c r="W17" i="2"/>
  <c r="V17" i="2"/>
  <c r="Y242" i="2" a="1"/>
  <c r="Y242" i="2" s="1"/>
  <c r="AA242" i="2" s="1"/>
  <c r="Y241" i="2" a="1"/>
  <c r="Y241" i="2" s="1"/>
  <c r="Y240" i="2" a="1"/>
  <c r="Y240" i="2" s="1"/>
  <c r="Y239" i="2" a="1"/>
  <c r="Y239" i="2" s="1"/>
  <c r="Y237" i="2" a="1"/>
  <c r="Y237" i="2" s="1"/>
  <c r="Y236" i="2" a="1"/>
  <c r="Y236" i="2" s="1"/>
  <c r="Y235" i="2" a="1"/>
  <c r="Y235" i="2" s="1"/>
  <c r="AA235" i="2" s="1"/>
  <c r="Y234" i="2" a="1"/>
  <c r="Y234" i="2" s="1"/>
  <c r="Y233" i="2" a="1"/>
  <c r="Y233" i="2" s="1"/>
  <c r="Y232" i="2" a="1"/>
  <c r="Y232" i="2" s="1"/>
  <c r="Z232" i="2" s="1"/>
  <c r="K95" i="2"/>
  <c r="K69" i="2"/>
  <c r="K79" i="2"/>
  <c r="K31" i="2"/>
  <c r="K88" i="2"/>
  <c r="K29" i="2"/>
  <c r="K78" i="2"/>
  <c r="AA125" i="2"/>
  <c r="AL125" i="2"/>
  <c r="P125" i="2"/>
  <c r="J177" i="2"/>
  <c r="K177" i="2"/>
  <c r="K132" i="2"/>
  <c r="J132" i="2"/>
  <c r="J215" i="2"/>
  <c r="K215" i="2"/>
  <c r="N25" i="2"/>
  <c r="O25" i="2"/>
  <c r="P25" i="2" s="1"/>
  <c r="Q25" i="2" s="1"/>
  <c r="S25" i="2"/>
  <c r="N19" i="2"/>
  <c r="K193" i="2"/>
  <c r="J193" i="2"/>
  <c r="J131" i="2"/>
  <c r="K131" i="2"/>
  <c r="K151" i="2"/>
  <c r="J151" i="2"/>
  <c r="J165" i="2"/>
  <c r="K165" i="2"/>
  <c r="K174" i="2"/>
  <c r="J174" i="2"/>
  <c r="K195" i="2"/>
  <c r="J195" i="2"/>
  <c r="K202" i="2"/>
  <c r="J202" i="2"/>
  <c r="J209" i="2"/>
  <c r="K209" i="2"/>
  <c r="J223" i="2"/>
  <c r="K223" i="2"/>
  <c r="N86" i="2"/>
  <c r="O86" i="2"/>
  <c r="P86" i="2" s="1"/>
  <c r="Q86" i="2" s="1"/>
  <c r="S86" i="2"/>
  <c r="K142" i="2"/>
  <c r="J142" i="2"/>
  <c r="J161" i="2"/>
  <c r="K161" i="2"/>
  <c r="J181" i="2"/>
  <c r="K181" i="2"/>
  <c r="K200" i="2"/>
  <c r="J200" i="2"/>
  <c r="N81" i="2"/>
  <c r="O81" i="2"/>
  <c r="P81" i="2" s="1"/>
  <c r="Q81" i="2" s="1"/>
  <c r="S81" i="2"/>
  <c r="J130" i="2"/>
  <c r="K130" i="2"/>
  <c r="K145" i="2"/>
  <c r="J145" i="2"/>
  <c r="J157" i="2"/>
  <c r="K157" i="2"/>
  <c r="J171" i="2"/>
  <c r="K171" i="2"/>
  <c r="J184" i="2"/>
  <c r="K184" i="2"/>
  <c r="J196" i="2"/>
  <c r="K196" i="2"/>
  <c r="K207" i="2"/>
  <c r="J207" i="2"/>
  <c r="J217" i="2"/>
  <c r="K217" i="2"/>
  <c r="N28" i="2"/>
  <c r="O28" i="2"/>
  <c r="P28" i="2" s="1"/>
  <c r="Q28" i="2" s="1"/>
  <c r="S28" i="2"/>
  <c r="N33" i="2"/>
  <c r="O33" i="2"/>
  <c r="P33" i="2" s="1"/>
  <c r="Q33" i="2" s="1"/>
  <c r="S33" i="2"/>
  <c r="O51" i="2"/>
  <c r="P51" i="2" s="1"/>
  <c r="Q51" i="2" s="1"/>
  <c r="N51" i="2"/>
  <c r="S51" i="2"/>
  <c r="N56" i="2"/>
  <c r="O56" i="2"/>
  <c r="P56" i="2" s="1"/>
  <c r="Q56" i="2" s="1"/>
  <c r="S56" i="2"/>
  <c r="N69" i="2"/>
  <c r="O69" i="2"/>
  <c r="P69" i="2" s="1"/>
  <c r="Q69" i="2" s="1"/>
  <c r="S69" i="2"/>
  <c r="N39" i="2"/>
  <c r="O39" i="2"/>
  <c r="P39" i="2" s="1"/>
  <c r="Q39" i="2" s="1"/>
  <c r="S39" i="2"/>
  <c r="N73" i="2"/>
  <c r="O73" i="2"/>
  <c r="P73" i="2" s="1"/>
  <c r="Q73" i="2" s="1"/>
  <c r="S73" i="2"/>
  <c r="N111" i="2"/>
  <c r="O111" i="2"/>
  <c r="P111" i="2" s="1"/>
  <c r="Q111" i="2" s="1"/>
  <c r="S111" i="2"/>
  <c r="N97" i="2"/>
  <c r="O97" i="2"/>
  <c r="P97" i="2" s="1"/>
  <c r="Q97" i="2" s="1"/>
  <c r="S97" i="2"/>
  <c r="N42" i="2"/>
  <c r="O42" i="2"/>
  <c r="P42" i="2" s="1"/>
  <c r="Q42" i="2" s="1"/>
  <c r="S42" i="2"/>
  <c r="N50" i="2"/>
  <c r="O50" i="2"/>
  <c r="P50" i="2" s="1"/>
  <c r="Q50" i="2" s="1"/>
  <c r="S50" i="2"/>
  <c r="N67" i="2"/>
  <c r="X67" i="2" s="1"/>
  <c r="O67" i="2"/>
  <c r="P67" i="2" s="1"/>
  <c r="Q67" i="2" s="1"/>
  <c r="S67" i="2"/>
  <c r="N75" i="2"/>
  <c r="O75" i="2"/>
  <c r="P75" i="2" s="1"/>
  <c r="Q75" i="2" s="1"/>
  <c r="S75" i="2"/>
  <c r="N83" i="2"/>
  <c r="O83" i="2"/>
  <c r="P83" i="2" s="1"/>
  <c r="Q83" i="2" s="1"/>
  <c r="S83" i="2"/>
  <c r="N95" i="2"/>
  <c r="O95" i="2"/>
  <c r="P95" i="2" s="1"/>
  <c r="Q95" i="2" s="1"/>
  <c r="S95" i="2"/>
  <c r="O92" i="2"/>
  <c r="P92" i="2" s="1"/>
  <c r="Q92" i="2" s="1"/>
  <c r="N92" i="2"/>
  <c r="S92" i="2"/>
  <c r="O100" i="2"/>
  <c r="P100" i="2" s="1"/>
  <c r="Q100" i="2" s="1"/>
  <c r="N100" i="2"/>
  <c r="S100" i="2"/>
  <c r="N106" i="2"/>
  <c r="O106" i="2"/>
  <c r="P106" i="2" s="1"/>
  <c r="Q106" i="2" s="1"/>
  <c r="S106" i="2"/>
  <c r="N115" i="2"/>
  <c r="O115" i="2"/>
  <c r="P115" i="2" s="1"/>
  <c r="Q115" i="2" s="1"/>
  <c r="S115" i="2"/>
  <c r="N48" i="2"/>
  <c r="O48" i="2"/>
  <c r="P48" i="2" s="1"/>
  <c r="Q48" i="2" s="1"/>
  <c r="S48" i="2"/>
  <c r="K147" i="2"/>
  <c r="J147" i="2"/>
  <c r="J182" i="2"/>
  <c r="K182" i="2"/>
  <c r="J134" i="2"/>
  <c r="K134" i="2"/>
  <c r="K136" i="2"/>
  <c r="J136" i="2"/>
  <c r="N44" i="2"/>
  <c r="O44" i="2"/>
  <c r="P44" i="2" s="1"/>
  <c r="Q44" i="2" s="1"/>
  <c r="S44" i="2"/>
  <c r="K138" i="2"/>
  <c r="J138" i="2"/>
  <c r="J153" i="2"/>
  <c r="K153" i="2"/>
  <c r="J169" i="2"/>
  <c r="K169" i="2"/>
  <c r="J179" i="2"/>
  <c r="K179" i="2"/>
  <c r="J197" i="2"/>
  <c r="K197" i="2"/>
  <c r="K204" i="2"/>
  <c r="J204" i="2"/>
  <c r="K212" i="2"/>
  <c r="J212" i="2"/>
  <c r="J133" i="2"/>
  <c r="K133" i="2"/>
  <c r="K148" i="2"/>
  <c r="J148" i="2"/>
  <c r="J162" i="2"/>
  <c r="K162" i="2"/>
  <c r="K187" i="2"/>
  <c r="J187" i="2"/>
  <c r="K211" i="2"/>
  <c r="J211" i="2"/>
  <c r="J137" i="2"/>
  <c r="K137" i="2"/>
  <c r="J150" i="2"/>
  <c r="K150" i="2"/>
  <c r="J160" i="2"/>
  <c r="K160" i="2"/>
  <c r="J173" i="2"/>
  <c r="K173" i="2"/>
  <c r="K189" i="2"/>
  <c r="J189" i="2"/>
  <c r="K198" i="2"/>
  <c r="J198" i="2"/>
  <c r="K210" i="2"/>
  <c r="J210" i="2"/>
  <c r="N24" i="2"/>
  <c r="O24" i="2"/>
  <c r="P24" i="2" s="1"/>
  <c r="Q24" i="2" s="1"/>
  <c r="S24" i="2"/>
  <c r="K220" i="2"/>
  <c r="J220" i="2"/>
  <c r="N29" i="2"/>
  <c r="O29" i="2"/>
  <c r="P29" i="2" s="1"/>
  <c r="Q29" i="2" s="1"/>
  <c r="S29" i="2"/>
  <c r="N52" i="2"/>
  <c r="O52" i="2"/>
  <c r="P52" i="2" s="1"/>
  <c r="Q52" i="2" s="1"/>
  <c r="S52" i="2"/>
  <c r="N74" i="2"/>
  <c r="O74" i="2"/>
  <c r="P74" i="2" s="1"/>
  <c r="Q74" i="2" s="1"/>
  <c r="S74" i="2"/>
  <c r="N23" i="2"/>
  <c r="O23" i="2"/>
  <c r="P23" i="2" s="1"/>
  <c r="Q23" i="2" s="1"/>
  <c r="S23" i="2"/>
  <c r="N36" i="2"/>
  <c r="O36" i="2"/>
  <c r="P36" i="2" s="1"/>
  <c r="Q36" i="2" s="1"/>
  <c r="S36" i="2"/>
  <c r="N40" i="2"/>
  <c r="O40" i="2"/>
  <c r="P40" i="2" s="1"/>
  <c r="Q40" i="2" s="1"/>
  <c r="S40" i="2"/>
  <c r="N78" i="2"/>
  <c r="O78" i="2"/>
  <c r="P78" i="2" s="1"/>
  <c r="Q78" i="2" s="1"/>
  <c r="S78" i="2"/>
  <c r="J219" i="2"/>
  <c r="K219" i="2"/>
  <c r="N21" i="2"/>
  <c r="N66" i="2"/>
  <c r="O66" i="2"/>
  <c r="P66" i="2" s="1"/>
  <c r="Q66" i="2" s="1"/>
  <c r="S66" i="2"/>
  <c r="N103" i="2"/>
  <c r="O103" i="2"/>
  <c r="P103" i="2" s="1"/>
  <c r="Q103" i="2" s="1"/>
  <c r="S103" i="2"/>
  <c r="N27" i="2"/>
  <c r="O27" i="2"/>
  <c r="P27" i="2" s="1"/>
  <c r="Q27" i="2" s="1"/>
  <c r="S27" i="2"/>
  <c r="N35" i="2"/>
  <c r="O35" i="2"/>
  <c r="P35" i="2" s="1"/>
  <c r="Q35" i="2" s="1"/>
  <c r="S35" i="2"/>
  <c r="O68" i="2"/>
  <c r="P68" i="2" s="1"/>
  <c r="Q68" i="2" s="1"/>
  <c r="N68" i="2"/>
  <c r="S68" i="2"/>
  <c r="O76" i="2"/>
  <c r="P76" i="2" s="1"/>
  <c r="Q76" i="2" s="1"/>
  <c r="N76" i="2"/>
  <c r="S76" i="2"/>
  <c r="O84" i="2"/>
  <c r="P84" i="2" s="1"/>
  <c r="Q84" i="2" s="1"/>
  <c r="N84" i="2"/>
  <c r="S84" i="2"/>
  <c r="N99" i="2"/>
  <c r="O99" i="2"/>
  <c r="P99" i="2" s="1"/>
  <c r="Q99" i="2" s="1"/>
  <c r="S99" i="2"/>
  <c r="N64" i="2"/>
  <c r="O64" i="2"/>
  <c r="P64" i="2" s="1"/>
  <c r="Q64" i="2" s="1"/>
  <c r="S64" i="2"/>
  <c r="O59" i="2"/>
  <c r="P59" i="2" s="1"/>
  <c r="Q59" i="2" s="1"/>
  <c r="N59" i="2"/>
  <c r="S59" i="2"/>
  <c r="O94" i="2"/>
  <c r="P94" i="2" s="1"/>
  <c r="Q94" i="2" s="1"/>
  <c r="N94" i="2"/>
  <c r="S94" i="2"/>
  <c r="O101" i="2"/>
  <c r="P101" i="2" s="1"/>
  <c r="Q101" i="2" s="1"/>
  <c r="N101" i="2"/>
  <c r="S101" i="2"/>
  <c r="N109" i="2"/>
  <c r="O109" i="2"/>
  <c r="P109" i="2" s="1"/>
  <c r="Q109" i="2" s="1"/>
  <c r="S109" i="2"/>
  <c r="O113" i="2"/>
  <c r="P113" i="2" s="1"/>
  <c r="Q113" i="2" s="1"/>
  <c r="N113" i="2"/>
  <c r="S113" i="2"/>
  <c r="V125" i="2"/>
  <c r="U125" i="2"/>
  <c r="O17" i="2"/>
  <c r="P17" i="2" s="1"/>
  <c r="Q17" i="2" s="1"/>
  <c r="N70" i="2"/>
  <c r="O70" i="2"/>
  <c r="P70" i="2" s="1"/>
  <c r="Q70" i="2" s="1"/>
  <c r="S70" i="2"/>
  <c r="J156" i="2"/>
  <c r="K156" i="2"/>
  <c r="J188" i="2"/>
  <c r="K188" i="2"/>
  <c r="J149" i="2"/>
  <c r="K149" i="2"/>
  <c r="K141" i="2"/>
  <c r="J141" i="2"/>
  <c r="K143" i="2"/>
  <c r="J143" i="2"/>
  <c r="J159" i="2"/>
  <c r="K159" i="2"/>
  <c r="J170" i="2"/>
  <c r="K170" i="2"/>
  <c r="K183" i="2"/>
  <c r="J183" i="2"/>
  <c r="K199" i="2"/>
  <c r="J199" i="2"/>
  <c r="J206" i="2"/>
  <c r="K206" i="2"/>
  <c r="J213" i="2"/>
  <c r="K213" i="2"/>
  <c r="N45" i="2"/>
  <c r="O45" i="2"/>
  <c r="P45" i="2" s="1"/>
  <c r="Q45" i="2" s="1"/>
  <c r="S45" i="2"/>
  <c r="J135" i="2"/>
  <c r="K135" i="2"/>
  <c r="J155" i="2"/>
  <c r="K155" i="2"/>
  <c r="K166" i="2"/>
  <c r="J166" i="2"/>
  <c r="J190" i="2"/>
  <c r="K190" i="2"/>
  <c r="J139" i="2"/>
  <c r="K139" i="2"/>
  <c r="J152" i="2"/>
  <c r="K152" i="2"/>
  <c r="J164" i="2"/>
  <c r="K164" i="2"/>
  <c r="J178" i="2"/>
  <c r="K178" i="2"/>
  <c r="K191" i="2"/>
  <c r="J191" i="2"/>
  <c r="K203" i="2"/>
  <c r="J203" i="2"/>
  <c r="J218" i="2"/>
  <c r="K218" i="2"/>
  <c r="O43" i="2"/>
  <c r="P43" i="2" s="1"/>
  <c r="Q43" i="2" s="1"/>
  <c r="N43" i="2"/>
  <c r="S43" i="2"/>
  <c r="N26" i="2"/>
  <c r="O26" i="2"/>
  <c r="P26" i="2" s="1"/>
  <c r="Q26" i="2" s="1"/>
  <c r="S26" i="2"/>
  <c r="N30" i="2"/>
  <c r="O30" i="2"/>
  <c r="P30" i="2" s="1"/>
  <c r="Q30" i="2" s="1"/>
  <c r="S30" i="2"/>
  <c r="N49" i="2"/>
  <c r="O49" i="2"/>
  <c r="P49" i="2" s="1"/>
  <c r="Q49" i="2" s="1"/>
  <c r="S49" i="2"/>
  <c r="N53" i="2"/>
  <c r="O53" i="2"/>
  <c r="P53" i="2" s="1"/>
  <c r="Q53" i="2" s="1"/>
  <c r="S53" i="2"/>
  <c r="N85" i="2"/>
  <c r="O85" i="2"/>
  <c r="P85" i="2" s="1"/>
  <c r="Q85" i="2" s="1"/>
  <c r="S85" i="2"/>
  <c r="J222" i="2"/>
  <c r="K222" i="2"/>
  <c r="N37" i="2"/>
  <c r="O37" i="2"/>
  <c r="P37" i="2" s="1"/>
  <c r="Q37" i="2" s="1"/>
  <c r="S37" i="2"/>
  <c r="J221" i="2"/>
  <c r="K221" i="2"/>
  <c r="O41" i="2"/>
  <c r="P41" i="2" s="1"/>
  <c r="Q41" i="2" s="1"/>
  <c r="N41" i="2"/>
  <c r="S41" i="2"/>
  <c r="N77" i="2"/>
  <c r="O77" i="2"/>
  <c r="P77" i="2" s="1"/>
  <c r="Q77" i="2" s="1"/>
  <c r="S77" i="2"/>
  <c r="N114" i="2"/>
  <c r="O114" i="2"/>
  <c r="P114" i="2" s="1"/>
  <c r="Q114" i="2" s="1"/>
  <c r="S114" i="2"/>
  <c r="N108" i="2"/>
  <c r="O108" i="2"/>
  <c r="P108" i="2" s="1"/>
  <c r="Q108" i="2" s="1"/>
  <c r="S108" i="2"/>
  <c r="N47" i="2"/>
  <c r="O47" i="2"/>
  <c r="P47" i="2" s="1"/>
  <c r="Q47" i="2" s="1"/>
  <c r="S47" i="2"/>
  <c r="N55" i="2"/>
  <c r="O55" i="2"/>
  <c r="P55" i="2" s="1"/>
  <c r="Q55" i="2" s="1"/>
  <c r="S55" i="2"/>
  <c r="N71" i="2"/>
  <c r="O71" i="2"/>
  <c r="P71" i="2" s="1"/>
  <c r="Q71" i="2" s="1"/>
  <c r="S71" i="2"/>
  <c r="N79" i="2"/>
  <c r="O79" i="2"/>
  <c r="P79" i="2" s="1"/>
  <c r="Q79" i="2" s="1"/>
  <c r="S79" i="2"/>
  <c r="N87" i="2"/>
  <c r="O87" i="2"/>
  <c r="P87" i="2" s="1"/>
  <c r="Q87" i="2" s="1"/>
  <c r="S87" i="2"/>
  <c r="N104" i="2"/>
  <c r="O104" i="2"/>
  <c r="P104" i="2" s="1"/>
  <c r="Q104" i="2" s="1"/>
  <c r="S104" i="2"/>
  <c r="N65" i="2"/>
  <c r="S65" i="2"/>
  <c r="O88" i="2"/>
  <c r="P88" i="2" s="1"/>
  <c r="Q88" i="2" s="1"/>
  <c r="N88" i="2"/>
  <c r="S88" i="2"/>
  <c r="O96" i="2"/>
  <c r="P96" i="2" s="1"/>
  <c r="Q96" i="2" s="1"/>
  <c r="N96" i="2"/>
  <c r="S96" i="2"/>
  <c r="N102" i="2"/>
  <c r="O102" i="2"/>
  <c r="P102" i="2" s="1"/>
  <c r="Q102" i="2" s="1"/>
  <c r="S102" i="2"/>
  <c r="N110" i="2"/>
  <c r="O110" i="2"/>
  <c r="P110" i="2" s="1"/>
  <c r="Q110" i="2" s="1"/>
  <c r="S110" i="2"/>
  <c r="AG125" i="2"/>
  <c r="AF125" i="2"/>
  <c r="I125" i="2"/>
  <c r="J175" i="2"/>
  <c r="K175" i="2"/>
  <c r="K216" i="2"/>
  <c r="J216" i="2"/>
  <c r="J167" i="2"/>
  <c r="K167" i="2"/>
  <c r="J186" i="2"/>
  <c r="K186" i="2"/>
  <c r="J129" i="2"/>
  <c r="K129" i="2"/>
  <c r="K146" i="2"/>
  <c r="J146" i="2"/>
  <c r="J163" i="2"/>
  <c r="K163" i="2"/>
  <c r="K172" i="2"/>
  <c r="J172" i="2"/>
  <c r="K185" i="2"/>
  <c r="J185" i="2"/>
  <c r="K201" i="2"/>
  <c r="J201" i="2"/>
  <c r="K208" i="2"/>
  <c r="J208" i="2"/>
  <c r="K214" i="2"/>
  <c r="J214" i="2"/>
  <c r="N57" i="2"/>
  <c r="O57" i="2"/>
  <c r="P57" i="2" s="1"/>
  <c r="Q57" i="2" s="1"/>
  <c r="S57" i="2"/>
  <c r="K140" i="2"/>
  <c r="J140" i="2"/>
  <c r="J158" i="2"/>
  <c r="K158" i="2"/>
  <c r="K176" i="2"/>
  <c r="J176" i="2"/>
  <c r="J192" i="2"/>
  <c r="K192" i="2"/>
  <c r="N46" i="2"/>
  <c r="O46" i="2"/>
  <c r="P46" i="2" s="1"/>
  <c r="Q46" i="2" s="1"/>
  <c r="S46" i="2"/>
  <c r="K144" i="2"/>
  <c r="J144" i="2"/>
  <c r="K154" i="2"/>
  <c r="J154" i="2"/>
  <c r="K168" i="2"/>
  <c r="J168" i="2"/>
  <c r="J180" i="2"/>
  <c r="K180" i="2"/>
  <c r="J194" i="2"/>
  <c r="K194" i="2"/>
  <c r="K205" i="2"/>
  <c r="J205" i="2"/>
  <c r="N22" i="2"/>
  <c r="O22" i="2"/>
  <c r="P22" i="2" s="1"/>
  <c r="Q22" i="2" s="1"/>
  <c r="S22" i="2"/>
  <c r="N31" i="2"/>
  <c r="O31" i="2"/>
  <c r="P31" i="2" s="1"/>
  <c r="Q31" i="2" s="1"/>
  <c r="S31" i="2"/>
  <c r="N54" i="2"/>
  <c r="O54" i="2"/>
  <c r="P54" i="2" s="1"/>
  <c r="Q54" i="2" s="1"/>
  <c r="S54" i="2"/>
  <c r="O63" i="2"/>
  <c r="P63" i="2" s="1"/>
  <c r="Q63" i="2" s="1"/>
  <c r="N63" i="2"/>
  <c r="S63" i="2"/>
  <c r="N89" i="2"/>
  <c r="O89" i="2"/>
  <c r="P89" i="2" s="1"/>
  <c r="Q89" i="2" s="1"/>
  <c r="S89" i="2"/>
  <c r="N20" i="2"/>
  <c r="N34" i="2"/>
  <c r="O34" i="2"/>
  <c r="P34" i="2" s="1"/>
  <c r="Q34" i="2" s="1"/>
  <c r="S34" i="2"/>
  <c r="N38" i="2"/>
  <c r="O38" i="2"/>
  <c r="P38" i="2" s="1"/>
  <c r="Q38" i="2" s="1"/>
  <c r="S38" i="2"/>
  <c r="N60" i="2"/>
  <c r="O60" i="2"/>
  <c r="P60" i="2" s="1"/>
  <c r="Q60" i="2" s="1"/>
  <c r="S60" i="2"/>
  <c r="N18" i="2"/>
  <c r="O18" i="2"/>
  <c r="P18" i="2" s="1"/>
  <c r="Q18" i="2" s="1"/>
  <c r="S18" i="2"/>
  <c r="N82" i="2"/>
  <c r="O82" i="2"/>
  <c r="P82" i="2" s="1"/>
  <c r="Q82" i="2" s="1"/>
  <c r="S82" i="2"/>
  <c r="O93" i="2"/>
  <c r="P93" i="2" s="1"/>
  <c r="Q93" i="2" s="1"/>
  <c r="N93" i="2"/>
  <c r="S93" i="2"/>
  <c r="N32" i="2"/>
  <c r="O32" i="2"/>
  <c r="P32" i="2" s="1"/>
  <c r="Q32" i="2" s="1"/>
  <c r="S32" i="2"/>
  <c r="N58" i="2"/>
  <c r="O58" i="2"/>
  <c r="P58" i="2" s="1"/>
  <c r="Q58" i="2" s="1"/>
  <c r="S58" i="2"/>
  <c r="O72" i="2"/>
  <c r="P72" i="2" s="1"/>
  <c r="Q72" i="2" s="1"/>
  <c r="N72" i="2"/>
  <c r="S72" i="2"/>
  <c r="O80" i="2"/>
  <c r="P80" i="2" s="1"/>
  <c r="Q80" i="2" s="1"/>
  <c r="N80" i="2"/>
  <c r="S80" i="2"/>
  <c r="N91" i="2"/>
  <c r="O91" i="2"/>
  <c r="P91" i="2" s="1"/>
  <c r="Q91" i="2" s="1"/>
  <c r="S91" i="2"/>
  <c r="N107" i="2"/>
  <c r="O107" i="2"/>
  <c r="P107" i="2" s="1"/>
  <c r="Q107" i="2" s="1"/>
  <c r="S107" i="2"/>
  <c r="N61" i="2"/>
  <c r="O61" i="2"/>
  <c r="P61" i="2" s="1"/>
  <c r="Q61" i="2" s="1"/>
  <c r="S61" i="2"/>
  <c r="N112" i="2"/>
  <c r="O112" i="2"/>
  <c r="P112" i="2" s="1"/>
  <c r="Q112" i="2" s="1"/>
  <c r="S112" i="2"/>
  <c r="N62" i="2"/>
  <c r="O62" i="2"/>
  <c r="P62" i="2" s="1"/>
  <c r="Q62" i="2" s="1"/>
  <c r="S62" i="2"/>
  <c r="O90" i="2"/>
  <c r="P90" i="2" s="1"/>
  <c r="Q90" i="2" s="1"/>
  <c r="N90" i="2"/>
  <c r="S90" i="2"/>
  <c r="O98" i="2"/>
  <c r="P98" i="2" s="1"/>
  <c r="Q98" i="2" s="1"/>
  <c r="N98" i="2"/>
  <c r="S98" i="2"/>
  <c r="N105" i="2"/>
  <c r="O105" i="2"/>
  <c r="P105" i="2" s="1"/>
  <c r="Q105" i="2" s="1"/>
  <c r="S105" i="2"/>
  <c r="N116" i="2"/>
  <c r="O116" i="2"/>
  <c r="P116" i="2" s="1"/>
  <c r="Q116" i="2" s="1"/>
  <c r="S116" i="2"/>
  <c r="K72" i="2"/>
  <c r="K106" i="2"/>
  <c r="G68" i="6"/>
  <c r="G66" i="6"/>
  <c r="G113" i="6"/>
  <c r="G87" i="6"/>
  <c r="G99" i="6"/>
  <c r="G59" i="6"/>
  <c r="G108" i="6"/>
  <c r="G67" i="6"/>
  <c r="G93" i="6"/>
  <c r="G70" i="6"/>
  <c r="G94" i="6"/>
  <c r="G71" i="6"/>
  <c r="G75" i="6"/>
  <c r="G88" i="6"/>
  <c r="G100" i="6"/>
  <c r="G114" i="6"/>
  <c r="G60" i="6"/>
  <c r="G120" i="6"/>
  <c r="G47" i="6"/>
  <c r="G92" i="6"/>
  <c r="G55" i="6"/>
  <c r="G117" i="6"/>
  <c r="G86" i="6"/>
  <c r="G80" i="6"/>
  <c r="G82" i="6"/>
  <c r="G49" i="6"/>
  <c r="G61" i="6"/>
  <c r="G41" i="6"/>
  <c r="G72" i="6"/>
  <c r="G96" i="6"/>
  <c r="K85" i="2"/>
  <c r="K59" i="2"/>
  <c r="K25" i="2"/>
  <c r="K23" i="2"/>
  <c r="K91" i="2"/>
  <c r="K27" i="2"/>
  <c r="K52" i="2"/>
  <c r="K110" i="2"/>
  <c r="K100" i="2"/>
  <c r="K48" i="2"/>
  <c r="K32" i="2"/>
  <c r="K112" i="2"/>
  <c r="K82" i="2"/>
  <c r="K113" i="2"/>
  <c r="K19" i="2"/>
  <c r="K102" i="2"/>
  <c r="K37" i="2"/>
  <c r="K22" i="2"/>
  <c r="K109" i="2"/>
  <c r="K80" i="2"/>
  <c r="K55" i="2"/>
  <c r="K62" i="2"/>
  <c r="K47" i="2"/>
  <c r="K73" i="2"/>
  <c r="K61" i="2"/>
  <c r="K45" i="2"/>
  <c r="K64" i="2"/>
  <c r="K93" i="2"/>
  <c r="K92" i="2"/>
  <c r="K104" i="2"/>
  <c r="K33" i="2"/>
  <c r="K60" i="2"/>
  <c r="K46" i="2"/>
  <c r="K38" i="2"/>
  <c r="K21" i="2"/>
  <c r="K111" i="2"/>
  <c r="K26" i="2"/>
  <c r="K87" i="2"/>
  <c r="K28" i="2"/>
  <c r="K114" i="2"/>
  <c r="K84" i="2"/>
  <c r="K36" i="2"/>
  <c r="G115" i="6"/>
  <c r="K98" i="2"/>
  <c r="K90" i="2"/>
  <c r="G58" i="6"/>
  <c r="K105" i="2"/>
  <c r="K24" i="2"/>
  <c r="K115" i="2"/>
  <c r="G78" i="6"/>
  <c r="G111" i="6"/>
  <c r="G44" i="6"/>
  <c r="G48" i="6"/>
  <c r="G42" i="6"/>
  <c r="K39" i="2"/>
  <c r="K74" i="2"/>
  <c r="K103" i="2"/>
  <c r="K20" i="2"/>
  <c r="K35" i="2"/>
  <c r="K96" i="2"/>
  <c r="K76" i="2"/>
  <c r="K41" i="2"/>
  <c r="K77" i="2"/>
  <c r="K51" i="2"/>
  <c r="K49" i="2"/>
  <c r="K43" i="2"/>
  <c r="K94" i="2"/>
  <c r="K30" i="2"/>
  <c r="K81" i="2"/>
  <c r="K50" i="2"/>
  <c r="G105" i="6"/>
  <c r="K70" i="2"/>
  <c r="K57" i="2"/>
  <c r="K56" i="2"/>
  <c r="G83" i="6"/>
  <c r="G98" i="6"/>
  <c r="G63" i="6"/>
  <c r="G62" i="6"/>
  <c r="K75" i="2"/>
  <c r="K18" i="2"/>
  <c r="K53" i="2"/>
  <c r="K108" i="2"/>
  <c r="K42" i="2"/>
  <c r="K40" i="2"/>
  <c r="K63" i="2"/>
  <c r="K97" i="2"/>
  <c r="K44" i="2"/>
  <c r="K68" i="2"/>
  <c r="K86" i="2"/>
  <c r="K66" i="2"/>
  <c r="K116" i="2"/>
  <c r="K89" i="2"/>
  <c r="K83" i="2"/>
  <c r="K107" i="2"/>
  <c r="K99" i="2"/>
  <c r="K65" i="2"/>
  <c r="K58" i="2"/>
  <c r="K54" i="2"/>
  <c r="K71" i="2"/>
  <c r="K34" i="2"/>
  <c r="K101" i="2"/>
  <c r="G101" i="6"/>
  <c r="G43" i="6"/>
  <c r="G77" i="6"/>
  <c r="G89" i="6"/>
  <c r="G122" i="6"/>
  <c r="G65" i="6"/>
  <c r="G84" i="6"/>
  <c r="G81" i="6"/>
  <c r="G104" i="6"/>
  <c r="G109" i="6"/>
  <c r="G69" i="6"/>
  <c r="G50" i="6"/>
  <c r="G121" i="6"/>
  <c r="G118" i="6"/>
  <c r="G54" i="6"/>
  <c r="G56" i="6"/>
  <c r="G102" i="6"/>
  <c r="G103" i="6"/>
  <c r="G110" i="6"/>
  <c r="H53" i="7"/>
  <c r="H58" i="7"/>
  <c r="H98" i="7"/>
  <c r="J124" i="2"/>
  <c r="K124" i="2"/>
  <c r="G97" i="6"/>
  <c r="G53" i="6"/>
  <c r="G119" i="6"/>
  <c r="G112" i="6"/>
  <c r="G57" i="6"/>
  <c r="G45" i="6"/>
  <c r="G74" i="6"/>
  <c r="G90" i="6"/>
  <c r="G106" i="6"/>
  <c r="G76" i="6"/>
  <c r="G107" i="6"/>
  <c r="G51" i="6"/>
  <c r="G40" i="6"/>
  <c r="G52" i="6"/>
  <c r="G73" i="6"/>
  <c r="G91" i="6"/>
  <c r="G116" i="6"/>
  <c r="G46" i="6"/>
  <c r="G64" i="6"/>
  <c r="G85" i="6"/>
  <c r="G79" i="6"/>
  <c r="G95" i="6"/>
  <c r="S17" i="2"/>
  <c r="S33" i="6"/>
  <c r="S30" i="6"/>
  <c r="S28" i="6"/>
  <c r="S29" i="6"/>
  <c r="S31" i="6"/>
  <c r="H68" i="7"/>
  <c r="F112" i="7"/>
  <c r="G112" i="7"/>
  <c r="H95" i="7"/>
  <c r="H89" i="7"/>
  <c r="H107" i="7"/>
  <c r="H110" i="7"/>
  <c r="H64" i="7"/>
  <c r="H43" i="7"/>
  <c r="H66" i="7"/>
  <c r="H67" i="7"/>
  <c r="H81" i="7"/>
  <c r="N17" i="2"/>
  <c r="H26" i="7"/>
  <c r="H37" i="7"/>
  <c r="C60" i="2"/>
  <c r="C167" i="2" s="1"/>
  <c r="C275" i="2" s="1"/>
  <c r="C55" i="7"/>
  <c r="H40" i="7"/>
  <c r="H52" i="7"/>
  <c r="H35" i="7"/>
  <c r="H87" i="7"/>
  <c r="H60" i="7"/>
  <c r="H39" i="7"/>
  <c r="H62" i="7"/>
  <c r="H84" i="7"/>
  <c r="H96" i="7"/>
  <c r="H33" i="7"/>
  <c r="H104" i="7"/>
  <c r="H63" i="7"/>
  <c r="H51" i="7"/>
  <c r="H101" i="7"/>
  <c r="H71" i="7"/>
  <c r="H92" i="7"/>
  <c r="H29" i="7"/>
  <c r="H83" i="7"/>
  <c r="H42" i="7"/>
  <c r="H48" i="7"/>
  <c r="H65" i="7"/>
  <c r="H55" i="7"/>
  <c r="H61" i="7"/>
  <c r="H69" i="7"/>
  <c r="H82" i="7"/>
  <c r="H99" i="7"/>
  <c r="H74" i="7"/>
  <c r="H80" i="7"/>
  <c r="H97" i="7"/>
  <c r="H106" i="7"/>
  <c r="H109" i="7"/>
  <c r="H45" i="7"/>
  <c r="H31" i="7"/>
  <c r="H91" i="7"/>
  <c r="H41" i="7"/>
  <c r="H57" i="7"/>
  <c r="H50" i="7"/>
  <c r="H56" i="7"/>
  <c r="H100" i="7"/>
  <c r="H30" i="7"/>
  <c r="H75" i="7"/>
  <c r="H38" i="7"/>
  <c r="H44" i="7"/>
  <c r="H103" i="7"/>
  <c r="H34" i="7"/>
  <c r="H59" i="7"/>
  <c r="H88" i="7"/>
  <c r="H94" i="7"/>
  <c r="H105" i="7"/>
  <c r="H70" i="7"/>
  <c r="H76" i="7"/>
  <c r="H102" i="7"/>
  <c r="H108" i="7"/>
  <c r="H86" i="7"/>
  <c r="H32" i="7"/>
  <c r="H54" i="7"/>
  <c r="H73" i="7"/>
  <c r="H36" i="7"/>
  <c r="H47" i="7"/>
  <c r="H72" i="7"/>
  <c r="H78" i="7"/>
  <c r="H46" i="7"/>
  <c r="H77" i="7"/>
  <c r="H90" i="7"/>
  <c r="H79" i="7"/>
  <c r="H85" i="7"/>
  <c r="H111" i="7"/>
  <c r="B21" i="2"/>
  <c r="B128" i="2" s="1"/>
  <c r="B236" i="2" s="1"/>
  <c r="C27" i="6"/>
  <c r="B16" i="7"/>
  <c r="A21" i="5"/>
  <c r="H28" i="7"/>
  <c r="H23" i="7"/>
  <c r="H27" i="7"/>
  <c r="H24" i="7"/>
  <c r="H25" i="7"/>
  <c r="S32" i="6"/>
  <c r="M117" i="2"/>
  <c r="J117" i="2"/>
  <c r="L117" i="2"/>
  <c r="I117" i="2"/>
  <c r="D19" i="2"/>
  <c r="AB19" i="2" s="1"/>
  <c r="S23" i="6"/>
  <c r="D14" i="7"/>
  <c r="H20" i="7"/>
  <c r="H17" i="7"/>
  <c r="H21" i="7"/>
  <c r="H12" i="7"/>
  <c r="H16" i="7"/>
  <c r="H18" i="7"/>
  <c r="H15" i="7"/>
  <c r="H22" i="7"/>
  <c r="H19" i="7"/>
  <c r="H14" i="7"/>
  <c r="H13" i="7"/>
  <c r="AI150" i="2" l="1"/>
  <c r="M124" i="2"/>
  <c r="AI136" i="2"/>
  <c r="X95" i="2"/>
  <c r="X88" i="2"/>
  <c r="AC64" i="2"/>
  <c r="X31" i="2"/>
  <c r="Y80" i="2"/>
  <c r="Z80" i="2" s="1"/>
  <c r="AA80" i="2" s="1"/>
  <c r="AC54" i="2"/>
  <c r="AC72" i="2"/>
  <c r="Z72" i="2"/>
  <c r="AA72" i="2" s="1"/>
  <c r="Z56" i="2"/>
  <c r="AA56" i="2" s="1"/>
  <c r="X69" i="2"/>
  <c r="AC45" i="2"/>
  <c r="AC68" i="2"/>
  <c r="X29" i="2"/>
  <c r="Z42" i="2"/>
  <c r="AA42" i="2" s="1"/>
  <c r="AC42" i="2"/>
  <c r="X42" i="2"/>
  <c r="Z58" i="2"/>
  <c r="AA58" i="2" s="1"/>
  <c r="X116" i="2"/>
  <c r="X32" i="2"/>
  <c r="X78" i="2"/>
  <c r="Z68" i="2"/>
  <c r="AA68" i="2" s="1"/>
  <c r="X79" i="2"/>
  <c r="Z75" i="2"/>
  <c r="AA75" i="2" s="1"/>
  <c r="X98" i="2"/>
  <c r="X107" i="2"/>
  <c r="X72" i="2"/>
  <c r="X58" i="2"/>
  <c r="X18" i="2"/>
  <c r="X46" i="2"/>
  <c r="X102" i="2"/>
  <c r="X65" i="2"/>
  <c r="X71" i="2"/>
  <c r="X114" i="2"/>
  <c r="X85" i="2"/>
  <c r="X26" i="2"/>
  <c r="X45" i="2"/>
  <c r="X101" i="2"/>
  <c r="X27" i="2"/>
  <c r="X74" i="2"/>
  <c r="X44" i="2"/>
  <c r="X75" i="2"/>
  <c r="X97" i="2"/>
  <c r="X28" i="2"/>
  <c r="X25" i="2"/>
  <c r="AC106" i="2"/>
  <c r="Y106" i="2"/>
  <c r="Z106" i="2" s="1"/>
  <c r="AA106" i="2" s="1"/>
  <c r="Y83" i="2"/>
  <c r="Z83" i="2" s="1"/>
  <c r="AA83" i="2" s="1"/>
  <c r="AC83" i="2"/>
  <c r="Y111" i="2"/>
  <c r="Z111" i="2" s="1"/>
  <c r="AA111" i="2" s="1"/>
  <c r="AC111" i="2"/>
  <c r="Y69" i="2"/>
  <c r="Z69" i="2" s="1"/>
  <c r="AA69" i="2" s="1"/>
  <c r="AC69" i="2"/>
  <c r="AC33" i="2"/>
  <c r="Y33" i="2"/>
  <c r="Z33" i="2" s="1"/>
  <c r="AA33" i="2" s="1"/>
  <c r="Y46" i="2"/>
  <c r="Z46" i="2" s="1"/>
  <c r="AA46" i="2" s="1"/>
  <c r="AC46" i="2"/>
  <c r="AC98" i="2"/>
  <c r="Y98" i="2"/>
  <c r="Z98" i="2" s="1"/>
  <c r="AA98" i="2" s="1"/>
  <c r="AC61" i="2"/>
  <c r="Y61" i="2"/>
  <c r="Z61" i="2" s="1"/>
  <c r="AA61" i="2" s="1"/>
  <c r="AC32" i="2"/>
  <c r="Y32" i="2"/>
  <c r="Z32" i="2" s="1"/>
  <c r="AA32" i="2" s="1"/>
  <c r="AC82" i="2"/>
  <c r="Y82" i="2"/>
  <c r="Z82" i="2" s="1"/>
  <c r="AA82" i="2" s="1"/>
  <c r="AC34" i="2"/>
  <c r="Y34" i="2"/>
  <c r="Z34" i="2" s="1"/>
  <c r="AA34" i="2" s="1"/>
  <c r="AC63" i="2"/>
  <c r="Y63" i="2"/>
  <c r="Z63" i="2" s="1"/>
  <c r="AA63" i="2" s="1"/>
  <c r="AC31" i="2"/>
  <c r="Y31" i="2"/>
  <c r="Z31" i="2" s="1"/>
  <c r="AA31" i="2" s="1"/>
  <c r="AC75" i="2"/>
  <c r="Y96" i="2"/>
  <c r="Z96" i="2" s="1"/>
  <c r="AA96" i="2" s="1"/>
  <c r="AC96" i="2"/>
  <c r="AC58" i="2"/>
  <c r="Y71" i="2"/>
  <c r="Z71" i="2" s="1"/>
  <c r="AA71" i="2" s="1"/>
  <c r="AC71" i="2"/>
  <c r="Z77" i="2"/>
  <c r="AA77" i="2" s="1"/>
  <c r="AC56" i="2"/>
  <c r="Y49" i="2"/>
  <c r="Z49" i="2" s="1"/>
  <c r="AA49" i="2" s="1"/>
  <c r="AC49" i="2"/>
  <c r="Y19" i="2"/>
  <c r="Z19" i="2" s="1"/>
  <c r="AA19" i="2" s="1"/>
  <c r="AC19" i="2"/>
  <c r="AC113" i="2"/>
  <c r="Y113" i="2"/>
  <c r="Z113" i="2" s="1"/>
  <c r="AA113" i="2" s="1"/>
  <c r="AC99" i="2"/>
  <c r="Y99" i="2"/>
  <c r="Z99" i="2" s="1"/>
  <c r="AA99" i="2" s="1"/>
  <c r="AC40" i="2"/>
  <c r="Y40" i="2"/>
  <c r="Z40" i="2" s="1"/>
  <c r="AA40" i="2" s="1"/>
  <c r="Y24" i="2"/>
  <c r="Z24" i="2" s="1"/>
  <c r="AA24" i="2" s="1"/>
  <c r="AC24" i="2"/>
  <c r="X80" i="2"/>
  <c r="X93" i="2"/>
  <c r="X82" i="2"/>
  <c r="X34" i="2"/>
  <c r="X89" i="2"/>
  <c r="X22" i="2"/>
  <c r="X110" i="2"/>
  <c r="X108" i="2"/>
  <c r="X41" i="2"/>
  <c r="X30" i="2"/>
  <c r="X70" i="2"/>
  <c r="X99" i="2"/>
  <c r="X68" i="2"/>
  <c r="X35" i="2"/>
  <c r="X23" i="2"/>
  <c r="X106" i="2"/>
  <c r="X83" i="2"/>
  <c r="X39" i="2"/>
  <c r="X51" i="2"/>
  <c r="X33" i="2"/>
  <c r="X19" i="2"/>
  <c r="AC100" i="2"/>
  <c r="Y100" i="2"/>
  <c r="Z100" i="2" s="1"/>
  <c r="AA100" i="2" s="1"/>
  <c r="AC73" i="2"/>
  <c r="Y73" i="2"/>
  <c r="Z73" i="2" s="1"/>
  <c r="AA73" i="2" s="1"/>
  <c r="AC28" i="2"/>
  <c r="Y28" i="2"/>
  <c r="Z28" i="2" s="1"/>
  <c r="AA28" i="2" s="1"/>
  <c r="AC57" i="2"/>
  <c r="Y57" i="2"/>
  <c r="Z57" i="2" s="1"/>
  <c r="AA57" i="2" s="1"/>
  <c r="Y116" i="2"/>
  <c r="Z116" i="2" s="1"/>
  <c r="AA116" i="2" s="1"/>
  <c r="AC116" i="2"/>
  <c r="AC90" i="2"/>
  <c r="Y90" i="2"/>
  <c r="Z90" i="2" s="1"/>
  <c r="AA90" i="2" s="1"/>
  <c r="AC107" i="2"/>
  <c r="Y107" i="2"/>
  <c r="Z107" i="2" s="1"/>
  <c r="AA107" i="2" s="1"/>
  <c r="Z60" i="2"/>
  <c r="AA60" i="2" s="1"/>
  <c r="Z54" i="2"/>
  <c r="AA54" i="2" s="1"/>
  <c r="Y88" i="2"/>
  <c r="Z88" i="2" s="1"/>
  <c r="AA88" i="2" s="1"/>
  <c r="AC88" i="2"/>
  <c r="Y104" i="2"/>
  <c r="Z104" i="2" s="1"/>
  <c r="AA104" i="2" s="1"/>
  <c r="AC104" i="2"/>
  <c r="Y55" i="2"/>
  <c r="Z55" i="2" s="1"/>
  <c r="AA55" i="2" s="1"/>
  <c r="AC55" i="2"/>
  <c r="Y41" i="2"/>
  <c r="Z41" i="2" s="1"/>
  <c r="AA41" i="2" s="1"/>
  <c r="AC41" i="2"/>
  <c r="AC85" i="2"/>
  <c r="Y85" i="2"/>
  <c r="Z85" i="2" s="1"/>
  <c r="AA85" i="2" s="1"/>
  <c r="Y43" i="2"/>
  <c r="Z43" i="2" s="1"/>
  <c r="AA43" i="2" s="1"/>
  <c r="AC43" i="2"/>
  <c r="AC25" i="2"/>
  <c r="Y25" i="2"/>
  <c r="Z25" i="2" s="1"/>
  <c r="AA25" i="2" s="1"/>
  <c r="Y109" i="2"/>
  <c r="Z109" i="2" s="1"/>
  <c r="AA109" i="2" s="1"/>
  <c r="AC109" i="2"/>
  <c r="Y59" i="2"/>
  <c r="Z59" i="2" s="1"/>
  <c r="AA59" i="2" s="1"/>
  <c r="AC59" i="2"/>
  <c r="Y84" i="2"/>
  <c r="Z84" i="2" s="1"/>
  <c r="AA84" i="2" s="1"/>
  <c r="AC84" i="2"/>
  <c r="AC103" i="2"/>
  <c r="Y103" i="2"/>
  <c r="Z103" i="2" s="1"/>
  <c r="AA103" i="2" s="1"/>
  <c r="AC36" i="2"/>
  <c r="Y36" i="2"/>
  <c r="Z36" i="2" s="1"/>
  <c r="AA36" i="2" s="1"/>
  <c r="AC74" i="2"/>
  <c r="Y74" i="2"/>
  <c r="Z74" i="2" s="1"/>
  <c r="AA74" i="2" s="1"/>
  <c r="AC81" i="2"/>
  <c r="Y81" i="2"/>
  <c r="Z81" i="2" s="1"/>
  <c r="AA81" i="2" s="1"/>
  <c r="X61" i="2"/>
  <c r="X105" i="2"/>
  <c r="X112" i="2"/>
  <c r="X38" i="2"/>
  <c r="X20" i="2"/>
  <c r="X96" i="2"/>
  <c r="X87" i="2"/>
  <c r="X47" i="2"/>
  <c r="X49" i="2"/>
  <c r="X43" i="2"/>
  <c r="X113" i="2"/>
  <c r="X109" i="2"/>
  <c r="X59" i="2"/>
  <c r="X64" i="2"/>
  <c r="X76" i="2"/>
  <c r="X66" i="2"/>
  <c r="X36" i="2"/>
  <c r="X115" i="2"/>
  <c r="X92" i="2"/>
  <c r="X50" i="2"/>
  <c r="X73" i="2"/>
  <c r="X86" i="2"/>
  <c r="AC92" i="2"/>
  <c r="Y92" i="2"/>
  <c r="Z92" i="2" s="1"/>
  <c r="AA92" i="2" s="1"/>
  <c r="AC67" i="2"/>
  <c r="Y67" i="2"/>
  <c r="Z67" i="2" s="1"/>
  <c r="AA67" i="2" s="1"/>
  <c r="Y51" i="2"/>
  <c r="Z51" i="2" s="1"/>
  <c r="AA51" i="2" s="1"/>
  <c r="AC51" i="2"/>
  <c r="Y48" i="2"/>
  <c r="Z48" i="2" s="1"/>
  <c r="AA48" i="2" s="1"/>
  <c r="AC48" i="2"/>
  <c r="Y62" i="2"/>
  <c r="Z62" i="2" s="1"/>
  <c r="AA62" i="2" s="1"/>
  <c r="AC62" i="2"/>
  <c r="AC91" i="2"/>
  <c r="Y91" i="2"/>
  <c r="Z91" i="2" s="1"/>
  <c r="AA91" i="2" s="1"/>
  <c r="AC22" i="2"/>
  <c r="AC110" i="2"/>
  <c r="Y110" i="2"/>
  <c r="Z110" i="2" s="1"/>
  <c r="AA110" i="2" s="1"/>
  <c r="AC87" i="2"/>
  <c r="Y87" i="2"/>
  <c r="Z87" i="2" s="1"/>
  <c r="AA87" i="2" s="1"/>
  <c r="AC47" i="2"/>
  <c r="Y47" i="2"/>
  <c r="Z47" i="2" s="1"/>
  <c r="AA47" i="2" s="1"/>
  <c r="AC108" i="2"/>
  <c r="Y108" i="2"/>
  <c r="Z108" i="2" s="1"/>
  <c r="AA108" i="2" s="1"/>
  <c r="Y37" i="2"/>
  <c r="Z37" i="2" s="1"/>
  <c r="AA37" i="2" s="1"/>
  <c r="AC37" i="2"/>
  <c r="AC30" i="2"/>
  <c r="Y30" i="2"/>
  <c r="Z30" i="2" s="1"/>
  <c r="AA30" i="2" s="1"/>
  <c r="Y45" i="2"/>
  <c r="Z45" i="2" s="1"/>
  <c r="AA45" i="2" s="1"/>
  <c r="AC101" i="2"/>
  <c r="Y101" i="2"/>
  <c r="Z101" i="2" s="1"/>
  <c r="AA101" i="2" s="1"/>
  <c r="Z64" i="2"/>
  <c r="AA64" i="2" s="1"/>
  <c r="Y76" i="2"/>
  <c r="Z76" i="2" s="1"/>
  <c r="AA76" i="2" s="1"/>
  <c r="AC76" i="2"/>
  <c r="Y35" i="2"/>
  <c r="Z35" i="2" s="1"/>
  <c r="AA35" i="2" s="1"/>
  <c r="AC35" i="2"/>
  <c r="Y78" i="2"/>
  <c r="Z78" i="2" s="1"/>
  <c r="AA78" i="2" s="1"/>
  <c r="AC78" i="2"/>
  <c r="AC29" i="2"/>
  <c r="Y29" i="2"/>
  <c r="Z29" i="2" s="1"/>
  <c r="AA29" i="2" s="1"/>
  <c r="Y86" i="2"/>
  <c r="Z86" i="2" s="1"/>
  <c r="AA86" i="2" s="1"/>
  <c r="AC86" i="2"/>
  <c r="X90" i="2"/>
  <c r="X62" i="2"/>
  <c r="X91" i="2"/>
  <c r="X60" i="2"/>
  <c r="X63" i="2"/>
  <c r="X54" i="2"/>
  <c r="X57" i="2"/>
  <c r="X104" i="2"/>
  <c r="X55" i="2"/>
  <c r="X77" i="2"/>
  <c r="X37" i="2"/>
  <c r="X53" i="2"/>
  <c r="X94" i="2"/>
  <c r="X84" i="2"/>
  <c r="X103" i="2"/>
  <c r="X21" i="2"/>
  <c r="X40" i="2"/>
  <c r="X52" i="2"/>
  <c r="X24" i="2"/>
  <c r="X48" i="2"/>
  <c r="X100" i="2"/>
  <c r="X111" i="2"/>
  <c r="X56" i="2"/>
  <c r="X81" i="2"/>
  <c r="AC115" i="2"/>
  <c r="Y115" i="2"/>
  <c r="Z115" i="2" s="1"/>
  <c r="AA115" i="2" s="1"/>
  <c r="AC95" i="2"/>
  <c r="Y95" i="2"/>
  <c r="Z95" i="2" s="1"/>
  <c r="AA95" i="2" s="1"/>
  <c r="AC50" i="2"/>
  <c r="Y50" i="2"/>
  <c r="Z50" i="2" s="1"/>
  <c r="AA50" i="2" s="1"/>
  <c r="AC97" i="2"/>
  <c r="Y97" i="2"/>
  <c r="Z97" i="2" s="1"/>
  <c r="AA97" i="2" s="1"/>
  <c r="AC39" i="2"/>
  <c r="Y39" i="2"/>
  <c r="Z39" i="2" s="1"/>
  <c r="AA39" i="2" s="1"/>
  <c r="Z79" i="2"/>
  <c r="AA79" i="2" s="1"/>
  <c r="AC105" i="2"/>
  <c r="Y105" i="2"/>
  <c r="Z105" i="2" s="1"/>
  <c r="AA105" i="2" s="1"/>
  <c r="Y112" i="2"/>
  <c r="Z112" i="2" s="1"/>
  <c r="AA112" i="2" s="1"/>
  <c r="AC112" i="2"/>
  <c r="AC93" i="2"/>
  <c r="Y93" i="2"/>
  <c r="Z93" i="2" s="1"/>
  <c r="AA93" i="2" s="1"/>
  <c r="AC18" i="2"/>
  <c r="Y18" i="2"/>
  <c r="Y38" i="2"/>
  <c r="Z38" i="2" s="1"/>
  <c r="AA38" i="2" s="1"/>
  <c r="AC38" i="2"/>
  <c r="AC89" i="2"/>
  <c r="Y89" i="2"/>
  <c r="Z89" i="2" s="1"/>
  <c r="AA89" i="2" s="1"/>
  <c r="Y44" i="2"/>
  <c r="Z44" i="2" s="1"/>
  <c r="AA44" i="2" s="1"/>
  <c r="AC44" i="2"/>
  <c r="AC102" i="2"/>
  <c r="Y102" i="2"/>
  <c r="Z102" i="2" s="1"/>
  <c r="AA102" i="2" s="1"/>
  <c r="AC65" i="2"/>
  <c r="Y65" i="2"/>
  <c r="Z65" i="2" s="1"/>
  <c r="AA65" i="2" s="1"/>
  <c r="AC79" i="2"/>
  <c r="AC114" i="2"/>
  <c r="Y114" i="2"/>
  <c r="Z114" i="2" s="1"/>
  <c r="AA114" i="2" s="1"/>
  <c r="AC53" i="2"/>
  <c r="Y53" i="2"/>
  <c r="Z53" i="2" s="1"/>
  <c r="AA53" i="2" s="1"/>
  <c r="AC26" i="2"/>
  <c r="Y26" i="2"/>
  <c r="Z26" i="2" s="1"/>
  <c r="AA26" i="2" s="1"/>
  <c r="Y22" i="2"/>
  <c r="Z22" i="2" s="1"/>
  <c r="AA22" i="2" s="1"/>
  <c r="AC94" i="2"/>
  <c r="Y94" i="2"/>
  <c r="Z94" i="2" s="1"/>
  <c r="AA94" i="2" s="1"/>
  <c r="AC27" i="2"/>
  <c r="Y27" i="2"/>
  <c r="Z27" i="2" s="1"/>
  <c r="AA27" i="2" s="1"/>
  <c r="Y66" i="2"/>
  <c r="Z66" i="2" s="1"/>
  <c r="AA66" i="2" s="1"/>
  <c r="AC66" i="2"/>
  <c r="Y23" i="2"/>
  <c r="Z23" i="2" s="1"/>
  <c r="AA23" i="2" s="1"/>
  <c r="AC23" i="2"/>
  <c r="Y52" i="2"/>
  <c r="Z52" i="2" s="1"/>
  <c r="AA52" i="2" s="1"/>
  <c r="AC52" i="2"/>
  <c r="AC70" i="2"/>
  <c r="Y70" i="2"/>
  <c r="Z70" i="2" s="1"/>
  <c r="AA70" i="2" s="1"/>
  <c r="Y17" i="2"/>
  <c r="Z17" i="2" s="1"/>
  <c r="AA17" i="2" s="1"/>
  <c r="AC17" i="2"/>
  <c r="X151" i="2"/>
  <c r="AI151" i="2"/>
  <c r="AI149" i="2"/>
  <c r="X149" i="2"/>
  <c r="AI148" i="2"/>
  <c r="X148" i="2"/>
  <c r="AI147" i="2"/>
  <c r="X147" i="2"/>
  <c r="AI146" i="2"/>
  <c r="X146" i="2"/>
  <c r="X145" i="2"/>
  <c r="AI145" i="2"/>
  <c r="X144" i="2"/>
  <c r="AI144" i="2"/>
  <c r="AI143" i="2"/>
  <c r="X143" i="2"/>
  <c r="X142" i="2"/>
  <c r="AI142" i="2"/>
  <c r="X141" i="2"/>
  <c r="AI141" i="2"/>
  <c r="AI140" i="2"/>
  <c r="X140" i="2"/>
  <c r="X139" i="2"/>
  <c r="AI139" i="2"/>
  <c r="AI138" i="2"/>
  <c r="X138" i="2"/>
  <c r="AI137" i="2"/>
  <c r="X137" i="2"/>
  <c r="AI135" i="2"/>
  <c r="X135" i="2"/>
  <c r="Z242" i="2"/>
  <c r="AC242" i="2" s="1"/>
  <c r="X134" i="2"/>
  <c r="AI134" i="2"/>
  <c r="AA241" i="2"/>
  <c r="Z241" i="2"/>
  <c r="X133" i="2"/>
  <c r="AI133" i="2"/>
  <c r="AA240" i="2"/>
  <c r="Z240" i="2"/>
  <c r="AI132" i="2"/>
  <c r="X132" i="2"/>
  <c r="AA239" i="2"/>
  <c r="Z239" i="2"/>
  <c r="X131" i="2"/>
  <c r="AI131" i="2"/>
  <c r="AI130" i="2"/>
  <c r="X130" i="2"/>
  <c r="AA237" i="2"/>
  <c r="Z237" i="2"/>
  <c r="AI129" i="2"/>
  <c r="X129" i="2"/>
  <c r="AA236" i="2"/>
  <c r="Z236" i="2"/>
  <c r="AA233" i="2"/>
  <c r="Z233" i="2"/>
  <c r="AA234" i="2"/>
  <c r="Z234" i="2"/>
  <c r="AI124" i="2"/>
  <c r="X124" i="2"/>
  <c r="L180" i="2"/>
  <c r="L155" i="2"/>
  <c r="L153" i="2"/>
  <c r="L182" i="2"/>
  <c r="L217" i="2"/>
  <c r="AH125" i="2"/>
  <c r="L177" i="2"/>
  <c r="L205" i="2"/>
  <c r="M205" i="2"/>
  <c r="Q205" i="2"/>
  <c r="AM205" i="2"/>
  <c r="AB205" i="2"/>
  <c r="M154" i="2"/>
  <c r="L154" i="2"/>
  <c r="AB154" i="2"/>
  <c r="Q154" i="2"/>
  <c r="AM154" i="2"/>
  <c r="M214" i="2"/>
  <c r="L214" i="2"/>
  <c r="AM214" i="2"/>
  <c r="Q214" i="2"/>
  <c r="AB214" i="2"/>
  <c r="M201" i="2"/>
  <c r="L201" i="2"/>
  <c r="Q201" i="2"/>
  <c r="AB201" i="2"/>
  <c r="AM201" i="2"/>
  <c r="M172" i="2"/>
  <c r="L172" i="2"/>
  <c r="AB172" i="2"/>
  <c r="AM172" i="2"/>
  <c r="Q172" i="2"/>
  <c r="M146" i="2"/>
  <c r="L146" i="2"/>
  <c r="AB146" i="2"/>
  <c r="Q146" i="2"/>
  <c r="AM146" i="2"/>
  <c r="M216" i="2"/>
  <c r="L216" i="2"/>
  <c r="AB216" i="2"/>
  <c r="Q216" i="2"/>
  <c r="AM216" i="2"/>
  <c r="J125" i="2"/>
  <c r="K125" i="2"/>
  <c r="M222" i="2"/>
  <c r="L222" i="2"/>
  <c r="AM222" i="2"/>
  <c r="Q222" i="2"/>
  <c r="AB222" i="2"/>
  <c r="L191" i="2"/>
  <c r="M191" i="2"/>
  <c r="AM191" i="2"/>
  <c r="AB191" i="2"/>
  <c r="Q191" i="2"/>
  <c r="L199" i="2"/>
  <c r="M199" i="2"/>
  <c r="AM199" i="2"/>
  <c r="Q199" i="2"/>
  <c r="AB199" i="2"/>
  <c r="L143" i="2"/>
  <c r="M143" i="2"/>
  <c r="AB143" i="2"/>
  <c r="AM143" i="2"/>
  <c r="Q143" i="2"/>
  <c r="W125" i="2"/>
  <c r="M219" i="2"/>
  <c r="L219" i="2"/>
  <c r="Q219" i="2"/>
  <c r="AB219" i="2"/>
  <c r="AM219" i="2"/>
  <c r="L220" i="2"/>
  <c r="M220" i="2"/>
  <c r="AB220" i="2"/>
  <c r="AM220" i="2"/>
  <c r="Q220" i="2"/>
  <c r="M198" i="2"/>
  <c r="AB198" i="2"/>
  <c r="AM198" i="2"/>
  <c r="Q198" i="2"/>
  <c r="L212" i="2"/>
  <c r="M212" i="2"/>
  <c r="AB212" i="2"/>
  <c r="AM212" i="2"/>
  <c r="Q212" i="2"/>
  <c r="M138" i="2"/>
  <c r="L138" i="2"/>
  <c r="AM138" i="2"/>
  <c r="AB138" i="2"/>
  <c r="Q138" i="2"/>
  <c r="M147" i="2"/>
  <c r="L147" i="2"/>
  <c r="AB147" i="2"/>
  <c r="Q147" i="2"/>
  <c r="AM147" i="2"/>
  <c r="M184" i="2"/>
  <c r="L184" i="2"/>
  <c r="Q184" i="2"/>
  <c r="AM184" i="2"/>
  <c r="AB184" i="2"/>
  <c r="M157" i="2"/>
  <c r="L157" i="2"/>
  <c r="AB157" i="2"/>
  <c r="AM157" i="2"/>
  <c r="Q157" i="2"/>
  <c r="L130" i="2"/>
  <c r="M130" i="2"/>
  <c r="AB130" i="2"/>
  <c r="Q130" i="2"/>
  <c r="AM130" i="2"/>
  <c r="M181" i="2"/>
  <c r="L181" i="2"/>
  <c r="AB181" i="2"/>
  <c r="AM181" i="2"/>
  <c r="Q181" i="2"/>
  <c r="M209" i="2"/>
  <c r="AM209" i="2"/>
  <c r="Q209" i="2"/>
  <c r="AB209" i="2"/>
  <c r="M165" i="2"/>
  <c r="Q165" i="2"/>
  <c r="AM165" i="2"/>
  <c r="AB165" i="2"/>
  <c r="L131" i="2"/>
  <c r="M131" i="2"/>
  <c r="AB131" i="2"/>
  <c r="Q131" i="2"/>
  <c r="AM131" i="2"/>
  <c r="M215" i="2"/>
  <c r="L215" i="2"/>
  <c r="AM215" i="2"/>
  <c r="Q215" i="2"/>
  <c r="AB215" i="2"/>
  <c r="M177" i="2"/>
  <c r="AM177" i="2"/>
  <c r="AB177" i="2"/>
  <c r="Q177" i="2"/>
  <c r="R19" i="2"/>
  <c r="T126" i="2"/>
  <c r="AE126" i="2"/>
  <c r="M180" i="2"/>
  <c r="Q180" i="2"/>
  <c r="AM180" i="2"/>
  <c r="AB180" i="2"/>
  <c r="L192" i="2"/>
  <c r="M192" i="2"/>
  <c r="AM192" i="2"/>
  <c r="Q192" i="2"/>
  <c r="AB192" i="2"/>
  <c r="M158" i="2"/>
  <c r="L158" i="2"/>
  <c r="AB158" i="2"/>
  <c r="AM158" i="2"/>
  <c r="Q158" i="2"/>
  <c r="M186" i="2"/>
  <c r="L186" i="2"/>
  <c r="AB186" i="2"/>
  <c r="AM186" i="2"/>
  <c r="Q186" i="2"/>
  <c r="L221" i="2"/>
  <c r="Q221" i="2"/>
  <c r="AB221" i="2"/>
  <c r="AM221" i="2"/>
  <c r="M221" i="2"/>
  <c r="L218" i="2"/>
  <c r="M218" i="2"/>
  <c r="AM218" i="2"/>
  <c r="AB218" i="2"/>
  <c r="Q218" i="2"/>
  <c r="M164" i="2"/>
  <c r="L164" i="2"/>
  <c r="AM164" i="2"/>
  <c r="Q164" i="2"/>
  <c r="AB164" i="2"/>
  <c r="M139" i="2"/>
  <c r="L139" i="2"/>
  <c r="AB139" i="2"/>
  <c r="AM139" i="2"/>
  <c r="Q139" i="2"/>
  <c r="M190" i="2"/>
  <c r="L190" i="2"/>
  <c r="AB190" i="2"/>
  <c r="Q190" i="2"/>
  <c r="AM190" i="2"/>
  <c r="M155" i="2"/>
  <c r="AM155" i="2"/>
  <c r="Q155" i="2"/>
  <c r="AB155" i="2"/>
  <c r="L213" i="2"/>
  <c r="M213" i="2"/>
  <c r="AB213" i="2"/>
  <c r="Q213" i="2"/>
  <c r="AM213" i="2"/>
  <c r="M170" i="2"/>
  <c r="L170" i="2"/>
  <c r="AM170" i="2"/>
  <c r="AB170" i="2"/>
  <c r="Q170" i="2"/>
  <c r="M149" i="2"/>
  <c r="L149" i="2"/>
  <c r="Q149" i="2"/>
  <c r="AM149" i="2"/>
  <c r="AB149" i="2"/>
  <c r="M156" i="2"/>
  <c r="L156" i="2"/>
  <c r="AM156" i="2"/>
  <c r="Q156" i="2"/>
  <c r="AB156" i="2"/>
  <c r="L198" i="2"/>
  <c r="L173" i="2"/>
  <c r="M173" i="2"/>
  <c r="Q173" i="2"/>
  <c r="AM173" i="2"/>
  <c r="AB173" i="2"/>
  <c r="M150" i="2"/>
  <c r="L150" i="2"/>
  <c r="Q150" i="2"/>
  <c r="AM150" i="2"/>
  <c r="AB150" i="2"/>
  <c r="L211" i="2"/>
  <c r="M211" i="2"/>
  <c r="Q211" i="2"/>
  <c r="AM211" i="2"/>
  <c r="AB211" i="2"/>
  <c r="L162" i="2"/>
  <c r="L197" i="2"/>
  <c r="M197" i="2"/>
  <c r="AM197" i="2"/>
  <c r="Q197" i="2"/>
  <c r="AB197" i="2"/>
  <c r="L169" i="2"/>
  <c r="M169" i="2"/>
  <c r="Q169" i="2"/>
  <c r="AB169" i="2"/>
  <c r="AM169" i="2"/>
  <c r="L134" i="2"/>
  <c r="M134" i="2"/>
  <c r="Q134" i="2"/>
  <c r="AB134" i="2"/>
  <c r="AM134" i="2"/>
  <c r="M217" i="2"/>
  <c r="Q217" i="2"/>
  <c r="AB217" i="2"/>
  <c r="AM217" i="2"/>
  <c r="M145" i="2"/>
  <c r="L145" i="2"/>
  <c r="AB145" i="2"/>
  <c r="Q145" i="2"/>
  <c r="AM145" i="2"/>
  <c r="M200" i="2"/>
  <c r="L200" i="2"/>
  <c r="AM200" i="2"/>
  <c r="Q200" i="2"/>
  <c r="AB200" i="2"/>
  <c r="L161" i="2"/>
  <c r="L202" i="2"/>
  <c r="M202" i="2"/>
  <c r="AB202" i="2"/>
  <c r="Q202" i="2"/>
  <c r="AM202" i="2"/>
  <c r="L174" i="2"/>
  <c r="M174" i="2"/>
  <c r="AM174" i="2"/>
  <c r="AB174" i="2"/>
  <c r="Q174" i="2"/>
  <c r="L151" i="2"/>
  <c r="M151" i="2"/>
  <c r="Q151" i="2"/>
  <c r="AB151" i="2"/>
  <c r="AM151" i="2"/>
  <c r="M193" i="2"/>
  <c r="L193" i="2"/>
  <c r="AM193" i="2"/>
  <c r="AB193" i="2"/>
  <c r="Q193" i="2"/>
  <c r="L132" i="2"/>
  <c r="M132" i="2"/>
  <c r="AB132" i="2"/>
  <c r="AM132" i="2"/>
  <c r="Q132" i="2"/>
  <c r="L168" i="2"/>
  <c r="M168" i="2"/>
  <c r="AM168" i="2"/>
  <c r="Q168" i="2"/>
  <c r="AB168" i="2"/>
  <c r="L144" i="2"/>
  <c r="M144" i="2"/>
  <c r="AB144" i="2"/>
  <c r="Q144" i="2"/>
  <c r="AM144" i="2"/>
  <c r="L176" i="2"/>
  <c r="M176" i="2"/>
  <c r="AM176" i="2"/>
  <c r="AB176" i="2"/>
  <c r="Q176" i="2"/>
  <c r="M140" i="2"/>
  <c r="L140" i="2"/>
  <c r="Q140" i="2"/>
  <c r="AM140" i="2"/>
  <c r="AB140" i="2"/>
  <c r="L208" i="2"/>
  <c r="M208" i="2"/>
  <c r="Q208" i="2"/>
  <c r="AM208" i="2"/>
  <c r="AB208" i="2"/>
  <c r="L185" i="2"/>
  <c r="M185" i="2"/>
  <c r="Q185" i="2"/>
  <c r="AB185" i="2"/>
  <c r="AM185" i="2"/>
  <c r="L163" i="2"/>
  <c r="L167" i="2"/>
  <c r="L175" i="2"/>
  <c r="L203" i="2"/>
  <c r="M203" i="2"/>
  <c r="AB203" i="2"/>
  <c r="AM203" i="2"/>
  <c r="Q203" i="2"/>
  <c r="L178" i="2"/>
  <c r="M166" i="2"/>
  <c r="L166" i="2"/>
  <c r="AB166" i="2"/>
  <c r="AM166" i="2"/>
  <c r="Q166" i="2"/>
  <c r="M183" i="2"/>
  <c r="L183" i="2"/>
  <c r="AM183" i="2"/>
  <c r="AB183" i="2"/>
  <c r="Q183" i="2"/>
  <c r="L159" i="2"/>
  <c r="M141" i="2"/>
  <c r="L141" i="2"/>
  <c r="AB141" i="2"/>
  <c r="Q141" i="2"/>
  <c r="AM141" i="2"/>
  <c r="L210" i="2"/>
  <c r="M210" i="2"/>
  <c r="AB210" i="2"/>
  <c r="AM210" i="2"/>
  <c r="Q210" i="2"/>
  <c r="L189" i="2"/>
  <c r="M189" i="2"/>
  <c r="AB189" i="2"/>
  <c r="Q189" i="2"/>
  <c r="AM189" i="2"/>
  <c r="M162" i="2"/>
  <c r="AB162" i="2"/>
  <c r="AM162" i="2"/>
  <c r="Q162" i="2"/>
  <c r="L133" i="2"/>
  <c r="M133" i="2"/>
  <c r="Q133" i="2"/>
  <c r="AM133" i="2"/>
  <c r="AB133" i="2"/>
  <c r="L204" i="2"/>
  <c r="M204" i="2"/>
  <c r="AB204" i="2"/>
  <c r="Q204" i="2"/>
  <c r="AM204" i="2"/>
  <c r="L136" i="2"/>
  <c r="M136" i="2"/>
  <c r="AB136" i="2"/>
  <c r="Q136" i="2"/>
  <c r="AM136" i="2"/>
  <c r="M196" i="2"/>
  <c r="L196" i="2"/>
  <c r="AM196" i="2"/>
  <c r="Q196" i="2"/>
  <c r="AB196" i="2"/>
  <c r="M171" i="2"/>
  <c r="L171" i="2"/>
  <c r="AM171" i="2"/>
  <c r="AB171" i="2"/>
  <c r="Q171" i="2"/>
  <c r="M161" i="2"/>
  <c r="AM161" i="2"/>
  <c r="AB161" i="2"/>
  <c r="Q161" i="2"/>
  <c r="M223" i="2"/>
  <c r="L223" i="2"/>
  <c r="AM223" i="2"/>
  <c r="Q223" i="2"/>
  <c r="AB223" i="2"/>
  <c r="L194" i="2"/>
  <c r="M194" i="2"/>
  <c r="AB194" i="2"/>
  <c r="Q194" i="2"/>
  <c r="AM194" i="2"/>
  <c r="M163" i="2"/>
  <c r="Q163" i="2"/>
  <c r="AM163" i="2"/>
  <c r="AB163" i="2"/>
  <c r="L129" i="2"/>
  <c r="M129" i="2"/>
  <c r="AM129" i="2"/>
  <c r="Q129" i="2"/>
  <c r="AB129" i="2"/>
  <c r="M167" i="2"/>
  <c r="AM167" i="2"/>
  <c r="AB167" i="2"/>
  <c r="Q167" i="2"/>
  <c r="M175" i="2"/>
  <c r="AB175" i="2"/>
  <c r="AM175" i="2"/>
  <c r="Q175" i="2"/>
  <c r="Q178" i="2"/>
  <c r="AM178" i="2"/>
  <c r="AB178" i="2"/>
  <c r="M178" i="2"/>
  <c r="M152" i="2"/>
  <c r="L152" i="2"/>
  <c r="AM152" i="2"/>
  <c r="AB152" i="2"/>
  <c r="Q152" i="2"/>
  <c r="L135" i="2"/>
  <c r="M135" i="2"/>
  <c r="Q135" i="2"/>
  <c r="AB135" i="2"/>
  <c r="AM135" i="2"/>
  <c r="M206" i="2"/>
  <c r="L206" i="2"/>
  <c r="AM206" i="2"/>
  <c r="AB206" i="2"/>
  <c r="Q206" i="2"/>
  <c r="M159" i="2"/>
  <c r="Q159" i="2"/>
  <c r="AB159" i="2"/>
  <c r="AM159" i="2"/>
  <c r="M188" i="2"/>
  <c r="L188" i="2"/>
  <c r="Q188" i="2"/>
  <c r="AB188" i="2"/>
  <c r="AM188" i="2"/>
  <c r="L160" i="2"/>
  <c r="M160" i="2"/>
  <c r="AB160" i="2"/>
  <c r="AM160" i="2"/>
  <c r="Q160" i="2"/>
  <c r="L137" i="2"/>
  <c r="M137" i="2"/>
  <c r="AB137" i="2"/>
  <c r="Q137" i="2"/>
  <c r="AM137" i="2"/>
  <c r="L187" i="2"/>
  <c r="M187" i="2"/>
  <c r="Q187" i="2"/>
  <c r="AB187" i="2"/>
  <c r="AM187" i="2"/>
  <c r="L148" i="2"/>
  <c r="M148" i="2"/>
  <c r="AB148" i="2"/>
  <c r="Q148" i="2"/>
  <c r="AM148" i="2"/>
  <c r="M179" i="2"/>
  <c r="L179" i="2"/>
  <c r="AM179" i="2"/>
  <c r="AB179" i="2"/>
  <c r="Q179" i="2"/>
  <c r="M153" i="2"/>
  <c r="Q153" i="2"/>
  <c r="AM153" i="2"/>
  <c r="AB153" i="2"/>
  <c r="M182" i="2"/>
  <c r="Q182" i="2"/>
  <c r="AM182" i="2"/>
  <c r="AB182" i="2"/>
  <c r="M207" i="2"/>
  <c r="L207" i="2"/>
  <c r="AB207" i="2"/>
  <c r="Q207" i="2"/>
  <c r="AM207" i="2"/>
  <c r="M142" i="2"/>
  <c r="L142" i="2"/>
  <c r="AB142" i="2"/>
  <c r="Q142" i="2"/>
  <c r="AM142" i="2"/>
  <c r="L209" i="2"/>
  <c r="M195" i="2"/>
  <c r="L195" i="2"/>
  <c r="AB195" i="2"/>
  <c r="Q195" i="2"/>
  <c r="AM195" i="2"/>
  <c r="L165" i="2"/>
  <c r="AA232" i="2"/>
  <c r="AM124" i="2"/>
  <c r="AB124" i="2"/>
  <c r="Q124" i="2"/>
  <c r="P122" i="6"/>
  <c r="P52" i="6"/>
  <c r="D126" i="2"/>
  <c r="S24" i="6"/>
  <c r="H112" i="7"/>
  <c r="C56" i="7"/>
  <c r="C61" i="2"/>
  <c r="C168" i="2" s="1"/>
  <c r="C276" i="2" s="1"/>
  <c r="H122" i="6"/>
  <c r="H52" i="6"/>
  <c r="N52" i="6" s="1"/>
  <c r="T52" i="6" s="1"/>
  <c r="B22" i="2"/>
  <c r="B129" i="2" s="1"/>
  <c r="B237" i="2" s="1"/>
  <c r="C28" i="6"/>
  <c r="B17" i="7"/>
  <c r="A22" i="5"/>
  <c r="L124" i="2"/>
  <c r="D20" i="2"/>
  <c r="D15" i="7"/>
  <c r="M24" i="6"/>
  <c r="M23" i="6"/>
  <c r="K17" i="2"/>
  <c r="K117" i="2" s="1"/>
  <c r="Z235" i="2" l="1"/>
  <c r="AC235" i="2" s="1"/>
  <c r="AB20" i="2"/>
  <c r="AJ130" i="2"/>
  <c r="AJ132" i="2"/>
  <c r="AK132" i="2" s="1"/>
  <c r="AJ136" i="2"/>
  <c r="AJ138" i="2"/>
  <c r="AJ140" i="2"/>
  <c r="AJ146" i="2"/>
  <c r="AJ148" i="2"/>
  <c r="AJ139" i="2"/>
  <c r="AJ141" i="2"/>
  <c r="AJ145" i="2"/>
  <c r="AJ150" i="2"/>
  <c r="AJ129" i="2"/>
  <c r="AJ147" i="2"/>
  <c r="AJ137" i="2"/>
  <c r="AJ143" i="2"/>
  <c r="AJ149" i="2"/>
  <c r="AJ131" i="2"/>
  <c r="AK131" i="2" s="1"/>
  <c r="AJ133" i="2"/>
  <c r="AJ134" i="2"/>
  <c r="AJ135" i="2"/>
  <c r="AJ142" i="2"/>
  <c r="AJ144" i="2"/>
  <c r="AJ151" i="2"/>
  <c r="Y135" i="2"/>
  <c r="Z135" i="2" s="1"/>
  <c r="Y139" i="2"/>
  <c r="Z139" i="2" s="1"/>
  <c r="Y141" i="2"/>
  <c r="Z141" i="2" s="1"/>
  <c r="Y145" i="2"/>
  <c r="Z145" i="2" s="1"/>
  <c r="Y132" i="2"/>
  <c r="Z132" i="2" s="1"/>
  <c r="Y138" i="2"/>
  <c r="Z138" i="2" s="1"/>
  <c r="Y140" i="2"/>
  <c r="Z140" i="2" s="1"/>
  <c r="Y146" i="2"/>
  <c r="Z146" i="2" s="1"/>
  <c r="Y148" i="2"/>
  <c r="Z148" i="2" s="1"/>
  <c r="Y131" i="2"/>
  <c r="Z131" i="2" s="1"/>
  <c r="Y133" i="2"/>
  <c r="Z133" i="2" s="1"/>
  <c r="Y134" i="2"/>
  <c r="Z134" i="2" s="1"/>
  <c r="Y142" i="2"/>
  <c r="Z142" i="2" s="1"/>
  <c r="Y144" i="2"/>
  <c r="Z144" i="2" s="1"/>
  <c r="Y151" i="2"/>
  <c r="Z151" i="2" s="1"/>
  <c r="Y129" i="2"/>
  <c r="Z129" i="2" s="1"/>
  <c r="Y130" i="2"/>
  <c r="Z130" i="2" s="1"/>
  <c r="Y137" i="2"/>
  <c r="Z137" i="2" s="1"/>
  <c r="Y143" i="2"/>
  <c r="Z143" i="2" s="1"/>
  <c r="Y147" i="2"/>
  <c r="Z147" i="2" s="1"/>
  <c r="Y149" i="2"/>
  <c r="Z149" i="2" s="1"/>
  <c r="N207" i="2"/>
  <c r="O207" i="2" s="1"/>
  <c r="N223" i="2"/>
  <c r="O223" i="2" s="1"/>
  <c r="N133" i="2"/>
  <c r="O133" i="2" s="1"/>
  <c r="N203" i="2"/>
  <c r="O203" i="2" s="1"/>
  <c r="N185" i="2"/>
  <c r="O185" i="2" s="1"/>
  <c r="N144" i="2"/>
  <c r="N193" i="2"/>
  <c r="O193" i="2" s="1"/>
  <c r="N151" i="2"/>
  <c r="O151" i="2" s="1"/>
  <c r="N149" i="2"/>
  <c r="O149" i="2" s="1"/>
  <c r="N219" i="2"/>
  <c r="O219" i="2" s="1"/>
  <c r="N214" i="2"/>
  <c r="O214" i="2" s="1"/>
  <c r="N195" i="2"/>
  <c r="O195" i="2" s="1"/>
  <c r="N179" i="2"/>
  <c r="O179" i="2" s="1"/>
  <c r="N148" i="2"/>
  <c r="O148" i="2" s="1"/>
  <c r="N152" i="2"/>
  <c r="O152" i="2" s="1"/>
  <c r="N175" i="2"/>
  <c r="O175" i="2" s="1"/>
  <c r="N167" i="2"/>
  <c r="O167" i="2" s="1"/>
  <c r="N129" i="2"/>
  <c r="O129" i="2" s="1"/>
  <c r="N171" i="2"/>
  <c r="O171" i="2" s="1"/>
  <c r="N162" i="2"/>
  <c r="O162" i="2" s="1"/>
  <c r="N189" i="2"/>
  <c r="O189" i="2" s="1"/>
  <c r="N208" i="2"/>
  <c r="O208" i="2" s="1"/>
  <c r="N168" i="2"/>
  <c r="O168" i="2" s="1"/>
  <c r="N174" i="2"/>
  <c r="O174" i="2" s="1"/>
  <c r="N200" i="2"/>
  <c r="O200" i="2" s="1"/>
  <c r="N170" i="2"/>
  <c r="O170" i="2" s="1"/>
  <c r="N213" i="2"/>
  <c r="O213" i="2" s="1"/>
  <c r="N164" i="2"/>
  <c r="O164" i="2" s="1"/>
  <c r="N218" i="2"/>
  <c r="O218" i="2" s="1"/>
  <c r="N158" i="2"/>
  <c r="O158" i="2" s="1"/>
  <c r="N192" i="2"/>
  <c r="O192" i="2" s="1"/>
  <c r="N177" i="2"/>
  <c r="O177" i="2" s="1"/>
  <c r="N138" i="2"/>
  <c r="O138" i="2" s="1"/>
  <c r="N212" i="2"/>
  <c r="O212" i="2" s="1"/>
  <c r="N143" i="2"/>
  <c r="O143" i="2" s="1"/>
  <c r="N222" i="2"/>
  <c r="O222" i="2" s="1"/>
  <c r="N146" i="2"/>
  <c r="O146" i="2" s="1"/>
  <c r="N154" i="2"/>
  <c r="O154" i="2" s="1"/>
  <c r="N205" i="2"/>
  <c r="O205" i="2" s="1"/>
  <c r="N153" i="2"/>
  <c r="O153" i="2" s="1"/>
  <c r="N160" i="2"/>
  <c r="O160" i="2" s="1"/>
  <c r="N161" i="2"/>
  <c r="O161" i="2" s="1"/>
  <c r="N173" i="2"/>
  <c r="O173" i="2" s="1"/>
  <c r="N139" i="2"/>
  <c r="N186" i="2"/>
  <c r="O186" i="2" s="1"/>
  <c r="N130" i="2"/>
  <c r="O130" i="2" s="1"/>
  <c r="N216" i="2"/>
  <c r="O216" i="2" s="1"/>
  <c r="N187" i="2"/>
  <c r="O187" i="2" s="1"/>
  <c r="N188" i="2"/>
  <c r="O188" i="2" s="1"/>
  <c r="N159" i="2"/>
  <c r="O159" i="2" s="1"/>
  <c r="N178" i="2"/>
  <c r="O178" i="2" s="1"/>
  <c r="N163" i="2"/>
  <c r="O163" i="2" s="1"/>
  <c r="N194" i="2"/>
  <c r="O194" i="2" s="1"/>
  <c r="N196" i="2"/>
  <c r="O196" i="2" s="1"/>
  <c r="N136" i="2"/>
  <c r="O136" i="2" s="1"/>
  <c r="N210" i="2"/>
  <c r="O210" i="2" s="1"/>
  <c r="N183" i="2"/>
  <c r="O183" i="2" s="1"/>
  <c r="N132" i="2"/>
  <c r="O132" i="2" s="1"/>
  <c r="N202" i="2"/>
  <c r="O202" i="2" s="1"/>
  <c r="N145" i="2"/>
  <c r="O145" i="2" s="1"/>
  <c r="N217" i="2"/>
  <c r="O217" i="2" s="1"/>
  <c r="N134" i="2"/>
  <c r="O134" i="2" s="1"/>
  <c r="N211" i="2"/>
  <c r="O211" i="2" s="1"/>
  <c r="N155" i="2"/>
  <c r="O155" i="2" s="1"/>
  <c r="N180" i="2"/>
  <c r="O180" i="2" s="1"/>
  <c r="N215" i="2"/>
  <c r="O215" i="2" s="1"/>
  <c r="N131" i="2"/>
  <c r="O131" i="2" s="1"/>
  <c r="N157" i="2"/>
  <c r="O157" i="2" s="1"/>
  <c r="N198" i="2"/>
  <c r="O198" i="2" s="1"/>
  <c r="N220" i="2"/>
  <c r="N199" i="2"/>
  <c r="O199" i="2" s="1"/>
  <c r="N172" i="2"/>
  <c r="O172" i="2" s="1"/>
  <c r="N182" i="2"/>
  <c r="O182" i="2" s="1"/>
  <c r="N141" i="2"/>
  <c r="O141" i="2" s="1"/>
  <c r="N197" i="2"/>
  <c r="O197" i="2" s="1"/>
  <c r="N150" i="2"/>
  <c r="O150" i="2" s="1"/>
  <c r="N181" i="2"/>
  <c r="O181" i="2" s="1"/>
  <c r="N147" i="2"/>
  <c r="O147" i="2" s="1"/>
  <c r="N142" i="2"/>
  <c r="O142" i="2" s="1"/>
  <c r="N137" i="2"/>
  <c r="N206" i="2"/>
  <c r="O206" i="2" s="1"/>
  <c r="N135" i="2"/>
  <c r="N204" i="2"/>
  <c r="O204" i="2" s="1"/>
  <c r="N166" i="2"/>
  <c r="O166" i="2" s="1"/>
  <c r="N140" i="2"/>
  <c r="O140" i="2" s="1"/>
  <c r="N176" i="2"/>
  <c r="O176" i="2" s="1"/>
  <c r="N169" i="2"/>
  <c r="O169" i="2" s="1"/>
  <c r="N156" i="2"/>
  <c r="O156" i="2" s="1"/>
  <c r="N190" i="2"/>
  <c r="O190" i="2" s="1"/>
  <c r="N221" i="2"/>
  <c r="O221" i="2" s="1"/>
  <c r="N165" i="2"/>
  <c r="O165" i="2" s="1"/>
  <c r="N209" i="2"/>
  <c r="O209" i="2" s="1"/>
  <c r="N184" i="2"/>
  <c r="O184" i="2" s="1"/>
  <c r="N191" i="2"/>
  <c r="O191" i="2" s="1"/>
  <c r="N201" i="2"/>
  <c r="O201" i="2" s="1"/>
  <c r="Z18" i="2"/>
  <c r="AA18" i="2" s="1"/>
  <c r="X17" i="2"/>
  <c r="AC234" i="2"/>
  <c r="AC241" i="2"/>
  <c r="AC240" i="2"/>
  <c r="AC239" i="2"/>
  <c r="AC237" i="2"/>
  <c r="AC236" i="2"/>
  <c r="AI125" i="2"/>
  <c r="X125" i="2"/>
  <c r="AC233" i="2"/>
  <c r="R20" i="2"/>
  <c r="T127" i="2"/>
  <c r="AE127" i="2"/>
  <c r="P126" i="2"/>
  <c r="AL126" i="2"/>
  <c r="AA126" i="2"/>
  <c r="I126" i="2"/>
  <c r="V126" i="2"/>
  <c r="U126" i="2"/>
  <c r="O19" i="2"/>
  <c r="P19" i="2" s="1"/>
  <c r="Q19" i="2" s="1"/>
  <c r="S19" i="2"/>
  <c r="M125" i="2"/>
  <c r="L125" i="2"/>
  <c r="Q125" i="2"/>
  <c r="AB125" i="2"/>
  <c r="AM125" i="2"/>
  <c r="AF126" i="2"/>
  <c r="AG126" i="2"/>
  <c r="V51" i="6"/>
  <c r="H47" i="6"/>
  <c r="H39" i="6"/>
  <c r="H44" i="6"/>
  <c r="H38" i="6"/>
  <c r="H42" i="6"/>
  <c r="H46" i="6"/>
  <c r="H40" i="6"/>
  <c r="H33" i="6"/>
  <c r="H49" i="6"/>
  <c r="H36" i="6"/>
  <c r="H45" i="6"/>
  <c r="H31" i="6"/>
  <c r="H43" i="6"/>
  <c r="H51" i="6"/>
  <c r="N51" i="6" s="1"/>
  <c r="T51" i="6" s="1"/>
  <c r="H34" i="6"/>
  <c r="H48" i="6"/>
  <c r="H37" i="6"/>
  <c r="H32" i="6"/>
  <c r="H35" i="6"/>
  <c r="H50" i="6"/>
  <c r="H41" i="6"/>
  <c r="Y124" i="2"/>
  <c r="Z124" i="2" s="1"/>
  <c r="AC232" i="2"/>
  <c r="V52" i="6"/>
  <c r="N122" i="6"/>
  <c r="V122" i="6"/>
  <c r="H23" i="6"/>
  <c r="AJ124" i="2"/>
  <c r="AK124" i="2" s="1"/>
  <c r="D127" i="2"/>
  <c r="S25" i="6"/>
  <c r="C62" i="2"/>
  <c r="C169" i="2" s="1"/>
  <c r="C277" i="2" s="1"/>
  <c r="C57" i="7"/>
  <c r="A23" i="5"/>
  <c r="B23" i="2"/>
  <c r="B130" i="2" s="1"/>
  <c r="B238" i="2" s="1"/>
  <c r="C29" i="6"/>
  <c r="B18" i="7"/>
  <c r="M25" i="6"/>
  <c r="G37" i="6"/>
  <c r="G24" i="6"/>
  <c r="G23" i="6"/>
  <c r="G38" i="6"/>
  <c r="G36" i="6"/>
  <c r="G35" i="6"/>
  <c r="G34" i="6"/>
  <c r="G39" i="6"/>
  <c r="W124" i="2"/>
  <c r="W117" i="2"/>
  <c r="N117" i="2"/>
  <c r="D21" i="2"/>
  <c r="AB21" i="2" s="1"/>
  <c r="D16" i="7"/>
  <c r="J43" i="6" l="1"/>
  <c r="O144" i="2"/>
  <c r="V43" i="6"/>
  <c r="AK144" i="2"/>
  <c r="V32" i="6"/>
  <c r="AK133" i="2"/>
  <c r="V36" i="6"/>
  <c r="AK137" i="2"/>
  <c r="V44" i="6"/>
  <c r="AK145" i="2"/>
  <c r="V45" i="6"/>
  <c r="AK146" i="2"/>
  <c r="J119" i="6"/>
  <c r="O220" i="2"/>
  <c r="V46" i="6"/>
  <c r="AK147" i="2"/>
  <c r="V40" i="6"/>
  <c r="AK141" i="2"/>
  <c r="V29" i="6"/>
  <c r="AK130" i="2"/>
  <c r="V34" i="6"/>
  <c r="AK135" i="2"/>
  <c r="V48" i="6"/>
  <c r="AK149" i="2"/>
  <c r="V28" i="6"/>
  <c r="AK129" i="2"/>
  <c r="V38" i="6"/>
  <c r="AK139" i="2"/>
  <c r="V37" i="6"/>
  <c r="AK138" i="2"/>
  <c r="J34" i="6"/>
  <c r="O135" i="2"/>
  <c r="V41" i="6"/>
  <c r="AK142" i="2"/>
  <c r="V39" i="6"/>
  <c r="AK140" i="2"/>
  <c r="J36" i="6"/>
  <c r="O137" i="2"/>
  <c r="J38" i="6"/>
  <c r="O139" i="2"/>
  <c r="V50" i="6"/>
  <c r="AK151" i="2"/>
  <c r="V33" i="6"/>
  <c r="AK134" i="2"/>
  <c r="V42" i="6"/>
  <c r="AK143" i="2"/>
  <c r="V49" i="6"/>
  <c r="AK150" i="2"/>
  <c r="V47" i="6"/>
  <c r="AK148" i="2"/>
  <c r="V35" i="6"/>
  <c r="AK136" i="2"/>
  <c r="J54" i="6"/>
  <c r="AC21" i="2"/>
  <c r="Y21" i="2"/>
  <c r="Z21" i="2" s="1"/>
  <c r="AA21" i="2" s="1"/>
  <c r="AC20" i="2"/>
  <c r="Y20" i="2"/>
  <c r="Z20" i="2" s="1"/>
  <c r="AA20" i="2" s="1"/>
  <c r="J120" i="6"/>
  <c r="J92" i="6"/>
  <c r="J78" i="6"/>
  <c r="J104" i="6"/>
  <c r="N37" i="6"/>
  <c r="N43" i="6"/>
  <c r="N49" i="6"/>
  <c r="N46" i="6"/>
  <c r="N39" i="6"/>
  <c r="N50" i="6"/>
  <c r="N48" i="6"/>
  <c r="N31" i="6"/>
  <c r="N44" i="6"/>
  <c r="V31" i="6"/>
  <c r="N41" i="6"/>
  <c r="N35" i="6"/>
  <c r="N34" i="6"/>
  <c r="N45" i="6"/>
  <c r="N33" i="6"/>
  <c r="N42" i="6"/>
  <c r="N47" i="6"/>
  <c r="AJ125" i="2"/>
  <c r="AK125" i="2" s="1"/>
  <c r="N32" i="6"/>
  <c r="N36" i="6"/>
  <c r="N40" i="6"/>
  <c r="N38" i="6"/>
  <c r="J82" i="6"/>
  <c r="J84" i="6"/>
  <c r="J45" i="6"/>
  <c r="J32" i="6"/>
  <c r="J88" i="6"/>
  <c r="J117" i="6"/>
  <c r="J116" i="6"/>
  <c r="J66" i="6"/>
  <c r="J93" i="6"/>
  <c r="J79" i="6"/>
  <c r="J101" i="6"/>
  <c r="J110" i="6"/>
  <c r="P36" i="6"/>
  <c r="Y125" i="2"/>
  <c r="Z125" i="2" s="1"/>
  <c r="P50" i="6"/>
  <c r="P31" i="6"/>
  <c r="N125" i="2"/>
  <c r="O125" i="2" s="1"/>
  <c r="W126" i="2"/>
  <c r="K126" i="2"/>
  <c r="J126" i="2"/>
  <c r="AG127" i="2"/>
  <c r="AF127" i="2"/>
  <c r="AH126" i="2"/>
  <c r="V127" i="2"/>
  <c r="U127" i="2"/>
  <c r="R21" i="2"/>
  <c r="T128" i="2"/>
  <c r="AE128" i="2"/>
  <c r="AL127" i="2"/>
  <c r="P127" i="2"/>
  <c r="AA127" i="2"/>
  <c r="I127" i="2"/>
  <c r="O20" i="2"/>
  <c r="P20" i="2" s="1"/>
  <c r="Q20" i="2" s="1"/>
  <c r="S20" i="2"/>
  <c r="J44" i="6"/>
  <c r="J106" i="6"/>
  <c r="J122" i="6"/>
  <c r="J72" i="6"/>
  <c r="J109" i="6"/>
  <c r="J60" i="6"/>
  <c r="J71" i="6"/>
  <c r="J35" i="6"/>
  <c r="J41" i="6"/>
  <c r="J80" i="6"/>
  <c r="J91" i="6"/>
  <c r="J57" i="6"/>
  <c r="J67" i="6"/>
  <c r="J76" i="6"/>
  <c r="J102" i="6"/>
  <c r="J75" i="6"/>
  <c r="J39" i="6"/>
  <c r="J77" i="6"/>
  <c r="J112" i="6"/>
  <c r="J63" i="6"/>
  <c r="J105" i="6"/>
  <c r="J87" i="6"/>
  <c r="J28" i="6"/>
  <c r="P32" i="6"/>
  <c r="P35" i="6"/>
  <c r="J33" i="6"/>
  <c r="J85" i="6"/>
  <c r="J107" i="6"/>
  <c r="P40" i="6"/>
  <c r="J114" i="6"/>
  <c r="J58" i="6"/>
  <c r="P29" i="6"/>
  <c r="J94" i="6"/>
  <c r="J81" i="6"/>
  <c r="J40" i="6"/>
  <c r="J46" i="6"/>
  <c r="J55" i="6"/>
  <c r="J50" i="6"/>
  <c r="J83" i="6"/>
  <c r="Q39" i="6"/>
  <c r="J59" i="6"/>
  <c r="J97" i="6"/>
  <c r="J70" i="6"/>
  <c r="J118" i="6"/>
  <c r="J95" i="6"/>
  <c r="P45" i="6"/>
  <c r="J73" i="6"/>
  <c r="J98" i="6"/>
  <c r="J42" i="6"/>
  <c r="J74" i="6"/>
  <c r="J100" i="6"/>
  <c r="J47" i="6"/>
  <c r="J103" i="6"/>
  <c r="J64" i="6"/>
  <c r="J48" i="6"/>
  <c r="J51" i="6"/>
  <c r="J56" i="6"/>
  <c r="J31" i="6"/>
  <c r="J111" i="6"/>
  <c r="J52" i="6"/>
  <c r="J53" i="6"/>
  <c r="J61" i="6"/>
  <c r="J65" i="6"/>
  <c r="J49" i="6"/>
  <c r="P46" i="6"/>
  <c r="P33" i="6"/>
  <c r="P37" i="6"/>
  <c r="P39" i="6"/>
  <c r="P41" i="6"/>
  <c r="P49" i="6"/>
  <c r="Q40" i="6"/>
  <c r="J86" i="6"/>
  <c r="J113" i="6"/>
  <c r="J121" i="6"/>
  <c r="J108" i="6"/>
  <c r="J62" i="6"/>
  <c r="J115" i="6"/>
  <c r="J37" i="6"/>
  <c r="J90" i="6"/>
  <c r="J69" i="6"/>
  <c r="J96" i="6"/>
  <c r="J89" i="6"/>
  <c r="J99" i="6"/>
  <c r="P34" i="6"/>
  <c r="P38" i="6"/>
  <c r="P43" i="6"/>
  <c r="P42" i="6"/>
  <c r="P47" i="6"/>
  <c r="P44" i="6"/>
  <c r="P51" i="6"/>
  <c r="P48" i="6"/>
  <c r="P23" i="6"/>
  <c r="T122" i="6"/>
  <c r="H24" i="6"/>
  <c r="K68" i="6"/>
  <c r="J68" i="6"/>
  <c r="V23" i="6"/>
  <c r="V30" i="6"/>
  <c r="N23" i="6"/>
  <c r="G25" i="6"/>
  <c r="K81" i="6"/>
  <c r="K120" i="6"/>
  <c r="K86" i="6"/>
  <c r="K113" i="6"/>
  <c r="K105" i="6"/>
  <c r="K104" i="6"/>
  <c r="K115" i="6"/>
  <c r="K90" i="6"/>
  <c r="K96" i="6"/>
  <c r="K89" i="6"/>
  <c r="K80" i="6"/>
  <c r="K99" i="6"/>
  <c r="K55" i="6"/>
  <c r="K67" i="6"/>
  <c r="K79" i="6"/>
  <c r="K77" i="6"/>
  <c r="K70" i="6"/>
  <c r="K82" i="6"/>
  <c r="K107" i="6"/>
  <c r="K47" i="6"/>
  <c r="K75" i="6"/>
  <c r="K114" i="6"/>
  <c r="K58" i="6"/>
  <c r="K118" i="6"/>
  <c r="K62" i="6"/>
  <c r="K102" i="6"/>
  <c r="K78" i="6"/>
  <c r="K93" i="6"/>
  <c r="K56" i="6"/>
  <c r="K111" i="6"/>
  <c r="K61" i="6"/>
  <c r="K65" i="6"/>
  <c r="K49" i="6"/>
  <c r="K92" i="6"/>
  <c r="K63" i="6"/>
  <c r="K108" i="6"/>
  <c r="K52" i="6"/>
  <c r="K109" i="6"/>
  <c r="K121" i="6"/>
  <c r="K53" i="6"/>
  <c r="K44" i="6"/>
  <c r="K45" i="6"/>
  <c r="K60" i="6"/>
  <c r="K72" i="6"/>
  <c r="K76" i="6"/>
  <c r="K119" i="6"/>
  <c r="K103" i="6"/>
  <c r="K54" i="6"/>
  <c r="K91" i="6"/>
  <c r="K69" i="6"/>
  <c r="K43" i="6"/>
  <c r="K84" i="6"/>
  <c r="K48" i="6"/>
  <c r="K100" i="6"/>
  <c r="K83" i="6"/>
  <c r="K71" i="6"/>
  <c r="K98" i="6"/>
  <c r="K41" i="6"/>
  <c r="K64" i="6"/>
  <c r="K95" i="6"/>
  <c r="K74" i="6"/>
  <c r="K117" i="6"/>
  <c r="K66" i="6"/>
  <c r="K101" i="6"/>
  <c r="K73" i="6"/>
  <c r="K106" i="6"/>
  <c r="K51" i="6"/>
  <c r="K87" i="6"/>
  <c r="K94" i="6"/>
  <c r="K116" i="6"/>
  <c r="K110" i="6"/>
  <c r="K46" i="6"/>
  <c r="K85" i="6"/>
  <c r="K97" i="6"/>
  <c r="K57" i="6"/>
  <c r="K50" i="6"/>
  <c r="K122" i="6"/>
  <c r="K88" i="6"/>
  <c r="K112" i="6"/>
  <c r="K59" i="6"/>
  <c r="K40" i="6"/>
  <c r="K42" i="6"/>
  <c r="D128" i="2"/>
  <c r="Q35" i="6"/>
  <c r="K36" i="6"/>
  <c r="K37" i="6"/>
  <c r="K34" i="6"/>
  <c r="K35" i="6"/>
  <c r="K39" i="6"/>
  <c r="K38" i="6"/>
  <c r="Q92" i="6"/>
  <c r="Q68" i="6"/>
  <c r="Q60" i="6"/>
  <c r="Q118" i="6"/>
  <c r="Q87" i="6"/>
  <c r="Q71" i="6"/>
  <c r="Q44" i="6"/>
  <c r="W58" i="6"/>
  <c r="Q63" i="6"/>
  <c r="Q67" i="6"/>
  <c r="Q58" i="6"/>
  <c r="Q93" i="6"/>
  <c r="Q114" i="6"/>
  <c r="Q120" i="6"/>
  <c r="Q51" i="6"/>
  <c r="Q119" i="6"/>
  <c r="Q64" i="6"/>
  <c r="Q52" i="6"/>
  <c r="Q54" i="6"/>
  <c r="Q110" i="6"/>
  <c r="Q108" i="6"/>
  <c r="Q99" i="6"/>
  <c r="Q95" i="6"/>
  <c r="Q43" i="6"/>
  <c r="Q59" i="6"/>
  <c r="Q75" i="6"/>
  <c r="Q89" i="6"/>
  <c r="Q65" i="6"/>
  <c r="Q48" i="6"/>
  <c r="Q76" i="6"/>
  <c r="Q112" i="6"/>
  <c r="Q121" i="6"/>
  <c r="Q96" i="6"/>
  <c r="Q86" i="6"/>
  <c r="W40" i="6"/>
  <c r="Q78" i="6"/>
  <c r="Q85" i="6"/>
  <c r="Q109" i="6"/>
  <c r="Q107" i="6"/>
  <c r="Q70" i="6"/>
  <c r="Q102" i="6"/>
  <c r="Q41" i="6"/>
  <c r="Q115" i="6"/>
  <c r="Q117" i="6"/>
  <c r="Q61" i="6"/>
  <c r="Q104" i="6"/>
  <c r="Q101" i="6"/>
  <c r="Q72" i="6"/>
  <c r="Q46" i="6"/>
  <c r="Q69" i="6"/>
  <c r="Q56" i="6"/>
  <c r="Q47" i="6"/>
  <c r="Q122" i="6"/>
  <c r="Q62" i="6"/>
  <c r="Q66" i="6"/>
  <c r="Q49" i="6"/>
  <c r="Q83" i="6"/>
  <c r="Q57" i="6"/>
  <c r="Q100" i="6"/>
  <c r="Q113" i="6"/>
  <c r="Q116" i="6"/>
  <c r="Q74" i="6"/>
  <c r="Q73" i="6"/>
  <c r="Q94" i="6"/>
  <c r="W39" i="6"/>
  <c r="Q98" i="6"/>
  <c r="Q53" i="6"/>
  <c r="Q88" i="6"/>
  <c r="Q82" i="6"/>
  <c r="Q50" i="6"/>
  <c r="Q45" i="6"/>
  <c r="Q91" i="6"/>
  <c r="Q103" i="6"/>
  <c r="Q79" i="6"/>
  <c r="Q84" i="6"/>
  <c r="Q97" i="6"/>
  <c r="Q55" i="6"/>
  <c r="Q81" i="6"/>
  <c r="Q80" i="6"/>
  <c r="Q42" i="6"/>
  <c r="Q111" i="6"/>
  <c r="Q106" i="6"/>
  <c r="Q77" i="6"/>
  <c r="Q105" i="6"/>
  <c r="Q90" i="6"/>
  <c r="C63" i="2"/>
  <c r="C170" i="2" s="1"/>
  <c r="C278" i="2" s="1"/>
  <c r="C58" i="7"/>
  <c r="B24" i="2"/>
  <c r="B131" i="2" s="1"/>
  <c r="B239" i="2" s="1"/>
  <c r="C30" i="6"/>
  <c r="B19" i="7"/>
  <c r="A24" i="5"/>
  <c r="AH124" i="2"/>
  <c r="S26" i="6"/>
  <c r="W37" i="6"/>
  <c r="X117" i="2"/>
  <c r="M26" i="6"/>
  <c r="H12" i="2"/>
  <c r="H11" i="2"/>
  <c r="H9" i="2"/>
  <c r="T40" i="6" l="1"/>
  <c r="T32" i="6"/>
  <c r="T42" i="6"/>
  <c r="T45" i="6"/>
  <c r="T35" i="6"/>
  <c r="T41" i="6"/>
  <c r="T44" i="6"/>
  <c r="T48" i="6"/>
  <c r="T39" i="6"/>
  <c r="T49" i="6"/>
  <c r="T37" i="6"/>
  <c r="T38" i="6"/>
  <c r="T36" i="6"/>
  <c r="T47" i="6"/>
  <c r="T33" i="6"/>
  <c r="T34" i="6"/>
  <c r="T31" i="6"/>
  <c r="T50" i="6"/>
  <c r="T46" i="6"/>
  <c r="T43" i="6"/>
  <c r="AI126" i="2"/>
  <c r="X126" i="2"/>
  <c r="AH127" i="2"/>
  <c r="J127" i="2"/>
  <c r="K127" i="2"/>
  <c r="W127" i="2"/>
  <c r="P128" i="2"/>
  <c r="AL128" i="2"/>
  <c r="AA128" i="2"/>
  <c r="I128" i="2"/>
  <c r="AG128" i="2"/>
  <c r="AF128" i="2"/>
  <c r="V128" i="2"/>
  <c r="U128" i="2"/>
  <c r="M126" i="2"/>
  <c r="L126" i="2"/>
  <c r="AM126" i="2"/>
  <c r="Q126" i="2"/>
  <c r="AB126" i="2"/>
  <c r="O21" i="2"/>
  <c r="P21" i="2" s="1"/>
  <c r="Q21" i="2" s="1"/>
  <c r="S21" i="2"/>
  <c r="J24" i="6"/>
  <c r="V24" i="6"/>
  <c r="P24" i="6"/>
  <c r="N24" i="6"/>
  <c r="T23" i="6"/>
  <c r="G26" i="6"/>
  <c r="AE224" i="2"/>
  <c r="Q34" i="6"/>
  <c r="Q38" i="6"/>
  <c r="Q36" i="6"/>
  <c r="Q23" i="6"/>
  <c r="Q37" i="6"/>
  <c r="K24" i="6"/>
  <c r="W121" i="6"/>
  <c r="W38" i="6"/>
  <c r="W80" i="6"/>
  <c r="W43" i="6"/>
  <c r="W115" i="6"/>
  <c r="W104" i="6"/>
  <c r="W99" i="6"/>
  <c r="W118" i="6"/>
  <c r="W77" i="6"/>
  <c r="W42" i="6"/>
  <c r="W103" i="6"/>
  <c r="W98" i="6"/>
  <c r="W111" i="6"/>
  <c r="W78" i="6"/>
  <c r="W107" i="6"/>
  <c r="W60" i="6"/>
  <c r="W66" i="6"/>
  <c r="W76" i="6"/>
  <c r="W54" i="6"/>
  <c r="W114" i="6"/>
  <c r="W36" i="6"/>
  <c r="W122" i="6"/>
  <c r="W55" i="6"/>
  <c r="W53" i="6"/>
  <c r="W108" i="6"/>
  <c r="W64" i="6"/>
  <c r="W81" i="6"/>
  <c r="W68" i="6"/>
  <c r="W87" i="6"/>
  <c r="W52" i="6"/>
  <c r="W79" i="6"/>
  <c r="W90" i="6"/>
  <c r="W83" i="6"/>
  <c r="W120" i="6"/>
  <c r="W89" i="6"/>
  <c r="W51" i="6"/>
  <c r="W109" i="6"/>
  <c r="W112" i="6"/>
  <c r="W97" i="6"/>
  <c r="W110" i="6"/>
  <c r="W100" i="6"/>
  <c r="W41" i="6"/>
  <c r="W117" i="6"/>
  <c r="W75" i="6"/>
  <c r="W91" i="6"/>
  <c r="W74" i="6"/>
  <c r="W35" i="6"/>
  <c r="W57" i="6"/>
  <c r="W82" i="6"/>
  <c r="W59" i="6"/>
  <c r="W61" i="6"/>
  <c r="W96" i="6"/>
  <c r="W71" i="6"/>
  <c r="W88" i="6"/>
  <c r="W93" i="6"/>
  <c r="W106" i="6"/>
  <c r="W101" i="6"/>
  <c r="W95" i="6"/>
  <c r="W105" i="6"/>
  <c r="W84" i="6"/>
  <c r="W65" i="6"/>
  <c r="W94" i="6"/>
  <c r="W47" i="6"/>
  <c r="W44" i="6"/>
  <c r="W56" i="6"/>
  <c r="W85" i="6"/>
  <c r="W34" i="6"/>
  <c r="W48" i="6"/>
  <c r="W92" i="6"/>
  <c r="W116" i="6"/>
  <c r="W119" i="6"/>
  <c r="W46" i="6"/>
  <c r="W72" i="6"/>
  <c r="W67" i="6"/>
  <c r="W63" i="6"/>
  <c r="W86" i="6"/>
  <c r="W70" i="6"/>
  <c r="W69" i="6"/>
  <c r="W73" i="6"/>
  <c r="W45" i="6"/>
  <c r="W49" i="6"/>
  <c r="W62" i="6"/>
  <c r="W102" i="6"/>
  <c r="W113" i="6"/>
  <c r="W50" i="6"/>
  <c r="C64" i="2"/>
  <c r="C171" i="2" s="1"/>
  <c r="C279" i="2" s="1"/>
  <c r="C59" i="7"/>
  <c r="A25" i="5"/>
  <c r="B25" i="2"/>
  <c r="B132" i="2" s="1"/>
  <c r="B240" i="2" s="1"/>
  <c r="C31" i="6"/>
  <c r="B20" i="7"/>
  <c r="S27" i="6"/>
  <c r="H10" i="2"/>
  <c r="AD241" i="2" l="1"/>
  <c r="AD239" i="2"/>
  <c r="AD235" i="2"/>
  <c r="AD233" i="2"/>
  <c r="AD18" i="2"/>
  <c r="AE18" i="2" s="1"/>
  <c r="AD21" i="2"/>
  <c r="AE21" i="2" s="1"/>
  <c r="AD237" i="2"/>
  <c r="AD111" i="2"/>
  <c r="AE111" i="2" s="1"/>
  <c r="AD88" i="2"/>
  <c r="AE88" i="2" s="1"/>
  <c r="AD101" i="2"/>
  <c r="AE101" i="2" s="1"/>
  <c r="AD58" i="2"/>
  <c r="AE58" i="2" s="1"/>
  <c r="AD115" i="2"/>
  <c r="AE115" i="2" s="1"/>
  <c r="AD64" i="2"/>
  <c r="AE64" i="2" s="1"/>
  <c r="AD81" i="2"/>
  <c r="AE81" i="2" s="1"/>
  <c r="AD38" i="2"/>
  <c r="AE38" i="2" s="1"/>
  <c r="AD43" i="2"/>
  <c r="AE43" i="2" s="1"/>
  <c r="AD94" i="2"/>
  <c r="AE94" i="2" s="1"/>
  <c r="AD66" i="2"/>
  <c r="AE66" i="2" s="1"/>
  <c r="AD92" i="2"/>
  <c r="AE92" i="2" s="1"/>
  <c r="AD35" i="2"/>
  <c r="AE35" i="2" s="1"/>
  <c r="AD24" i="2"/>
  <c r="AE24" i="2" s="1"/>
  <c r="AD44" i="2"/>
  <c r="AE44" i="2" s="1"/>
  <c r="AD109" i="2"/>
  <c r="AE109" i="2" s="1"/>
  <c r="AD77" i="2"/>
  <c r="AE77" i="2" s="1"/>
  <c r="AD52" i="2"/>
  <c r="AE52" i="2" s="1"/>
  <c r="AD45" i="2"/>
  <c r="AE45" i="2" s="1"/>
  <c r="AD42" i="2"/>
  <c r="AE42" i="2" s="1"/>
  <c r="AD34" i="2"/>
  <c r="AE34" i="2" s="1"/>
  <c r="AD37" i="2"/>
  <c r="AE37" i="2" s="1"/>
  <c r="AD22" i="2"/>
  <c r="AE22" i="2" s="1"/>
  <c r="AD65" i="2"/>
  <c r="AE65" i="2" s="1"/>
  <c r="AD83" i="2"/>
  <c r="AE83" i="2" s="1"/>
  <c r="AD47" i="2"/>
  <c r="AE47" i="2" s="1"/>
  <c r="AD268" i="2"/>
  <c r="AD254" i="2"/>
  <c r="AD261" i="2"/>
  <c r="AD248" i="2"/>
  <c r="AD291" i="2"/>
  <c r="AD295" i="2"/>
  <c r="AD312" i="2"/>
  <c r="AD263" i="2"/>
  <c r="AD292" i="2"/>
  <c r="AD319" i="2"/>
  <c r="AD280" i="2"/>
  <c r="AD271" i="2"/>
  <c r="AD266" i="2"/>
  <c r="AD258" i="2"/>
  <c r="AD302" i="2"/>
  <c r="AD323" i="2"/>
  <c r="AD303" i="2"/>
  <c r="AD253" i="2"/>
  <c r="AD298" i="2"/>
  <c r="AD313" i="2"/>
  <c r="AD281" i="2"/>
  <c r="AD243" i="2"/>
  <c r="AD305" i="2"/>
  <c r="AD236" i="2"/>
  <c r="AD67" i="2"/>
  <c r="AE67" i="2" s="1"/>
  <c r="AD33" i="2"/>
  <c r="AE33" i="2" s="1"/>
  <c r="AD87" i="2"/>
  <c r="AE87" i="2" s="1"/>
  <c r="AD90" i="2"/>
  <c r="AE90" i="2" s="1"/>
  <c r="AD41" i="2"/>
  <c r="AE41" i="2" s="1"/>
  <c r="AD84" i="2"/>
  <c r="AE84" i="2" s="1"/>
  <c r="AD98" i="2"/>
  <c r="AE98" i="2" s="1"/>
  <c r="AD51" i="2"/>
  <c r="AE51" i="2" s="1"/>
  <c r="AD25" i="2"/>
  <c r="AE25" i="2" s="1"/>
  <c r="AD39" i="2"/>
  <c r="AE39" i="2" s="1"/>
  <c r="AD55" i="2"/>
  <c r="AE55" i="2" s="1"/>
  <c r="AD48" i="2"/>
  <c r="AE48" i="2" s="1"/>
  <c r="AD32" i="2"/>
  <c r="AE32" i="2" s="1"/>
  <c r="AD62" i="2"/>
  <c r="AE62" i="2" s="1"/>
  <c r="AD91" i="2"/>
  <c r="AE91" i="2" s="1"/>
  <c r="AD93" i="2"/>
  <c r="AE93" i="2" s="1"/>
  <c r="AD59" i="2"/>
  <c r="AE59" i="2" s="1"/>
  <c r="AD110" i="2"/>
  <c r="AE110" i="2" s="1"/>
  <c r="AD49" i="2"/>
  <c r="AE49" i="2" s="1"/>
  <c r="AD86" i="2"/>
  <c r="AE86" i="2" s="1"/>
  <c r="AD29" i="2"/>
  <c r="AE29" i="2" s="1"/>
  <c r="AD57" i="2"/>
  <c r="AE57" i="2" s="1"/>
  <c r="AD82" i="2"/>
  <c r="AE82" i="2" s="1"/>
  <c r="AD72" i="2"/>
  <c r="AE72" i="2" s="1"/>
  <c r="AD328" i="2"/>
  <c r="AD279" i="2"/>
  <c r="AD256" i="2"/>
  <c r="AD260" i="2"/>
  <c r="AD310" i="2"/>
  <c r="AD273" i="2"/>
  <c r="AD297" i="2"/>
  <c r="AD264" i="2"/>
  <c r="AD300" i="2"/>
  <c r="AD252" i="2"/>
  <c r="AD294" i="2"/>
  <c r="AD278" i="2"/>
  <c r="AD314" i="2"/>
  <c r="AD293" i="2"/>
  <c r="AD308" i="2"/>
  <c r="AD259" i="2"/>
  <c r="AD289" i="2"/>
  <c r="AD265" i="2"/>
  <c r="AD320" i="2"/>
  <c r="AD286" i="2"/>
  <c r="AD322" i="2"/>
  <c r="AD331" i="2"/>
  <c r="AD20" i="2"/>
  <c r="AE20" i="2" s="1"/>
  <c r="AD234" i="2"/>
  <c r="AD19" i="2" s="1"/>
  <c r="AE19" i="2" s="1"/>
  <c r="AD85" i="2"/>
  <c r="AE85" i="2" s="1"/>
  <c r="AD27" i="2"/>
  <c r="AE27" i="2" s="1"/>
  <c r="AD100" i="2"/>
  <c r="AE100" i="2" s="1"/>
  <c r="AD63" i="2"/>
  <c r="AE63" i="2" s="1"/>
  <c r="AD102" i="2"/>
  <c r="AE102" i="2" s="1"/>
  <c r="AD80" i="2"/>
  <c r="AE80" i="2" s="1"/>
  <c r="AD96" i="2"/>
  <c r="AE96" i="2" s="1"/>
  <c r="AD76" i="2"/>
  <c r="AE76" i="2" s="1"/>
  <c r="AD108" i="2"/>
  <c r="AE108" i="2" s="1"/>
  <c r="AD70" i="2"/>
  <c r="AE70" i="2" s="1"/>
  <c r="AD46" i="2"/>
  <c r="AE46" i="2" s="1"/>
  <c r="AD54" i="2"/>
  <c r="AE54" i="2" s="1"/>
  <c r="AD71" i="2"/>
  <c r="AE71" i="2" s="1"/>
  <c r="AD78" i="2"/>
  <c r="AE78" i="2" s="1"/>
  <c r="AD30" i="2"/>
  <c r="AE30" i="2" s="1"/>
  <c r="AD73" i="2"/>
  <c r="AE73" i="2" s="1"/>
  <c r="AD61" i="2"/>
  <c r="AE61" i="2" s="1"/>
  <c r="AD79" i="2"/>
  <c r="AE79" i="2" s="1"/>
  <c r="AD104" i="2"/>
  <c r="AE104" i="2" s="1"/>
  <c r="AD89" i="2"/>
  <c r="AE89" i="2" s="1"/>
  <c r="AD26" i="2"/>
  <c r="AE26" i="2" s="1"/>
  <c r="AD36" i="2"/>
  <c r="AE36" i="2" s="1"/>
  <c r="AD40" i="2"/>
  <c r="AE40" i="2" s="1"/>
  <c r="AD329" i="2"/>
  <c r="AD285" i="2"/>
  <c r="AD316" i="2"/>
  <c r="AD296" i="2"/>
  <c r="AD321" i="2"/>
  <c r="AD287" i="2"/>
  <c r="AD288" i="2"/>
  <c r="AD276" i="2"/>
  <c r="AD324" i="2"/>
  <c r="AD309" i="2"/>
  <c r="AD245" i="2"/>
  <c r="AD290" i="2"/>
  <c r="AD247" i="2"/>
  <c r="AD238" i="2"/>
  <c r="AD277" i="2"/>
  <c r="AD262" i="2"/>
  <c r="AD317" i="2"/>
  <c r="AD299" i="2"/>
  <c r="AD325" i="2"/>
  <c r="AD267" i="2"/>
  <c r="AD250" i="2"/>
  <c r="AD249" i="2"/>
  <c r="AD240" i="2"/>
  <c r="AD50" i="2"/>
  <c r="AE50" i="2" s="1"/>
  <c r="AD31" i="2"/>
  <c r="AE31" i="2" s="1"/>
  <c r="AD69" i="2"/>
  <c r="AE69" i="2" s="1"/>
  <c r="AD95" i="2"/>
  <c r="AE95" i="2" s="1"/>
  <c r="AD68" i="2"/>
  <c r="AE68" i="2" s="1"/>
  <c r="AD242" i="2"/>
  <c r="AD28" i="2"/>
  <c r="AE28" i="2" s="1"/>
  <c r="AD97" i="2"/>
  <c r="AE97" i="2" s="1"/>
  <c r="AD105" i="2"/>
  <c r="AE105" i="2" s="1"/>
  <c r="AD60" i="2"/>
  <c r="AE60" i="2" s="1"/>
  <c r="AD75" i="2"/>
  <c r="AE75" i="2" s="1"/>
  <c r="AD56" i="2"/>
  <c r="AE56" i="2" s="1"/>
  <c r="AD107" i="2"/>
  <c r="AE107" i="2" s="1"/>
  <c r="AD112" i="2"/>
  <c r="AE112" i="2" s="1"/>
  <c r="AD114" i="2"/>
  <c r="AE114" i="2" s="1"/>
  <c r="AD103" i="2"/>
  <c r="AE103" i="2" s="1"/>
  <c r="AD113" i="2"/>
  <c r="AE113" i="2" s="1"/>
  <c r="AD23" i="2"/>
  <c r="AE23" i="2" s="1"/>
  <c r="AD74" i="2"/>
  <c r="AE74" i="2" s="1"/>
  <c r="AD99" i="2"/>
  <c r="AE99" i="2" s="1"/>
  <c r="AD116" i="2"/>
  <c r="AE116" i="2" s="1"/>
  <c r="AD53" i="2"/>
  <c r="AE53" i="2" s="1"/>
  <c r="AD106" i="2"/>
  <c r="AE106" i="2" s="1"/>
  <c r="AD301" i="2"/>
  <c r="AD244" i="2"/>
  <c r="AD304" i="2"/>
  <c r="AD251" i="2"/>
  <c r="AD257" i="2"/>
  <c r="AD311" i="2"/>
  <c r="AD306" i="2"/>
  <c r="AD330" i="2"/>
  <c r="AD318" i="2"/>
  <c r="AD327" i="2"/>
  <c r="AD275" i="2"/>
  <c r="AD282" i="2"/>
  <c r="AD326" i="2"/>
  <c r="AD246" i="2"/>
  <c r="AD283" i="2"/>
  <c r="AD272" i="2"/>
  <c r="AD274" i="2"/>
  <c r="AD255" i="2"/>
  <c r="AD270" i="2"/>
  <c r="AD315" i="2"/>
  <c r="AD269" i="2"/>
  <c r="AD307" i="2"/>
  <c r="AD284" i="2"/>
  <c r="AJ126" i="2"/>
  <c r="AK126" i="2" s="1"/>
  <c r="Y126" i="2"/>
  <c r="Z126" i="2" s="1"/>
  <c r="X127" i="2"/>
  <c r="N126" i="2"/>
  <c r="O126" i="2" s="1"/>
  <c r="Y127" i="2"/>
  <c r="Z127" i="2" s="1"/>
  <c r="AI127" i="2"/>
  <c r="R125" i="2"/>
  <c r="R156" i="2"/>
  <c r="R214" i="2"/>
  <c r="R201" i="2"/>
  <c r="R182" i="2"/>
  <c r="R157" i="2"/>
  <c r="R132" i="2"/>
  <c r="R222" i="2"/>
  <c r="R162" i="2"/>
  <c r="R180" i="2"/>
  <c r="R215" i="2"/>
  <c r="R202" i="2"/>
  <c r="R174" i="2"/>
  <c r="T19" i="2"/>
  <c r="T105" i="2"/>
  <c r="T34" i="2"/>
  <c r="T100" i="2"/>
  <c r="T29" i="2"/>
  <c r="T68" i="2"/>
  <c r="T114" i="2"/>
  <c r="T111" i="2"/>
  <c r="T104" i="2"/>
  <c r="T72" i="2"/>
  <c r="AF72" i="2" s="1"/>
  <c r="T89" i="2"/>
  <c r="T46" i="2"/>
  <c r="T107" i="2"/>
  <c r="T65" i="2"/>
  <c r="T31" i="2"/>
  <c r="T88" i="2"/>
  <c r="T52" i="2"/>
  <c r="AF52" i="2" s="1"/>
  <c r="T23" i="2"/>
  <c r="AF23" i="2" s="1"/>
  <c r="T53" i="2"/>
  <c r="T28" i="2"/>
  <c r="T112" i="2"/>
  <c r="AF112" i="2" s="1"/>
  <c r="T51" i="2"/>
  <c r="T25" i="2"/>
  <c r="T55" i="2"/>
  <c r="T74" i="2"/>
  <c r="T44" i="2"/>
  <c r="T102" i="2"/>
  <c r="T87" i="2"/>
  <c r="T58" i="2"/>
  <c r="T30" i="2"/>
  <c r="T38" i="2"/>
  <c r="T64" i="2"/>
  <c r="T33" i="2"/>
  <c r="T41" i="2"/>
  <c r="AF41" i="2" s="1"/>
  <c r="T81" i="2"/>
  <c r="T79" i="2"/>
  <c r="T62" i="2"/>
  <c r="T80" i="2"/>
  <c r="T49" i="2"/>
  <c r="T18" i="2"/>
  <c r="AF18" i="2" s="1"/>
  <c r="T94" i="2"/>
  <c r="AF94" i="2" s="1"/>
  <c r="T22" i="2"/>
  <c r="AF22" i="2" s="1"/>
  <c r="T45" i="2"/>
  <c r="T37" i="2"/>
  <c r="T77" i="2"/>
  <c r="T73" i="2"/>
  <c r="T47" i="2"/>
  <c r="T70" i="2"/>
  <c r="AF70" i="2" s="1"/>
  <c r="T26" i="2"/>
  <c r="T91" i="2"/>
  <c r="T76" i="2"/>
  <c r="T54" i="2"/>
  <c r="AF54" i="2" s="1"/>
  <c r="T82" i="2"/>
  <c r="T103" i="2"/>
  <c r="T39" i="2"/>
  <c r="T110" i="2"/>
  <c r="AF110" i="2" s="1"/>
  <c r="T78" i="2"/>
  <c r="T24" i="2"/>
  <c r="T57" i="2"/>
  <c r="T101" i="2"/>
  <c r="T61" i="2"/>
  <c r="T84" i="2"/>
  <c r="T63" i="2"/>
  <c r="T32" i="2"/>
  <c r="T113" i="2"/>
  <c r="T93" i="2"/>
  <c r="T35" i="2"/>
  <c r="T96" i="2"/>
  <c r="T108" i="2"/>
  <c r="T97" i="2"/>
  <c r="T71" i="2"/>
  <c r="T86" i="2"/>
  <c r="AF86" i="2" s="1"/>
  <c r="T48" i="2"/>
  <c r="AF48" i="2" s="1"/>
  <c r="T56" i="2"/>
  <c r="T99" i="2"/>
  <c r="AF99" i="2" s="1"/>
  <c r="T42" i="2"/>
  <c r="T59" i="2"/>
  <c r="R168" i="2"/>
  <c r="R149" i="2"/>
  <c r="R169" i="2"/>
  <c r="R137" i="2"/>
  <c r="R161" i="2"/>
  <c r="R172" i="2"/>
  <c r="R218" i="2"/>
  <c r="R160" i="2"/>
  <c r="R208" i="2"/>
  <c r="R165" i="2"/>
  <c r="R206" i="2"/>
  <c r="R176" i="2"/>
  <c r="R151" i="2"/>
  <c r="R181" i="2"/>
  <c r="R205" i="2"/>
  <c r="R154" i="2"/>
  <c r="R221" i="2"/>
  <c r="R189" i="2"/>
  <c r="T43" i="2"/>
  <c r="T67" i="2"/>
  <c r="T85" i="2"/>
  <c r="AF85" i="2" s="1"/>
  <c r="T115" i="2"/>
  <c r="T40" i="2"/>
  <c r="T36" i="2"/>
  <c r="R166" i="2"/>
  <c r="R207" i="2"/>
  <c r="R175" i="2"/>
  <c r="R186" i="2"/>
  <c r="R204" i="2"/>
  <c r="R159" i="2"/>
  <c r="R177" i="2"/>
  <c r="R184" i="2"/>
  <c r="R148" i="2"/>
  <c r="R188" i="2"/>
  <c r="R138" i="2"/>
  <c r="T109" i="2"/>
  <c r="T92" i="2"/>
  <c r="T69" i="2"/>
  <c r="T27" i="2"/>
  <c r="T95" i="2"/>
  <c r="T106" i="2"/>
  <c r="AF106" i="2" s="1"/>
  <c r="T116" i="2"/>
  <c r="R187" i="2"/>
  <c r="R223" i="2"/>
  <c r="R164" i="2"/>
  <c r="R158" i="2"/>
  <c r="R143" i="2"/>
  <c r="R197" i="2"/>
  <c r="R198" i="2"/>
  <c r="R153" i="2"/>
  <c r="R210" i="2"/>
  <c r="R170" i="2"/>
  <c r="R194" i="2"/>
  <c r="R195" i="2"/>
  <c r="R183" i="2"/>
  <c r="R191" i="2"/>
  <c r="R135" i="2"/>
  <c r="R216" i="2"/>
  <c r="R211" i="2"/>
  <c r="R147" i="2"/>
  <c r="R220" i="2"/>
  <c r="T60" i="2"/>
  <c r="T66" i="2"/>
  <c r="T50" i="2"/>
  <c r="T98" i="2"/>
  <c r="T83" i="2"/>
  <c r="T90" i="2"/>
  <c r="T75" i="2"/>
  <c r="R152" i="2"/>
  <c r="R193" i="2"/>
  <c r="R200" i="2"/>
  <c r="R179" i="2"/>
  <c r="R167" i="2"/>
  <c r="R190" i="2"/>
  <c r="R196" i="2"/>
  <c r="R141" i="2"/>
  <c r="R171" i="2"/>
  <c r="R139" i="2"/>
  <c r="R192" i="2"/>
  <c r="R213" i="2"/>
  <c r="R133" i="2"/>
  <c r="R203" i="2"/>
  <c r="R136" i="2"/>
  <c r="R199" i="2"/>
  <c r="R155" i="2"/>
  <c r="R163" i="2"/>
  <c r="R173" i="2"/>
  <c r="R217" i="2"/>
  <c r="R150" i="2"/>
  <c r="R219" i="2"/>
  <c r="R212" i="2"/>
  <c r="T21" i="2"/>
  <c r="T20" i="2"/>
  <c r="R130" i="2"/>
  <c r="R209" i="2"/>
  <c r="R142" i="2"/>
  <c r="R185" i="2"/>
  <c r="R178" i="2"/>
  <c r="W128" i="2"/>
  <c r="AH128" i="2"/>
  <c r="K128" i="2"/>
  <c r="J128" i="2"/>
  <c r="L127" i="2"/>
  <c r="M127" i="2"/>
  <c r="AB127" i="2"/>
  <c r="AM127" i="2"/>
  <c r="Q127" i="2"/>
  <c r="AD232" i="2"/>
  <c r="AD17" i="2" s="1"/>
  <c r="AE17" i="2" s="1"/>
  <c r="T24" i="6"/>
  <c r="S123" i="6"/>
  <c r="H25" i="6"/>
  <c r="I224" i="2"/>
  <c r="W23" i="6"/>
  <c r="Q24" i="6"/>
  <c r="W24" i="6"/>
  <c r="C65" i="2"/>
  <c r="C172" i="2" s="1"/>
  <c r="C280" i="2" s="1"/>
  <c r="C60" i="7"/>
  <c r="B26" i="2"/>
  <c r="B133" i="2" s="1"/>
  <c r="B241" i="2" s="1"/>
  <c r="C32" i="6"/>
  <c r="B21" i="7"/>
  <c r="A26" i="5"/>
  <c r="O117" i="2"/>
  <c r="M39" i="6"/>
  <c r="G29" i="6"/>
  <c r="AF32" i="2" l="1"/>
  <c r="AF101" i="2"/>
  <c r="AG101" i="2" s="1"/>
  <c r="AF71" i="2"/>
  <c r="AF45" i="2"/>
  <c r="AF81" i="2"/>
  <c r="AF92" i="2"/>
  <c r="AG92" i="2" s="1"/>
  <c r="AF103" i="2"/>
  <c r="AF80" i="2"/>
  <c r="AF82" i="2"/>
  <c r="AF58" i="2"/>
  <c r="AF74" i="2"/>
  <c r="AG74" i="2" s="1"/>
  <c r="AF104" i="2"/>
  <c r="AF69" i="2"/>
  <c r="AF56" i="2"/>
  <c r="AG56" i="2" s="1"/>
  <c r="AF24" i="2"/>
  <c r="AG24" i="2" s="1"/>
  <c r="AF76" i="2"/>
  <c r="AG76" i="2" s="1"/>
  <c r="AF62" i="2"/>
  <c r="AF33" i="2"/>
  <c r="AG33" i="2" s="1"/>
  <c r="AF68" i="2"/>
  <c r="AG68" i="2" s="1"/>
  <c r="AF66" i="2"/>
  <c r="AG66" i="2" s="1"/>
  <c r="AF78" i="2"/>
  <c r="AF91" i="2"/>
  <c r="AF77" i="2"/>
  <c r="AG77" i="2" s="1"/>
  <c r="AF30" i="2"/>
  <c r="AG30" i="2" s="1"/>
  <c r="AF102" i="2"/>
  <c r="AF51" i="2"/>
  <c r="AG51" i="2" s="1"/>
  <c r="AF65" i="2"/>
  <c r="AG65" i="2" s="1"/>
  <c r="AF29" i="2"/>
  <c r="AG29" i="2" s="1"/>
  <c r="AF105" i="2"/>
  <c r="AF98" i="2"/>
  <c r="AG98" i="2" s="1"/>
  <c r="AF40" i="2"/>
  <c r="AG40" i="2" s="1"/>
  <c r="AF67" i="2"/>
  <c r="AG67" i="2" s="1"/>
  <c r="AF59" i="2"/>
  <c r="AF96" i="2"/>
  <c r="AG96" i="2" s="1"/>
  <c r="AF61" i="2"/>
  <c r="AG61" i="2" s="1"/>
  <c r="AF49" i="2"/>
  <c r="AG49" i="2" s="1"/>
  <c r="AF79" i="2"/>
  <c r="AG79" i="2" s="1"/>
  <c r="AF55" i="2"/>
  <c r="AG55" i="2" s="1"/>
  <c r="AF31" i="2"/>
  <c r="AG31" i="2" s="1"/>
  <c r="AF89" i="2"/>
  <c r="AG89" i="2" s="1"/>
  <c r="AF75" i="2"/>
  <c r="AG75" i="2" s="1"/>
  <c r="AF50" i="2"/>
  <c r="AG50" i="2" s="1"/>
  <c r="AF42" i="2"/>
  <c r="AG42" i="2" s="1"/>
  <c r="AF97" i="2"/>
  <c r="AF63" i="2"/>
  <c r="AG63" i="2" s="1"/>
  <c r="AF107" i="2"/>
  <c r="AG107" i="2" s="1"/>
  <c r="AF60" i="2"/>
  <c r="AG60" i="2" s="1"/>
  <c r="AF95" i="2"/>
  <c r="AG95" i="2" s="1"/>
  <c r="AF93" i="2"/>
  <c r="AG93" i="2" s="1"/>
  <c r="AF111" i="2"/>
  <c r="AG111" i="2" s="1"/>
  <c r="AF20" i="2"/>
  <c r="AG20" i="2" s="1"/>
  <c r="AF90" i="2"/>
  <c r="AF116" i="2"/>
  <c r="AG116" i="2" s="1"/>
  <c r="AF27" i="2"/>
  <c r="AG27" i="2" s="1"/>
  <c r="AF109" i="2"/>
  <c r="AG109" i="2" s="1"/>
  <c r="AF36" i="2"/>
  <c r="AG36" i="2" s="1"/>
  <c r="AF115" i="2"/>
  <c r="AG115" i="2" s="1"/>
  <c r="AF43" i="2"/>
  <c r="AG43" i="2" s="1"/>
  <c r="AF108" i="2"/>
  <c r="AG108" i="2" s="1"/>
  <c r="AF35" i="2"/>
  <c r="AG35" i="2" s="1"/>
  <c r="AF113" i="2"/>
  <c r="AG113" i="2" s="1"/>
  <c r="AF84" i="2"/>
  <c r="AG84" i="2" s="1"/>
  <c r="AF57" i="2"/>
  <c r="AG57" i="2" s="1"/>
  <c r="AF26" i="2"/>
  <c r="AG26" i="2" s="1"/>
  <c r="AF47" i="2"/>
  <c r="AG47" i="2" s="1"/>
  <c r="AF37" i="2"/>
  <c r="AG37" i="2" s="1"/>
  <c r="AF64" i="2"/>
  <c r="AG64" i="2" s="1"/>
  <c r="AF87" i="2"/>
  <c r="AG87" i="2" s="1"/>
  <c r="AF25" i="2"/>
  <c r="AG25" i="2" s="1"/>
  <c r="AF28" i="2"/>
  <c r="AF88" i="2"/>
  <c r="AG88" i="2" s="1"/>
  <c r="AF46" i="2"/>
  <c r="AG46" i="2" s="1"/>
  <c r="AF114" i="2"/>
  <c r="AG114" i="2" s="1"/>
  <c r="AF100" i="2"/>
  <c r="AG100" i="2" s="1"/>
  <c r="AF19" i="2"/>
  <c r="AF83" i="2"/>
  <c r="AG83" i="2" s="1"/>
  <c r="AF39" i="2"/>
  <c r="AG39" i="2" s="1"/>
  <c r="AF73" i="2"/>
  <c r="AG73" i="2" s="1"/>
  <c r="AF38" i="2"/>
  <c r="AG38" i="2" s="1"/>
  <c r="AF44" i="2"/>
  <c r="AG44" i="2" s="1"/>
  <c r="AF53" i="2"/>
  <c r="AG53" i="2" s="1"/>
  <c r="AF34" i="2"/>
  <c r="AG34" i="2" s="1"/>
  <c r="AJ127" i="2"/>
  <c r="AK127" i="2" s="1"/>
  <c r="R140" i="2"/>
  <c r="X128" i="2"/>
  <c r="R126" i="2"/>
  <c r="H26" i="6"/>
  <c r="AC125" i="2"/>
  <c r="R146" i="2"/>
  <c r="R145" i="2"/>
  <c r="R129" i="2"/>
  <c r="N127" i="2"/>
  <c r="O127" i="2" s="1"/>
  <c r="AN150" i="2"/>
  <c r="AN136" i="2"/>
  <c r="R134" i="2"/>
  <c r="R144" i="2"/>
  <c r="R131" i="2"/>
  <c r="T17" i="2"/>
  <c r="AF17" i="2" s="1"/>
  <c r="U21" i="2"/>
  <c r="AF21" i="2"/>
  <c r="AG21" i="2" s="1"/>
  <c r="AC151" i="2"/>
  <c r="AC149" i="2"/>
  <c r="AN148" i="2"/>
  <c r="AC148" i="2"/>
  <c r="AC147" i="2"/>
  <c r="AC145" i="2"/>
  <c r="AC143" i="2"/>
  <c r="AC142" i="2"/>
  <c r="AC141" i="2"/>
  <c r="AC140" i="2"/>
  <c r="AC139" i="2"/>
  <c r="AC138" i="2"/>
  <c r="AC137" i="2"/>
  <c r="AC135" i="2"/>
  <c r="AC133" i="2"/>
  <c r="AN133" i="2"/>
  <c r="AC132" i="2"/>
  <c r="AC131" i="2"/>
  <c r="AN131" i="2"/>
  <c r="AC130" i="2"/>
  <c r="AI128" i="2"/>
  <c r="AC126" i="2"/>
  <c r="U75" i="2"/>
  <c r="AG19" i="2"/>
  <c r="U19" i="2"/>
  <c r="U98" i="2"/>
  <c r="U66" i="2"/>
  <c r="U116" i="2"/>
  <c r="U109" i="2"/>
  <c r="U36" i="2"/>
  <c r="U115" i="2"/>
  <c r="AG59" i="2"/>
  <c r="U59" i="2"/>
  <c r="U24" i="2"/>
  <c r="U86" i="2"/>
  <c r="AG86" i="2"/>
  <c r="U108" i="2"/>
  <c r="U113" i="2"/>
  <c r="U84" i="2"/>
  <c r="U30" i="2"/>
  <c r="U101" i="2"/>
  <c r="U110" i="2"/>
  <c r="AG110" i="2"/>
  <c r="U91" i="2"/>
  <c r="AG91" i="2"/>
  <c r="U73" i="2"/>
  <c r="U94" i="2"/>
  <c r="AG94" i="2"/>
  <c r="U41" i="2"/>
  <c r="AG41" i="2"/>
  <c r="U64" i="2"/>
  <c r="U87" i="2"/>
  <c r="U25" i="2"/>
  <c r="U112" i="2"/>
  <c r="AG112" i="2"/>
  <c r="U65" i="2"/>
  <c r="U89" i="2"/>
  <c r="U104" i="2"/>
  <c r="AG104" i="2"/>
  <c r="U68" i="2"/>
  <c r="U100" i="2"/>
  <c r="U54" i="2"/>
  <c r="AG54" i="2"/>
  <c r="U70" i="2"/>
  <c r="AG70" i="2"/>
  <c r="U77" i="2"/>
  <c r="U45" i="2"/>
  <c r="AG45" i="2"/>
  <c r="U62" i="2"/>
  <c r="AG62" i="2"/>
  <c r="U74" i="2"/>
  <c r="U53" i="2"/>
  <c r="U52" i="2"/>
  <c r="AG52" i="2"/>
  <c r="U107" i="2"/>
  <c r="U28" i="2"/>
  <c r="AG28" i="2"/>
  <c r="U34" i="2"/>
  <c r="U50" i="2"/>
  <c r="U60" i="2"/>
  <c r="U69" i="2"/>
  <c r="AG69" i="2"/>
  <c r="U85" i="2"/>
  <c r="AG85" i="2"/>
  <c r="U42" i="2"/>
  <c r="U71" i="2"/>
  <c r="AG71" i="2"/>
  <c r="U32" i="2"/>
  <c r="AG32" i="2"/>
  <c r="U57" i="2"/>
  <c r="U20" i="2"/>
  <c r="U90" i="2"/>
  <c r="AG90" i="2"/>
  <c r="U35" i="2"/>
  <c r="U92" i="2"/>
  <c r="U40" i="2"/>
  <c r="U67" i="2"/>
  <c r="U99" i="2"/>
  <c r="AG99" i="2"/>
  <c r="U48" i="2"/>
  <c r="AG48" i="2"/>
  <c r="U96" i="2"/>
  <c r="U82" i="2"/>
  <c r="AG82" i="2"/>
  <c r="U76" i="2"/>
  <c r="U18" i="2"/>
  <c r="AG18" i="2"/>
  <c r="U49" i="2"/>
  <c r="U79" i="2"/>
  <c r="U102" i="2"/>
  <c r="AG102" i="2"/>
  <c r="U55" i="2"/>
  <c r="U51" i="2"/>
  <c r="U33" i="2"/>
  <c r="U38" i="2"/>
  <c r="U88" i="2"/>
  <c r="U46" i="2"/>
  <c r="U72" i="2"/>
  <c r="AG72" i="2"/>
  <c r="U111" i="2"/>
  <c r="U29" i="2"/>
  <c r="U105" i="2"/>
  <c r="AG105" i="2"/>
  <c r="U106" i="2"/>
  <c r="AG106" i="2"/>
  <c r="U43" i="2"/>
  <c r="U83" i="2"/>
  <c r="U44" i="2"/>
  <c r="U95" i="2"/>
  <c r="U37" i="2"/>
  <c r="U39" i="2"/>
  <c r="U56" i="2"/>
  <c r="U31" i="2"/>
  <c r="U97" i="2"/>
  <c r="AG97" i="2"/>
  <c r="U93" i="2"/>
  <c r="U63" i="2"/>
  <c r="U61" i="2"/>
  <c r="AG78" i="2"/>
  <c r="U78" i="2"/>
  <c r="U103" i="2"/>
  <c r="AG103" i="2"/>
  <c r="U22" i="2"/>
  <c r="AG22" i="2"/>
  <c r="U26" i="2"/>
  <c r="U47" i="2"/>
  <c r="AG80" i="2"/>
  <c r="U80" i="2"/>
  <c r="U81" i="2"/>
  <c r="AG81" i="2"/>
  <c r="U58" i="2"/>
  <c r="AG58" i="2"/>
  <c r="U23" i="2"/>
  <c r="AG23" i="2"/>
  <c r="U27" i="2"/>
  <c r="U114" i="2"/>
  <c r="L128" i="2"/>
  <c r="M128" i="2"/>
  <c r="Q128" i="2"/>
  <c r="AM128" i="2"/>
  <c r="AB128" i="2"/>
  <c r="J224" i="2"/>
  <c r="N25" i="6"/>
  <c r="K25" i="6"/>
  <c r="V25" i="6"/>
  <c r="P25" i="6"/>
  <c r="J25" i="6"/>
  <c r="O100" i="6"/>
  <c r="C66" i="2"/>
  <c r="C173" i="2" s="1"/>
  <c r="C281" i="2" s="1"/>
  <c r="C61" i="7"/>
  <c r="B27" i="2"/>
  <c r="B134" i="2" s="1"/>
  <c r="B242" i="2" s="1"/>
  <c r="C33" i="6"/>
  <c r="B22" i="7"/>
  <c r="A27" i="5"/>
  <c r="P117" i="2"/>
  <c r="U224" i="2"/>
  <c r="V224" i="2"/>
  <c r="G30" i="6"/>
  <c r="G28" i="6"/>
  <c r="G27" i="6"/>
  <c r="E12" i="2"/>
  <c r="E11" i="2"/>
  <c r="E10" i="2"/>
  <c r="E9" i="2"/>
  <c r="G9" i="2" s="1"/>
  <c r="AN125" i="2" l="1"/>
  <c r="AJ128" i="2"/>
  <c r="N26" i="6"/>
  <c r="AN132" i="2"/>
  <c r="AN137" i="2"/>
  <c r="AN141" i="2"/>
  <c r="AN147" i="2"/>
  <c r="AN151" i="2"/>
  <c r="AN130" i="2"/>
  <c r="Y128" i="2"/>
  <c r="Z128" i="2" s="1"/>
  <c r="AN138" i="2"/>
  <c r="AN142" i="2"/>
  <c r="AN139" i="2"/>
  <c r="AN143" i="2"/>
  <c r="AN126" i="2"/>
  <c r="AN135" i="2"/>
  <c r="AN140" i="2"/>
  <c r="AN145" i="2"/>
  <c r="AN149" i="2"/>
  <c r="N128" i="2"/>
  <c r="AC129" i="2"/>
  <c r="AC144" i="2"/>
  <c r="AC146" i="2"/>
  <c r="AC134" i="2"/>
  <c r="J12" i="7"/>
  <c r="T25" i="6"/>
  <c r="H27" i="6"/>
  <c r="J26" i="6"/>
  <c r="P26" i="6"/>
  <c r="V26" i="6"/>
  <c r="P28" i="6"/>
  <c r="K26" i="6"/>
  <c r="J18" i="7"/>
  <c r="J17" i="7"/>
  <c r="J16" i="7"/>
  <c r="O40" i="6"/>
  <c r="Q25" i="6"/>
  <c r="Q26" i="6"/>
  <c r="W25" i="6"/>
  <c r="U70" i="6"/>
  <c r="O70" i="6"/>
  <c r="U114" i="6"/>
  <c r="O114" i="6"/>
  <c r="O79" i="6"/>
  <c r="U65" i="6"/>
  <c r="O65" i="6"/>
  <c r="U53" i="6"/>
  <c r="O53" i="6"/>
  <c r="O50" i="6"/>
  <c r="U72" i="6"/>
  <c r="O72" i="6"/>
  <c r="U94" i="6"/>
  <c r="O94" i="6"/>
  <c r="U89" i="6"/>
  <c r="O89" i="6"/>
  <c r="O87" i="6"/>
  <c r="O58" i="6"/>
  <c r="O75" i="6"/>
  <c r="O48" i="6"/>
  <c r="O80" i="6"/>
  <c r="U74" i="6"/>
  <c r="O74" i="6"/>
  <c r="U54" i="6"/>
  <c r="O54" i="6"/>
  <c r="U71" i="6"/>
  <c r="O71" i="6"/>
  <c r="O116" i="6"/>
  <c r="U57" i="6"/>
  <c r="O57" i="6"/>
  <c r="U95" i="6"/>
  <c r="O95" i="6"/>
  <c r="U98" i="6"/>
  <c r="O98" i="6"/>
  <c r="U84" i="6"/>
  <c r="O84" i="6"/>
  <c r="O107" i="6"/>
  <c r="O106" i="6"/>
  <c r="O52" i="6"/>
  <c r="U79" i="6"/>
  <c r="U52" i="6"/>
  <c r="U75" i="6"/>
  <c r="U116" i="6"/>
  <c r="U107" i="6"/>
  <c r="U106" i="6"/>
  <c r="U80" i="6"/>
  <c r="U87" i="6"/>
  <c r="U58" i="6"/>
  <c r="U100" i="6"/>
  <c r="C67" i="2"/>
  <c r="C174" i="2" s="1"/>
  <c r="C282" i="2" s="1"/>
  <c r="C62" i="7"/>
  <c r="A28" i="5"/>
  <c r="B23" i="7"/>
  <c r="C34" i="6"/>
  <c r="B28" i="2"/>
  <c r="B135" i="2" s="1"/>
  <c r="B243" i="2" s="1"/>
  <c r="O36" i="6"/>
  <c r="O38" i="6"/>
  <c r="M38" i="6"/>
  <c r="M28" i="6"/>
  <c r="M30" i="6"/>
  <c r="M27" i="6"/>
  <c r="M29" i="6"/>
  <c r="AF224" i="2"/>
  <c r="AG224" i="2"/>
  <c r="G31" i="6"/>
  <c r="G10" i="2"/>
  <c r="G11" i="2" s="1"/>
  <c r="G12" i="2" s="1"/>
  <c r="R128" i="2" l="1"/>
  <c r="O128" i="2"/>
  <c r="V27" i="6"/>
  <c r="AK128" i="2"/>
  <c r="T26" i="6"/>
  <c r="U50" i="6"/>
  <c r="AN144" i="2"/>
  <c r="U43" i="6" s="1"/>
  <c r="AN129" i="2"/>
  <c r="AN134" i="2"/>
  <c r="AN146" i="2"/>
  <c r="R127" i="2"/>
  <c r="AC128" i="2"/>
  <c r="U40" i="6"/>
  <c r="J27" i="6"/>
  <c r="U48" i="6"/>
  <c r="I25" i="6"/>
  <c r="O34" i="6"/>
  <c r="O24" i="6"/>
  <c r="I24" i="6"/>
  <c r="J14" i="7"/>
  <c r="J13" i="7"/>
  <c r="N27" i="6"/>
  <c r="H29" i="6"/>
  <c r="J29" i="6"/>
  <c r="W26" i="6"/>
  <c r="K27" i="6"/>
  <c r="O43" i="6"/>
  <c r="W29" i="6"/>
  <c r="U59" i="6"/>
  <c r="O59" i="6"/>
  <c r="U77" i="6"/>
  <c r="O77" i="6"/>
  <c r="U60" i="6"/>
  <c r="O60" i="6"/>
  <c r="U117" i="6"/>
  <c r="O117" i="6"/>
  <c r="U82" i="6"/>
  <c r="O82" i="6"/>
  <c r="U91" i="6"/>
  <c r="O91" i="6"/>
  <c r="U86" i="6"/>
  <c r="O86" i="6"/>
  <c r="U99" i="6"/>
  <c r="O99" i="6"/>
  <c r="U104" i="6"/>
  <c r="O104" i="6"/>
  <c r="U61" i="6"/>
  <c r="O61" i="6"/>
  <c r="U121" i="6"/>
  <c r="O121" i="6"/>
  <c r="U105" i="6"/>
  <c r="O105" i="6"/>
  <c r="U90" i="6"/>
  <c r="O90" i="6"/>
  <c r="U85" i="6"/>
  <c r="O85" i="6"/>
  <c r="U63" i="6"/>
  <c r="O63" i="6"/>
  <c r="U62" i="6"/>
  <c r="O62" i="6"/>
  <c r="U103" i="6"/>
  <c r="O103" i="6"/>
  <c r="U109" i="6"/>
  <c r="O109" i="6"/>
  <c r="U83" i="6"/>
  <c r="O83" i="6"/>
  <c r="U119" i="6"/>
  <c r="O119" i="6"/>
  <c r="U64" i="6"/>
  <c r="O64" i="6"/>
  <c r="U47" i="6"/>
  <c r="O47" i="6"/>
  <c r="O42" i="6"/>
  <c r="U78" i="6"/>
  <c r="O78" i="6"/>
  <c r="U115" i="6"/>
  <c r="O115" i="6"/>
  <c r="U92" i="6"/>
  <c r="O92" i="6"/>
  <c r="U118" i="6"/>
  <c r="O118" i="6"/>
  <c r="U68" i="6"/>
  <c r="O68" i="6"/>
  <c r="U101" i="6"/>
  <c r="O101" i="6"/>
  <c r="U112" i="6"/>
  <c r="O112" i="6"/>
  <c r="U122" i="6"/>
  <c r="O122" i="6"/>
  <c r="U96" i="6"/>
  <c r="O96" i="6"/>
  <c r="U110" i="6"/>
  <c r="O110" i="6"/>
  <c r="U93" i="6"/>
  <c r="O93" i="6"/>
  <c r="U49" i="6"/>
  <c r="O49" i="6"/>
  <c r="U69" i="6"/>
  <c r="O69" i="6"/>
  <c r="U73" i="6"/>
  <c r="O73" i="6"/>
  <c r="U67" i="6"/>
  <c r="O67" i="6"/>
  <c r="U111" i="6"/>
  <c r="O111" i="6"/>
  <c r="U88" i="6"/>
  <c r="O88" i="6"/>
  <c r="U120" i="6"/>
  <c r="O120" i="6"/>
  <c r="U108" i="6"/>
  <c r="O108" i="6"/>
  <c r="U97" i="6"/>
  <c r="O97" i="6"/>
  <c r="U102" i="6"/>
  <c r="O102" i="6"/>
  <c r="U81" i="6"/>
  <c r="O81" i="6"/>
  <c r="U66" i="6"/>
  <c r="O66" i="6"/>
  <c r="U113" i="6"/>
  <c r="O113" i="6"/>
  <c r="U56" i="6"/>
  <c r="O56" i="6"/>
  <c r="U76" i="6"/>
  <c r="O76" i="6"/>
  <c r="U55" i="6"/>
  <c r="O55" i="6"/>
  <c r="U41" i="6"/>
  <c r="O41" i="6"/>
  <c r="C68" i="2"/>
  <c r="C175" i="2" s="1"/>
  <c r="C283" i="2" s="1"/>
  <c r="C63" i="7"/>
  <c r="C35" i="6"/>
  <c r="B29" i="2"/>
  <c r="B136" i="2" s="1"/>
  <c r="B244" i="2" s="1"/>
  <c r="B24" i="7"/>
  <c r="A29" i="5"/>
  <c r="W224" i="2"/>
  <c r="O37" i="6"/>
  <c r="U36" i="6"/>
  <c r="U38" i="6"/>
  <c r="U17" i="2"/>
  <c r="Y117" i="2"/>
  <c r="V117" i="2"/>
  <c r="AN128" i="2" l="1"/>
  <c r="AC127" i="2"/>
  <c r="O45" i="6"/>
  <c r="U46" i="6"/>
  <c r="U42" i="6"/>
  <c r="U35" i="6"/>
  <c r="U51" i="6"/>
  <c r="O35" i="6"/>
  <c r="O44" i="6"/>
  <c r="O46" i="6"/>
  <c r="O25" i="6"/>
  <c r="O51" i="6"/>
  <c r="T27" i="6"/>
  <c r="N29" i="6"/>
  <c r="J30" i="6"/>
  <c r="H28" i="6"/>
  <c r="H30" i="6"/>
  <c r="Q29" i="6"/>
  <c r="K29" i="6"/>
  <c r="W28" i="6"/>
  <c r="W30" i="6"/>
  <c r="W27" i="6"/>
  <c r="C69" i="2"/>
  <c r="C176" i="2" s="1"/>
  <c r="C284" i="2" s="1"/>
  <c r="C64" i="7"/>
  <c r="A30" i="5"/>
  <c r="B25" i="7"/>
  <c r="C36" i="6"/>
  <c r="B30" i="2"/>
  <c r="B137" i="2" s="1"/>
  <c r="B245" i="2" s="1"/>
  <c r="M31" i="6"/>
  <c r="U37" i="6"/>
  <c r="AH224" i="2"/>
  <c r="M33" i="6"/>
  <c r="G33" i="6"/>
  <c r="AN127" i="2" l="1"/>
  <c r="U24" i="6"/>
  <c r="U44" i="6"/>
  <c r="U25" i="6"/>
  <c r="U45" i="6"/>
  <c r="U34" i="6"/>
  <c r="T29" i="6"/>
  <c r="N30" i="6"/>
  <c r="N28" i="6"/>
  <c r="P30" i="6"/>
  <c r="I29" i="6"/>
  <c r="AG17" i="2"/>
  <c r="Q30" i="6"/>
  <c r="Q28" i="6"/>
  <c r="K28" i="6"/>
  <c r="K30" i="6"/>
  <c r="C65" i="7"/>
  <c r="C70" i="2"/>
  <c r="C177" i="2" s="1"/>
  <c r="C285" i="2" s="1"/>
  <c r="O29" i="6"/>
  <c r="C37" i="6"/>
  <c r="B31" i="2"/>
  <c r="B138" i="2" s="1"/>
  <c r="B246" i="2" s="1"/>
  <c r="B26" i="7"/>
  <c r="A31" i="5"/>
  <c r="A32" i="5" s="1"/>
  <c r="A33" i="5" s="1"/>
  <c r="M34" i="6"/>
  <c r="Z117" i="2"/>
  <c r="T30" i="6" l="1"/>
  <c r="U39" i="6"/>
  <c r="O39" i="6"/>
  <c r="T28" i="6"/>
  <c r="Q31" i="6"/>
  <c r="K31" i="6"/>
  <c r="W31" i="6"/>
  <c r="C71" i="2"/>
  <c r="C178" i="2" s="1"/>
  <c r="C286" i="2" s="1"/>
  <c r="C66" i="7"/>
  <c r="A34" i="5"/>
  <c r="U29" i="6"/>
  <c r="I28" i="6"/>
  <c r="B27" i="7"/>
  <c r="C38" i="6"/>
  <c r="B32" i="2"/>
  <c r="B139" i="2" s="1"/>
  <c r="B247" i="2" s="1"/>
  <c r="O30" i="6"/>
  <c r="M32" i="6"/>
  <c r="K224" i="2"/>
  <c r="G32" i="6"/>
  <c r="J225" i="2"/>
  <c r="G123" i="6" l="1"/>
  <c r="AG225" i="2"/>
  <c r="U28" i="6"/>
  <c r="W33" i="6"/>
  <c r="C40" i="6"/>
  <c r="B34" i="2"/>
  <c r="B141" i="2" s="1"/>
  <c r="B249" i="2" s="1"/>
  <c r="B29" i="7"/>
  <c r="C72" i="2"/>
  <c r="C179" i="2" s="1"/>
  <c r="C287" i="2" s="1"/>
  <c r="C67" i="7"/>
  <c r="A35" i="5"/>
  <c r="C39" i="6"/>
  <c r="B33" i="2"/>
  <c r="B140" i="2" s="1"/>
  <c r="B248" i="2" s="1"/>
  <c r="B28" i="7"/>
  <c r="O28" i="6"/>
  <c r="AF225" i="2"/>
  <c r="M35" i="6"/>
  <c r="U30" i="6"/>
  <c r="K225" i="2"/>
  <c r="V225" i="2"/>
  <c r="U225" i="2"/>
  <c r="AI224" i="2"/>
  <c r="AI225" i="2" l="1"/>
  <c r="Q33" i="6"/>
  <c r="K33" i="6"/>
  <c r="C73" i="2"/>
  <c r="C180" i="2" s="1"/>
  <c r="C288" i="2" s="1"/>
  <c r="C68" i="7"/>
  <c r="A36" i="5"/>
  <c r="L224" i="2"/>
  <c r="M37" i="6"/>
  <c r="O31" i="6"/>
  <c r="W32" i="6" l="1"/>
  <c r="Q32" i="6"/>
  <c r="K32" i="6"/>
  <c r="H123" i="6"/>
  <c r="B37" i="2"/>
  <c r="B144" i="2" s="1"/>
  <c r="B252" i="2" s="1"/>
  <c r="B32" i="7"/>
  <c r="C74" i="2"/>
  <c r="C181" i="2" s="1"/>
  <c r="C289" i="2" s="1"/>
  <c r="C69" i="7"/>
  <c r="A37" i="5"/>
  <c r="W225" i="2"/>
  <c r="L225" i="2"/>
  <c r="AH225" i="2"/>
  <c r="AJ224" i="2"/>
  <c r="U31" i="6"/>
  <c r="W123" i="6" l="1"/>
  <c r="S16" i="6" s="1"/>
  <c r="N123" i="6"/>
  <c r="T123" i="6"/>
  <c r="B38" i="2"/>
  <c r="B145" i="2" s="1"/>
  <c r="B253" i="2" s="1"/>
  <c r="B33" i="7"/>
  <c r="C75" i="2"/>
  <c r="C182" i="2" s="1"/>
  <c r="C290" i="2" s="1"/>
  <c r="C70" i="7"/>
  <c r="AJ225" i="2"/>
  <c r="A38" i="5"/>
  <c r="U33" i="6"/>
  <c r="O33" i="6"/>
  <c r="C76" i="2" l="1"/>
  <c r="C183" i="2" s="1"/>
  <c r="C291" i="2" s="1"/>
  <c r="C71" i="7"/>
  <c r="B39" i="2"/>
  <c r="B146" i="2" s="1"/>
  <c r="B254" i="2" s="1"/>
  <c r="B34" i="7"/>
  <c r="T14" i="6"/>
  <c r="S11" i="6"/>
  <c r="T12" i="6"/>
  <c r="S14" i="6"/>
  <c r="S12" i="6"/>
  <c r="S13" i="6"/>
  <c r="T11" i="6"/>
  <c r="T13" i="6"/>
  <c r="A39" i="5"/>
  <c r="T224" i="2"/>
  <c r="M36" i="6"/>
  <c r="B40" i="2" l="1"/>
  <c r="B147" i="2" s="1"/>
  <c r="B255" i="2" s="1"/>
  <c r="B35" i="7"/>
  <c r="C77" i="2"/>
  <c r="C184" i="2" s="1"/>
  <c r="C292" i="2" s="1"/>
  <c r="C72" i="7"/>
  <c r="T15" i="6"/>
  <c r="T19" i="6" s="1"/>
  <c r="S15" i="6"/>
  <c r="S19" i="6" s="1"/>
  <c r="M123" i="6"/>
  <c r="A40" i="5"/>
  <c r="B41" i="2" l="1"/>
  <c r="B148" i="2" s="1"/>
  <c r="B256" i="2" s="1"/>
  <c r="B36" i="7"/>
  <c r="C78" i="2"/>
  <c r="C185" i="2" s="1"/>
  <c r="C293" i="2" s="1"/>
  <c r="C73" i="7"/>
  <c r="A41" i="5"/>
  <c r="B42" i="2" l="1"/>
  <c r="B149" i="2" s="1"/>
  <c r="B257" i="2" s="1"/>
  <c r="B37" i="7"/>
  <c r="C79" i="2"/>
  <c r="C186" i="2" s="1"/>
  <c r="C294" i="2" s="1"/>
  <c r="C74" i="7"/>
  <c r="A42" i="5"/>
  <c r="C80" i="2" l="1"/>
  <c r="C187" i="2" s="1"/>
  <c r="C295" i="2" s="1"/>
  <c r="C75" i="7"/>
  <c r="B43" i="2"/>
  <c r="B150" i="2" s="1"/>
  <c r="B258" i="2" s="1"/>
  <c r="B38" i="7"/>
  <c r="A43" i="5"/>
  <c r="B44" i="2" l="1"/>
  <c r="B151" i="2" s="1"/>
  <c r="B259" i="2" s="1"/>
  <c r="B39" i="7"/>
  <c r="C81" i="2"/>
  <c r="C188" i="2" s="1"/>
  <c r="C296" i="2" s="1"/>
  <c r="C76" i="7"/>
  <c r="A44" i="5"/>
  <c r="B45" i="2" l="1"/>
  <c r="B152" i="2" s="1"/>
  <c r="B260" i="2" s="1"/>
  <c r="B40" i="7"/>
  <c r="C82" i="2"/>
  <c r="C189" i="2" s="1"/>
  <c r="C297" i="2" s="1"/>
  <c r="C77" i="7"/>
  <c r="A45" i="5"/>
  <c r="B46" i="2" l="1"/>
  <c r="B153" i="2" s="1"/>
  <c r="B261" i="2" s="1"/>
  <c r="B41" i="7"/>
  <c r="C83" i="2"/>
  <c r="C190" i="2" s="1"/>
  <c r="C298" i="2" s="1"/>
  <c r="C78" i="7"/>
  <c r="A46" i="5"/>
  <c r="B47" i="2" l="1"/>
  <c r="B154" i="2" s="1"/>
  <c r="B262" i="2" s="1"/>
  <c r="B42" i="7"/>
  <c r="C84" i="2"/>
  <c r="C191" i="2" s="1"/>
  <c r="C299" i="2" s="1"/>
  <c r="C79" i="7"/>
  <c r="A47" i="5"/>
  <c r="B48" i="2" l="1"/>
  <c r="B155" i="2" s="1"/>
  <c r="B263" i="2" s="1"/>
  <c r="B43" i="7"/>
  <c r="C80" i="7"/>
  <c r="C85" i="2"/>
  <c r="C192" i="2" s="1"/>
  <c r="C300" i="2" s="1"/>
  <c r="A48" i="5"/>
  <c r="B49" i="2" l="1"/>
  <c r="B156" i="2" s="1"/>
  <c r="B264" i="2" s="1"/>
  <c r="B44" i="7"/>
  <c r="C86" i="2"/>
  <c r="C193" i="2" s="1"/>
  <c r="C301" i="2" s="1"/>
  <c r="C81" i="7"/>
  <c r="A49" i="5"/>
  <c r="B50" i="2" l="1"/>
  <c r="B157" i="2" s="1"/>
  <c r="B265" i="2" s="1"/>
  <c r="B45" i="7"/>
  <c r="C87" i="2"/>
  <c r="C194" i="2" s="1"/>
  <c r="C302" i="2" s="1"/>
  <c r="C82" i="7"/>
  <c r="A50" i="5"/>
  <c r="B51" i="2" l="1"/>
  <c r="B158" i="2" s="1"/>
  <c r="B266" i="2" s="1"/>
  <c r="B46" i="7"/>
  <c r="C88" i="2"/>
  <c r="C195" i="2" s="1"/>
  <c r="C303" i="2" s="1"/>
  <c r="C83" i="7"/>
  <c r="A51" i="5"/>
  <c r="B52" i="2" l="1"/>
  <c r="B159" i="2" s="1"/>
  <c r="B267" i="2" s="1"/>
  <c r="B47" i="7"/>
  <c r="C84" i="7"/>
  <c r="C89" i="2"/>
  <c r="C196" i="2" s="1"/>
  <c r="C304" i="2" s="1"/>
  <c r="A52" i="5"/>
  <c r="B53" i="2" l="1"/>
  <c r="B160" i="2" s="1"/>
  <c r="B268" i="2" s="1"/>
  <c r="B48" i="7"/>
  <c r="C90" i="2"/>
  <c r="C197" i="2" s="1"/>
  <c r="C305" i="2" s="1"/>
  <c r="C85" i="7"/>
  <c r="A53" i="5"/>
  <c r="B54" i="2" l="1"/>
  <c r="B161" i="2" s="1"/>
  <c r="B269" i="2" s="1"/>
  <c r="B49" i="7"/>
  <c r="C91" i="2"/>
  <c r="C198" i="2" s="1"/>
  <c r="C306" i="2" s="1"/>
  <c r="C86" i="7"/>
  <c r="A54" i="5"/>
  <c r="B55" i="2" l="1"/>
  <c r="B162" i="2" s="1"/>
  <c r="B270" i="2" s="1"/>
  <c r="B50" i="7"/>
  <c r="C92" i="2"/>
  <c r="C199" i="2" s="1"/>
  <c r="C307" i="2" s="1"/>
  <c r="C87" i="7"/>
  <c r="A55" i="5"/>
  <c r="B56" i="2" l="1"/>
  <c r="B163" i="2" s="1"/>
  <c r="B271" i="2" s="1"/>
  <c r="B51" i="7"/>
  <c r="C88" i="7"/>
  <c r="C93" i="2"/>
  <c r="C200" i="2" s="1"/>
  <c r="C308" i="2" s="1"/>
  <c r="A56" i="5"/>
  <c r="B57" i="2" l="1"/>
  <c r="B164" i="2" s="1"/>
  <c r="B272" i="2" s="1"/>
  <c r="B52" i="7"/>
  <c r="C94" i="2"/>
  <c r="C201" i="2" s="1"/>
  <c r="C309" i="2" s="1"/>
  <c r="C89" i="7"/>
  <c r="A57" i="5"/>
  <c r="B58" i="2" l="1"/>
  <c r="B165" i="2" s="1"/>
  <c r="B273" i="2" s="1"/>
  <c r="B53" i="7"/>
  <c r="C95" i="2"/>
  <c r="C202" i="2" s="1"/>
  <c r="C310" i="2" s="1"/>
  <c r="C90" i="7"/>
  <c r="A58" i="5"/>
  <c r="B59" i="2" l="1"/>
  <c r="B166" i="2" s="1"/>
  <c r="B274" i="2" s="1"/>
  <c r="B54" i="7"/>
  <c r="C96" i="2"/>
  <c r="C203" i="2" s="1"/>
  <c r="C311" i="2" s="1"/>
  <c r="C91" i="7"/>
  <c r="A59" i="5"/>
  <c r="B60" i="2" l="1"/>
  <c r="B167" i="2" s="1"/>
  <c r="B275" i="2" s="1"/>
  <c r="B55" i="7"/>
  <c r="C97" i="2"/>
  <c r="C204" i="2" s="1"/>
  <c r="C312" i="2" s="1"/>
  <c r="C92" i="7"/>
  <c r="A60" i="5"/>
  <c r="B61" i="2" l="1"/>
  <c r="B168" i="2" s="1"/>
  <c r="B276" i="2" s="1"/>
  <c r="B56" i="7"/>
  <c r="C98" i="2"/>
  <c r="C205" i="2" s="1"/>
  <c r="C313" i="2" s="1"/>
  <c r="C93" i="7"/>
  <c r="A61" i="5"/>
  <c r="B62" i="2" l="1"/>
  <c r="B169" i="2" s="1"/>
  <c r="B277" i="2" s="1"/>
  <c r="B57" i="7"/>
  <c r="C99" i="2"/>
  <c r="C206" i="2" s="1"/>
  <c r="C314" i="2" s="1"/>
  <c r="C94" i="7"/>
  <c r="A62" i="5"/>
  <c r="B63" i="2" l="1"/>
  <c r="B170" i="2" s="1"/>
  <c r="B278" i="2" s="1"/>
  <c r="B58" i="7"/>
  <c r="C100" i="2"/>
  <c r="C207" i="2" s="1"/>
  <c r="C315" i="2" s="1"/>
  <c r="C95" i="7"/>
  <c r="A63" i="5"/>
  <c r="B64" i="2" l="1"/>
  <c r="B171" i="2" s="1"/>
  <c r="B279" i="2" s="1"/>
  <c r="B59" i="7"/>
  <c r="C101" i="2"/>
  <c r="C208" i="2" s="1"/>
  <c r="C316" i="2" s="1"/>
  <c r="C96" i="7"/>
  <c r="A64" i="5"/>
  <c r="B65" i="2" l="1"/>
  <c r="B172" i="2" s="1"/>
  <c r="B280" i="2" s="1"/>
  <c r="B60" i="7"/>
  <c r="C102" i="2"/>
  <c r="C209" i="2" s="1"/>
  <c r="C317" i="2" s="1"/>
  <c r="C97" i="7"/>
  <c r="A65" i="5"/>
  <c r="B66" i="2" l="1"/>
  <c r="B173" i="2" s="1"/>
  <c r="B281" i="2" s="1"/>
  <c r="B61" i="7"/>
  <c r="C103" i="2"/>
  <c r="C210" i="2" s="1"/>
  <c r="C318" i="2" s="1"/>
  <c r="C98" i="7"/>
  <c r="A66" i="5"/>
  <c r="B67" i="2" l="1"/>
  <c r="B174" i="2" s="1"/>
  <c r="B282" i="2" s="1"/>
  <c r="B62" i="7"/>
  <c r="C104" i="2"/>
  <c r="C211" i="2" s="1"/>
  <c r="C319" i="2" s="1"/>
  <c r="C99" i="7"/>
  <c r="A67" i="5"/>
  <c r="B68" i="2" l="1"/>
  <c r="B175" i="2" s="1"/>
  <c r="B283" i="2" s="1"/>
  <c r="B63" i="7"/>
  <c r="C105" i="2"/>
  <c r="C212" i="2" s="1"/>
  <c r="C320" i="2" s="1"/>
  <c r="C100" i="7"/>
  <c r="A68" i="5"/>
  <c r="B69" i="2" l="1"/>
  <c r="B176" i="2" s="1"/>
  <c r="B284" i="2" s="1"/>
  <c r="B64" i="7"/>
  <c r="C106" i="2"/>
  <c r="C213" i="2" s="1"/>
  <c r="C321" i="2" s="1"/>
  <c r="C101" i="7"/>
  <c r="A69" i="5"/>
  <c r="B70" i="2" l="1"/>
  <c r="B177" i="2" s="1"/>
  <c r="B285" i="2" s="1"/>
  <c r="B65" i="7"/>
  <c r="C107" i="2"/>
  <c r="C214" i="2" s="1"/>
  <c r="C322" i="2" s="1"/>
  <c r="C102" i="7"/>
  <c r="A70" i="5"/>
  <c r="B71" i="2" l="1"/>
  <c r="B178" i="2" s="1"/>
  <c r="B286" i="2" s="1"/>
  <c r="B66" i="7"/>
  <c r="C108" i="2"/>
  <c r="C215" i="2" s="1"/>
  <c r="C323" i="2" s="1"/>
  <c r="C103" i="7"/>
  <c r="A71" i="5"/>
  <c r="B72" i="2" l="1"/>
  <c r="B179" i="2" s="1"/>
  <c r="B287" i="2" s="1"/>
  <c r="B67" i="7"/>
  <c r="C104" i="7"/>
  <c r="C109" i="2"/>
  <c r="C216" i="2" s="1"/>
  <c r="C324" i="2" s="1"/>
  <c r="A72" i="5"/>
  <c r="B73" i="2" l="1"/>
  <c r="B180" i="2" s="1"/>
  <c r="B288" i="2" s="1"/>
  <c r="B68" i="7"/>
  <c r="C110" i="2"/>
  <c r="C217" i="2" s="1"/>
  <c r="C325" i="2" s="1"/>
  <c r="C105" i="7"/>
  <c r="A73" i="5"/>
  <c r="B74" i="2" l="1"/>
  <c r="B181" i="2" s="1"/>
  <c r="B289" i="2" s="1"/>
  <c r="B69" i="7"/>
  <c r="C111" i="2"/>
  <c r="C218" i="2" s="1"/>
  <c r="C326" i="2" s="1"/>
  <c r="C106" i="7"/>
  <c r="A74" i="5"/>
  <c r="B75" i="2" l="1"/>
  <c r="B182" i="2" s="1"/>
  <c r="B290" i="2" s="1"/>
  <c r="B70" i="7"/>
  <c r="C112" i="2"/>
  <c r="C219" i="2" s="1"/>
  <c r="C327" i="2" s="1"/>
  <c r="C107" i="7"/>
  <c r="A75" i="5"/>
  <c r="B76" i="2" l="1"/>
  <c r="B183" i="2" s="1"/>
  <c r="B291" i="2" s="1"/>
  <c r="B71" i="7"/>
  <c r="C108" i="7"/>
  <c r="C113" i="2"/>
  <c r="C220" i="2" s="1"/>
  <c r="C328" i="2" s="1"/>
  <c r="A76" i="5"/>
  <c r="B77" i="2" l="1"/>
  <c r="B184" i="2" s="1"/>
  <c r="B292" i="2" s="1"/>
  <c r="B72" i="7"/>
  <c r="C114" i="2"/>
  <c r="C221" i="2" s="1"/>
  <c r="C329" i="2" s="1"/>
  <c r="C109" i="7"/>
  <c r="A77" i="5"/>
  <c r="B78" i="2" l="1"/>
  <c r="B185" i="2" s="1"/>
  <c r="B293" i="2" s="1"/>
  <c r="B73" i="7"/>
  <c r="C115" i="2"/>
  <c r="C222" i="2" s="1"/>
  <c r="C330" i="2" s="1"/>
  <c r="C110" i="7"/>
  <c r="A78" i="5"/>
  <c r="B79" i="2" l="1"/>
  <c r="B186" i="2" s="1"/>
  <c r="B294" i="2" s="1"/>
  <c r="B74" i="7"/>
  <c r="C116" i="2"/>
  <c r="C223" i="2" s="1"/>
  <c r="C331" i="2" s="1"/>
  <c r="C111" i="7"/>
  <c r="A79" i="5"/>
  <c r="B80" i="2" l="1"/>
  <c r="B187" i="2" s="1"/>
  <c r="B295" i="2" s="1"/>
  <c r="B75" i="7"/>
  <c r="A80" i="5"/>
  <c r="B81" i="2" l="1"/>
  <c r="B188" i="2" s="1"/>
  <c r="B296" i="2" s="1"/>
  <c r="B76" i="7"/>
  <c r="A81" i="5"/>
  <c r="B82" i="2" l="1"/>
  <c r="B189" i="2" s="1"/>
  <c r="B297" i="2" s="1"/>
  <c r="B77" i="7"/>
  <c r="A82" i="5"/>
  <c r="B83" i="2" l="1"/>
  <c r="B190" i="2" s="1"/>
  <c r="B298" i="2" s="1"/>
  <c r="B78" i="7"/>
  <c r="A83" i="5"/>
  <c r="B84" i="2" l="1"/>
  <c r="B191" i="2" s="1"/>
  <c r="B299" i="2" s="1"/>
  <c r="B79" i="7"/>
  <c r="A84" i="5"/>
  <c r="B85" i="2" l="1"/>
  <c r="B192" i="2" s="1"/>
  <c r="B300" i="2" s="1"/>
  <c r="B80" i="7"/>
  <c r="A85" i="5"/>
  <c r="B86" i="2" l="1"/>
  <c r="B193" i="2" s="1"/>
  <c r="B301" i="2" s="1"/>
  <c r="B81" i="7"/>
  <c r="A86" i="5"/>
  <c r="B87" i="2" l="1"/>
  <c r="B194" i="2" s="1"/>
  <c r="B302" i="2" s="1"/>
  <c r="B82" i="7"/>
  <c r="A87" i="5"/>
  <c r="B88" i="2" l="1"/>
  <c r="B195" i="2" s="1"/>
  <c r="B303" i="2" s="1"/>
  <c r="B83" i="7"/>
  <c r="A88" i="5"/>
  <c r="B89" i="2" l="1"/>
  <c r="B196" i="2" s="1"/>
  <c r="B304" i="2" s="1"/>
  <c r="B84" i="7"/>
  <c r="A89" i="5"/>
  <c r="B90" i="2" l="1"/>
  <c r="B197" i="2" s="1"/>
  <c r="B305" i="2" s="1"/>
  <c r="B85" i="7"/>
  <c r="A90" i="5"/>
  <c r="B91" i="2" l="1"/>
  <c r="B198" i="2" s="1"/>
  <c r="B306" i="2" s="1"/>
  <c r="B86" i="7"/>
  <c r="A91" i="5"/>
  <c r="B92" i="2" l="1"/>
  <c r="B199" i="2" s="1"/>
  <c r="B307" i="2" s="1"/>
  <c r="B87" i="7"/>
  <c r="A92" i="5"/>
  <c r="B93" i="2" l="1"/>
  <c r="B200" i="2" s="1"/>
  <c r="B308" i="2" s="1"/>
  <c r="B88" i="7"/>
  <c r="A93" i="5"/>
  <c r="B94" i="2" l="1"/>
  <c r="B201" i="2" s="1"/>
  <c r="B309" i="2" s="1"/>
  <c r="B89" i="7"/>
  <c r="A94" i="5"/>
  <c r="B95" i="2" l="1"/>
  <c r="B202" i="2" s="1"/>
  <c r="B310" i="2" s="1"/>
  <c r="B90" i="7"/>
  <c r="A95" i="5"/>
  <c r="B96" i="2" l="1"/>
  <c r="B203" i="2" s="1"/>
  <c r="B311" i="2" s="1"/>
  <c r="B91" i="7"/>
  <c r="A96" i="5"/>
  <c r="B97" i="2" l="1"/>
  <c r="B204" i="2" s="1"/>
  <c r="B312" i="2" s="1"/>
  <c r="B92" i="7"/>
  <c r="A97" i="5"/>
  <c r="B98" i="2" l="1"/>
  <c r="B205" i="2" s="1"/>
  <c r="B313" i="2" s="1"/>
  <c r="B93" i="7"/>
  <c r="A98" i="5"/>
  <c r="B99" i="2" l="1"/>
  <c r="B206" i="2" s="1"/>
  <c r="B314" i="2" s="1"/>
  <c r="B94" i="7"/>
  <c r="A99" i="5"/>
  <c r="B100" i="2" l="1"/>
  <c r="B207" i="2" s="1"/>
  <c r="B315" i="2" s="1"/>
  <c r="B95" i="7"/>
  <c r="A100" i="5"/>
  <c r="B101" i="2" l="1"/>
  <c r="B208" i="2" s="1"/>
  <c r="B316" i="2" s="1"/>
  <c r="B96" i="7"/>
  <c r="A101" i="5"/>
  <c r="B102" i="2" l="1"/>
  <c r="B209" i="2" s="1"/>
  <c r="B317" i="2" s="1"/>
  <c r="B97" i="7"/>
  <c r="A102" i="5"/>
  <c r="B103" i="2" l="1"/>
  <c r="B210" i="2" s="1"/>
  <c r="B318" i="2" s="1"/>
  <c r="B98" i="7"/>
  <c r="A103" i="5"/>
  <c r="B104" i="2" l="1"/>
  <c r="B211" i="2" s="1"/>
  <c r="B319" i="2" s="1"/>
  <c r="B99" i="7"/>
  <c r="A104" i="5"/>
  <c r="B105" i="2" l="1"/>
  <c r="B212" i="2" s="1"/>
  <c r="B320" i="2" s="1"/>
  <c r="B100" i="7"/>
  <c r="A105" i="5"/>
  <c r="B106" i="2" l="1"/>
  <c r="B213" i="2" s="1"/>
  <c r="B321" i="2" s="1"/>
  <c r="B101" i="7"/>
  <c r="A106" i="5"/>
  <c r="B107" i="2" l="1"/>
  <c r="B214" i="2" s="1"/>
  <c r="B322" i="2" s="1"/>
  <c r="B102" i="7"/>
  <c r="A107" i="5"/>
  <c r="B108" i="2" l="1"/>
  <c r="B215" i="2" s="1"/>
  <c r="B323" i="2" s="1"/>
  <c r="B103" i="7"/>
  <c r="A108" i="5"/>
  <c r="B109" i="2" l="1"/>
  <c r="B216" i="2" s="1"/>
  <c r="B324" i="2" s="1"/>
  <c r="B104" i="7"/>
  <c r="A109" i="5"/>
  <c r="B110" i="2" l="1"/>
  <c r="B217" i="2" s="1"/>
  <c r="B325" i="2" s="1"/>
  <c r="B105" i="7"/>
  <c r="A110" i="5"/>
  <c r="B111" i="2" l="1"/>
  <c r="B218" i="2" s="1"/>
  <c r="B326" i="2" s="1"/>
  <c r="B106" i="7"/>
  <c r="A111" i="5"/>
  <c r="B112" i="2" l="1"/>
  <c r="B219" i="2" s="1"/>
  <c r="B327" i="2" s="1"/>
  <c r="B107" i="7"/>
  <c r="A112" i="5"/>
  <c r="B113" i="2" l="1"/>
  <c r="B220" i="2" s="1"/>
  <c r="B328" i="2" s="1"/>
  <c r="B108" i="7"/>
  <c r="A113" i="5"/>
  <c r="B114" i="2" l="1"/>
  <c r="B221" i="2" s="1"/>
  <c r="B329" i="2" s="1"/>
  <c r="B109" i="7"/>
  <c r="A114" i="5"/>
  <c r="B115" i="2" l="1"/>
  <c r="B222" i="2" s="1"/>
  <c r="B330" i="2" s="1"/>
  <c r="B110" i="7"/>
  <c r="B116" i="2" l="1"/>
  <c r="B223" i="2" s="1"/>
  <c r="B331" i="2" s="1"/>
  <c r="B111" i="7"/>
  <c r="I77" i="6" l="1"/>
  <c r="I53" i="6"/>
  <c r="I118" i="6"/>
  <c r="I35" i="6"/>
  <c r="I59" i="6"/>
  <c r="I68" i="6"/>
  <c r="I94" i="6"/>
  <c r="I70" i="6"/>
  <c r="I98" i="6"/>
  <c r="I51" i="6"/>
  <c r="I41" i="6"/>
  <c r="I50" i="6"/>
  <c r="I43" i="6"/>
  <c r="I48" i="6"/>
  <c r="I57" i="6"/>
  <c r="I60" i="6"/>
  <c r="I74" i="6"/>
  <c r="I65" i="6"/>
  <c r="I95" i="6"/>
  <c r="I39" i="6"/>
  <c r="I113" i="6"/>
  <c r="I64" i="6"/>
  <c r="I109" i="6"/>
  <c r="I80" i="6"/>
  <c r="I61" i="6"/>
  <c r="I86" i="6"/>
  <c r="I101" i="6"/>
  <c r="I42" i="6"/>
  <c r="I87" i="6"/>
  <c r="I76" i="6"/>
  <c r="I115" i="6"/>
  <c r="I46" i="6"/>
  <c r="I85" i="6"/>
  <c r="I69" i="6"/>
  <c r="I93" i="6"/>
  <c r="I117" i="6"/>
  <c r="I44" i="6"/>
  <c r="I102" i="6"/>
  <c r="I45" i="6"/>
  <c r="I112" i="6"/>
  <c r="I56" i="6"/>
  <c r="I47" i="6"/>
  <c r="I108" i="6"/>
  <c r="I75" i="6"/>
  <c r="I67" i="6"/>
  <c r="I105" i="6"/>
  <c r="I106" i="6"/>
  <c r="I122" i="6"/>
  <c r="I99" i="6"/>
  <c r="I36" i="6"/>
  <c r="I100" i="6"/>
  <c r="I84" i="6"/>
  <c r="I71" i="6"/>
  <c r="I54" i="6"/>
  <c r="I38" i="6"/>
  <c r="I81" i="6"/>
  <c r="I104" i="6"/>
  <c r="I91" i="6"/>
  <c r="I73" i="6"/>
  <c r="I40" i="6"/>
  <c r="I34" i="6"/>
  <c r="I63" i="6"/>
  <c r="I111" i="6"/>
  <c r="I89" i="6"/>
  <c r="I88" i="6"/>
  <c r="I96" i="6"/>
  <c r="I66" i="6"/>
  <c r="I121" i="6"/>
  <c r="I79" i="6"/>
  <c r="I78" i="6"/>
  <c r="I90" i="6"/>
  <c r="I52" i="6"/>
  <c r="I92" i="6"/>
  <c r="I82" i="6"/>
  <c r="I97" i="6"/>
  <c r="I72" i="6"/>
  <c r="I55" i="6"/>
  <c r="I83" i="6"/>
  <c r="I37" i="6"/>
  <c r="I58" i="6"/>
  <c r="I114" i="6"/>
  <c r="I103" i="6"/>
  <c r="I119" i="6"/>
  <c r="I120" i="6"/>
  <c r="I107" i="6"/>
  <c r="I116" i="6"/>
  <c r="I62" i="6"/>
  <c r="I49" i="6"/>
  <c r="I110" i="6"/>
  <c r="I33" i="6"/>
  <c r="I32" i="6" l="1"/>
  <c r="O32" i="6"/>
  <c r="U32" i="6" l="1"/>
  <c r="I30" i="6"/>
  <c r="I31" i="6"/>
  <c r="J19" i="7" l="1"/>
  <c r="T117" i="2" l="1"/>
  <c r="I26" i="6"/>
  <c r="O26" i="6"/>
  <c r="J15" i="7" l="1"/>
  <c r="U26" i="6" l="1"/>
  <c r="J73" i="7" l="1"/>
  <c r="J98" i="7"/>
  <c r="J74" i="7"/>
  <c r="J94" i="7"/>
  <c r="J108" i="7"/>
  <c r="J90" i="7"/>
  <c r="J66" i="7"/>
  <c r="J100" i="7"/>
  <c r="J82" i="7"/>
  <c r="J101" i="7"/>
  <c r="J80" i="7"/>
  <c r="J106" i="7"/>
  <c r="J105" i="7"/>
  <c r="J84" i="7"/>
  <c r="J95" i="7"/>
  <c r="J70" i="7"/>
  <c r="J89" i="7"/>
  <c r="J110" i="7"/>
  <c r="J71" i="7"/>
  <c r="J92" i="7"/>
  <c r="J111" i="7"/>
  <c r="J104" i="7"/>
  <c r="J85" i="7"/>
  <c r="J88" i="7"/>
  <c r="J87" i="7"/>
  <c r="J81" i="7"/>
  <c r="J107" i="7"/>
  <c r="J77" i="7"/>
  <c r="J67" i="7"/>
  <c r="J97" i="7"/>
  <c r="J96" i="7"/>
  <c r="J64" i="7"/>
  <c r="J72" i="7" l="1"/>
  <c r="J75" i="7"/>
  <c r="J91" i="7"/>
  <c r="J93" i="7"/>
  <c r="J69" i="7"/>
  <c r="J103" i="7"/>
  <c r="J79" i="7"/>
  <c r="J86" i="7"/>
  <c r="J99" i="7"/>
  <c r="J102" i="7"/>
  <c r="J83" i="7"/>
  <c r="J76" i="7"/>
  <c r="J109" i="7"/>
  <c r="J65" i="7"/>
  <c r="J68" i="7"/>
  <c r="J78" i="7"/>
  <c r="J57" i="7"/>
  <c r="J24" i="7"/>
  <c r="J48" i="7"/>
  <c r="J45" i="7"/>
  <c r="J29" i="7"/>
  <c r="J46" i="7"/>
  <c r="J53" i="7"/>
  <c r="J25" i="7"/>
  <c r="J32" i="7"/>
  <c r="J56" i="7"/>
  <c r="J34" i="7"/>
  <c r="J41" i="7"/>
  <c r="J60" i="7"/>
  <c r="J51" i="7"/>
  <c r="J33" i="7"/>
  <c r="J28" i="7"/>
  <c r="J47" i="7"/>
  <c r="J36" i="7"/>
  <c r="J54" i="7"/>
  <c r="J62" i="7"/>
  <c r="J43" i="7"/>
  <c r="J21" i="7"/>
  <c r="J30" i="7"/>
  <c r="J55" i="7"/>
  <c r="J27" i="7"/>
  <c r="J52" i="7"/>
  <c r="J38" i="7"/>
  <c r="J50" i="7"/>
  <c r="J23" i="7"/>
  <c r="J40" i="7" l="1"/>
  <c r="J39" i="7"/>
  <c r="J61" i="7"/>
  <c r="J44" i="7"/>
  <c r="J42" i="7"/>
  <c r="J49" i="7"/>
  <c r="J58" i="7"/>
  <c r="J35" i="7"/>
  <c r="J26" i="7"/>
  <c r="J37" i="7"/>
  <c r="J31" i="7"/>
  <c r="J59" i="7"/>
  <c r="J63" i="7"/>
  <c r="J22" i="7"/>
  <c r="AD117" i="2"/>
  <c r="J20" i="7"/>
  <c r="J112" i="7" l="1"/>
  <c r="AF117" i="2"/>
  <c r="M224" i="2"/>
  <c r="N124" i="2"/>
  <c r="O124" i="2" s="1"/>
  <c r="R124" i="2" l="1"/>
  <c r="M225" i="2"/>
  <c r="J23" i="6"/>
  <c r="G11" i="6" s="1"/>
  <c r="N224" i="2"/>
  <c r="K23" i="6"/>
  <c r="AC124" i="2" l="1"/>
  <c r="N225" i="2"/>
  <c r="K123" i="6"/>
  <c r="G16" i="6" s="1"/>
  <c r="G12" i="6"/>
  <c r="H12" i="6"/>
  <c r="I23" i="6"/>
  <c r="G14" i="6"/>
  <c r="G13" i="6"/>
  <c r="H14" i="6"/>
  <c r="H11" i="6"/>
  <c r="H13" i="6"/>
  <c r="AN124" i="2" l="1"/>
  <c r="I11" i="6"/>
  <c r="X224" i="2"/>
  <c r="G15" i="6"/>
  <c r="G19" i="6" s="1"/>
  <c r="H15" i="6"/>
  <c r="H19" i="6" s="1"/>
  <c r="O23" i="6"/>
  <c r="I12" i="6"/>
  <c r="I27" i="6" l="1"/>
  <c r="I13" i="6" s="1"/>
  <c r="R224" i="2"/>
  <c r="X225" i="2"/>
  <c r="P27" i="6"/>
  <c r="Q27" i="6"/>
  <c r="Y224" i="2"/>
  <c r="H18" i="6"/>
  <c r="U23" i="6"/>
  <c r="R225" i="2" l="1"/>
  <c r="I14" i="6"/>
  <c r="I15" i="6" s="1"/>
  <c r="I123" i="6"/>
  <c r="Y225" i="2"/>
  <c r="U12" i="6"/>
  <c r="O12" i="6"/>
  <c r="O27" i="6"/>
  <c r="O123" i="6" s="1"/>
  <c r="AC224" i="2"/>
  <c r="Q123" i="6"/>
  <c r="M16" i="6" s="1"/>
  <c r="M13" i="6"/>
  <c r="N12" i="6"/>
  <c r="N13" i="6"/>
  <c r="M12" i="6"/>
  <c r="N14" i="6"/>
  <c r="M11" i="6"/>
  <c r="N11" i="6"/>
  <c r="M14" i="6"/>
  <c r="AN224" i="2" l="1"/>
  <c r="I19" i="6"/>
  <c r="I18" i="6"/>
  <c r="O14" i="6"/>
  <c r="O11" i="6"/>
  <c r="AC225" i="2"/>
  <c r="O13" i="6"/>
  <c r="M15" i="6"/>
  <c r="M19" i="6" s="1"/>
  <c r="N15" i="6"/>
  <c r="N19" i="6" s="1"/>
  <c r="U27" i="6"/>
  <c r="AN225" i="2" l="1"/>
  <c r="U11" i="6"/>
  <c r="U14" i="6"/>
  <c r="O15" i="6"/>
  <c r="O19" i="6" s="1"/>
  <c r="U123" i="6"/>
  <c r="U13" i="6"/>
  <c r="N18" i="6"/>
  <c r="T18" i="6" s="1"/>
  <c r="U15" i="6" l="1"/>
  <c r="U19" i="6" s="1"/>
  <c r="O18" i="6"/>
  <c r="U18" i="6" l="1"/>
</calcChain>
</file>

<file path=xl/sharedStrings.xml><?xml version="1.0" encoding="utf-8"?>
<sst xmlns="http://schemas.openxmlformats.org/spreadsheetml/2006/main" count="475" uniqueCount="199">
  <si>
    <t xml:space="preserve"> </t>
  </si>
  <si>
    <t>BANDS</t>
  </si>
  <si>
    <t>Staff Number</t>
  </si>
  <si>
    <t>Staff Name</t>
  </si>
  <si>
    <t>Current period tax due</t>
  </si>
  <si>
    <t>End Date
(Period end date or leaving date, whichever is earlier)</t>
  </si>
  <si>
    <t>Input</t>
  </si>
  <si>
    <t>Calc</t>
  </si>
  <si>
    <t>Low</t>
  </si>
  <si>
    <t>High</t>
  </si>
  <si>
    <t>Max. earnings within Band</t>
  </si>
  <si>
    <t>Band1</t>
  </si>
  <si>
    <t>Band2</t>
  </si>
  <si>
    <t>Band3</t>
  </si>
  <si>
    <t>Band4</t>
  </si>
  <si>
    <t xml:space="preserve">Payroll tax calculator for the employees portion of tax for the fiscal year 2017-18 as prescribed under </t>
  </si>
  <si>
    <t>Max. cumulative tax  within the Band</t>
  </si>
  <si>
    <t xml:space="preserve">Total Remuneration </t>
  </si>
  <si>
    <t>Q2</t>
  </si>
  <si>
    <t>Q3</t>
  </si>
  <si>
    <t>Q4</t>
  </si>
  <si>
    <t>Recurring</t>
  </si>
  <si>
    <t>Total</t>
  </si>
  <si>
    <t>One-time</t>
  </si>
  <si>
    <t># of employees</t>
  </si>
  <si>
    <t># of employees for PR1</t>
  </si>
  <si>
    <t>S.No.</t>
  </si>
  <si>
    <t>Disclaimer</t>
  </si>
  <si>
    <t>Instructions and contents</t>
  </si>
  <si>
    <t>Next tab&gt;</t>
  </si>
  <si>
    <t>&lt;Previous tab</t>
  </si>
  <si>
    <t>Quarter end date</t>
  </si>
  <si>
    <t>(in BMD)</t>
  </si>
  <si>
    <t xml:space="preserve">All amounts in </t>
  </si>
  <si>
    <t>BMD</t>
  </si>
  <si>
    <t>Band</t>
  </si>
  <si>
    <t>Check</t>
  </si>
  <si>
    <t>Total YTD</t>
  </si>
  <si>
    <t>BAND</t>
  </si>
  <si>
    <t xml:space="preserve">Grey highlighted cells indicate that no input is required. </t>
  </si>
  <si>
    <t>Left</t>
  </si>
  <si>
    <t>Top</t>
  </si>
  <si>
    <t>Right</t>
  </si>
  <si>
    <t>Bottom</t>
  </si>
  <si>
    <t>Ref</t>
  </si>
  <si>
    <t>$A$1:$H$15</t>
  </si>
  <si>
    <t>Rates</t>
  </si>
  <si>
    <t>$C$58:$H$65</t>
  </si>
  <si>
    <t>$C$11:$H$19</t>
  </si>
  <si>
    <t>$C$25:$H$28</t>
  </si>
  <si>
    <t>$B$35:$G$41</t>
  </si>
  <si>
    <t>$B$46:$G$51</t>
  </si>
  <si>
    <t>Employment end date  (leave blank if not applicable)</t>
  </si>
  <si>
    <t>Pay-period end date</t>
  </si>
  <si>
    <t>Employment end date  (if applicable)</t>
  </si>
  <si>
    <t>PAYROLL TAX CALCULATOR FY2016-17</t>
  </si>
  <si>
    <t>Schedule A : Input Schedule</t>
  </si>
  <si>
    <r>
      <t xml:space="preserve">Table of Contents </t>
    </r>
    <r>
      <rPr>
        <b/>
        <i/>
        <sz val="10"/>
        <color theme="0"/>
        <rFont val="Arial"/>
        <family val="2"/>
      </rPr>
      <t>(click on the blue highlighted tab for link)</t>
    </r>
  </si>
  <si>
    <t>Total QTD</t>
  </si>
  <si>
    <t>Differential
Rates</t>
  </si>
  <si>
    <t>Quarterly Calculations.</t>
  </si>
  <si>
    <t>(in %)</t>
  </si>
  <si>
    <t>Total taxable remuneration  for PR1</t>
  </si>
  <si>
    <t>Sch A: Input</t>
  </si>
  <si>
    <t>Sch D: Workings</t>
  </si>
  <si>
    <t>Sch C: Quarterly Output (PR1)</t>
  </si>
  <si>
    <t>Employee Quarterly Gross Earnings</t>
  </si>
  <si>
    <t>Employee Portion of Payroll Tax payable this quarter</t>
  </si>
  <si>
    <t>Above cap?</t>
  </si>
  <si>
    <t xml:space="preserve">This payroll tax calculator is not intended to be relied upon for the purpose of determining the actual amount of tax liability to the employee portion of payroll tax and should only be used as an aid to calculate an individual's estimated tax liability to the employee portion of payroll tax.  Further, the payroll tax calculator is not intended to serve as an online tax preparation tool for your quarterly payroll tax returns. The actual tax payable will depend on your circumstances and, as such, you are responsible for ensuring by independent verification the  accuracy and completeness of your tax liability. The payroll tax calculator is provided with the understanding that the Office of the Tax Commissioner (OTC) and its staff are not engaged in rendering  legal, accounting or other professional service and that the results generated by you when you use the calculator should not be taken to be legal, accounting, financial or other professional advice. If expert assistance is required, the services of a competent professional should be sought. The OTC and its staff make no representations, warranties, or guarantees about and assume no responsibility for the accuracy of any results generated by the payroll tax calculator, the content or the application of the material contained herein and the Government expressly disclaims all liability for any damages arising out of the use of, reference to,  reliance upon, or the  results generated when you use  the Payroll Tax Calculator.
The calculations provided are based on the current rates and bands at 1 April 2017 as per the Payroll Tax Rates Act 1995 as amended by the Payroll Tax Amendment Act 2017
</t>
  </si>
  <si>
    <t>Q1' FY 2017/18</t>
  </si>
  <si>
    <t>Total Taxable remuneration paid Q1' FY 2017/18</t>
  </si>
  <si>
    <t>Q2 FY 2017/18</t>
  </si>
  <si>
    <t>Q3 FY 2017/18</t>
  </si>
  <si>
    <t>Q4 FY 2017/18</t>
  </si>
  <si>
    <t>Cap amount  remaining at the start of Q2' FY 2017/18</t>
  </si>
  <si>
    <t>Annualized Gross Recurring Earnings Q2' FY 2017/18 YTD</t>
  </si>
  <si>
    <t>Annualized  Gross Recurring + One-time Earnings Q2' FY 2017/18 YTD</t>
  </si>
  <si>
    <t>Tax payable Q2' FY 2017/18 YTD</t>
  </si>
  <si>
    <t>Annual Gross Recurring Earnings Q2' FY 2017/18 YTD-1</t>
  </si>
  <si>
    <t>Tax already deducted (Q2' FY 2017/18 YTD-1)</t>
  </si>
  <si>
    <t>Annualized  Gross Recurring Earnings Q3' FY 2017/18</t>
  </si>
  <si>
    <t>Annualized  Gross Recurring + One-time Earnings Q3' FY 2017/18</t>
  </si>
  <si>
    <t>Annualized  Gross Recurring Earnings Q4' FY 2017/18</t>
  </si>
  <si>
    <t>Annualized  Gross Recurring + One-time Earnings Q4' FY 2017/18</t>
  </si>
  <si>
    <t>Tax Deducted Q4' FY 2017/18</t>
  </si>
  <si>
    <t>Tax Deducted Q3' FY 2017/18</t>
  </si>
  <si>
    <t>PAYROLL TAX CALCULATOR FY2017-18</t>
  </si>
  <si>
    <t>This is an auto-populated column indicating the cap amount remaining at the start of Q2' FY2017/18. These are locked cells.</t>
  </si>
  <si>
    <t>This is an auto-populated column indicating the employees’ Q2' FY2017/18 year-to-date (YTD) recurring earnings. These are locked cells. Red highlight indicate mismatch of earnings to the period implied.</t>
  </si>
  <si>
    <t>This is an auto-populated column indicating the employees’ Q2' FY2017/18 year-to-date (YTD) one-time earnings. These are locked cells. Red highlight indicate mismatch of earnings to the period implied.</t>
  </si>
  <si>
    <t>This is an auto-populated column indicating the employees’ combined earnings for Q2' FY2017/18 year-to-date (YTD). These are locked cells. Red highlight indicate mismatch of earnings to the period implied.</t>
  </si>
  <si>
    <t>This is an auto-populated column indicating the employees’ annualized recurring earnings for Q2' FY2017/18 year-to-date (YTD). These are locked cells. Red highlight indicate mismatch of earnings to the period implied.</t>
  </si>
  <si>
    <t>This is an auto-populated column indicating the employees’ combined earnings of annualized recurring earnings and one-time earnings for Q2' FY2017/18 year-to-date (YTD). These are locked cells. Red highlight indicate mismatch of earnings to the period implied.</t>
  </si>
  <si>
    <t>This is an auto-populated column for the staff number per Schedule A. Please refer Sch A: Input tab for more details.</t>
  </si>
  <si>
    <t>This is an auto-populated column for the staff name per Schedule A. Please refer Sch A: Input tab for more details.</t>
  </si>
  <si>
    <t>This is an auto-populated column for the start date per Schedule A. Please refer Sch A: Input tab for more details.</t>
  </si>
  <si>
    <t>This is an auto-populated column for the pay period end date from Schedule A. Please refer Sch A: Input tab for more details.</t>
  </si>
  <si>
    <t>This is an auto-populated column for the employment end date, if applicable from Schedule A. Please refer Sch A: Input tab for more details.</t>
  </si>
  <si>
    <t>This is an auto-populated column for the total taxable remuneration paid during Q1' FY2017/18 from Schedule A. Please refer Sch A: Input tab for more details.</t>
  </si>
  <si>
    <t>Gross Recurring Earnings Q2' FY 2017/18 YTD</t>
  </si>
  <si>
    <t>Gross One-time Earnings Q2' FY 2017/18 YTD</t>
  </si>
  <si>
    <t>Gross Total Earnings Q2' FY 2017/18 YTD</t>
  </si>
  <si>
    <t>Gross Recurring Earnings Q2' FY 2017/18 YTD - 1</t>
  </si>
  <si>
    <t>Gross One-time Earnings Q2' FY 2017/18 YTD - 1</t>
  </si>
  <si>
    <t>Gross Total Earnings Q2' FY 2017/18 YTD - 1</t>
  </si>
  <si>
    <t>Schedule D : Calculation Schedule</t>
  </si>
  <si>
    <t>Schedule C: Quarterly Output Schedule for PR1 form</t>
  </si>
  <si>
    <t>▼</t>
  </si>
  <si>
    <t xml:space="preserve">This is the input tab. This is the first step towards calculation of the current period payroll tax. Users of the calculator can only edit this tab. All the other tabs are locked and automatically calculated from inputs in this tab. Refer to the tab for detailed instructions. </t>
  </si>
  <si>
    <t>This is the calculation tab showing detailed calculations and is included for information purposes only.</t>
  </si>
  <si>
    <t>This is the quarterly summary tab which can be used for the quarterly PR1 returns. Refer to the tab for detailed instructions.</t>
  </si>
  <si>
    <t>Totals</t>
  </si>
  <si>
    <t>Input unique staff number. Red highlight indicates duplicate records. Please ensure that there are no duplicate records</t>
  </si>
  <si>
    <t>Input unique staff name. Red highlight indicates duplicate records. Please ensure that there are no duplicate records</t>
  </si>
  <si>
    <t>Please input your employment end date if employee has ceased employment, otherwise leave blank.</t>
  </si>
  <si>
    <t>Input total taxable remuneration paid in the first quarter 2017-18 (Apr – Jun 2017). This is sum of actual recurring and one-time  earnings which would have been taxed at the flat rate of 6%.</t>
  </si>
  <si>
    <r>
      <t xml:space="preserve">Examples of </t>
    </r>
    <r>
      <rPr>
        <b/>
        <u/>
        <sz val="10"/>
        <color theme="1"/>
        <rFont val="Arial"/>
        <family val="2"/>
      </rPr>
      <t xml:space="preserve">recurring payments </t>
    </r>
    <r>
      <rPr>
        <sz val="10"/>
        <color theme="1"/>
        <rFont val="Arial"/>
        <family val="2"/>
      </rPr>
      <t>are salary, commissions, overtime etc. (This list is not exhaustive.)</t>
    </r>
  </si>
  <si>
    <r>
      <t xml:space="preserve">Examples of </t>
    </r>
    <r>
      <rPr>
        <b/>
        <u/>
        <sz val="10"/>
        <color theme="1"/>
        <rFont val="Arial"/>
        <family val="2"/>
      </rPr>
      <t xml:space="preserve">one-off payments </t>
    </r>
    <r>
      <rPr>
        <sz val="10"/>
        <color theme="1"/>
        <rFont val="Arial"/>
        <family val="2"/>
      </rPr>
      <t>are bonuses, severance/redundancy payments, joining fees etc. (This list is not exhaustive.) Please refer the FAQs for more details.</t>
    </r>
  </si>
  <si>
    <t>Annualized Gross Recurring + One-time Earnings Q2' FY 2017/18 YTD-1</t>
  </si>
  <si>
    <t># of persons with expected remuneration $900,000 and above</t>
  </si>
  <si>
    <t>Is the expected income for Q2-Q4' FY2017/18 (total annualized earnings for Q2-Q4 + one-time earnings + Q1 earnings) greater than tax cap amount of $900k?</t>
  </si>
  <si>
    <t>Maximum Tax based on effective tax rate for Q2-Q4' FY 2017/18 YTD</t>
  </si>
  <si>
    <t>Maximum Tax based on effective tax rate for Q2-Q4' FY 2017/18 YTD - 1</t>
  </si>
  <si>
    <t>Is the expected income for Q2-Q4' FY2017/18 YTD -1 (total annualized earnings for Q2-Q4 YTD - 1 + one-time earnings + Q1 earnings) greater than tax cap amount of $900k?</t>
  </si>
  <si>
    <t>This is an auto-populated column indicating whether the combined earning including annualized recurring earnings for Q2-Q4 YTD + one-time earnings YTD and Q1 earnings is greater than tax cap amount of $900k. These are locked cells.</t>
  </si>
  <si>
    <t>Maximum Tax based on effective tax rate for Q2' FY 2017/18 YTD</t>
  </si>
  <si>
    <t>Is the expected income for Q2-Q4' FY2017/18 greater than tax cap amount of $900k?</t>
  </si>
  <si>
    <t>Maximum Tax based on effective tax rate for Q3' FY 2017/18 YTD</t>
  </si>
  <si>
    <t>Tax Deducted Q2' FY 2017/18</t>
  </si>
  <si>
    <t>Maximum Tax based on effective tax rate for Q4' FY 2017/18 YTD</t>
  </si>
  <si>
    <t>This is an auto-populated column indicating the tax payable for YTD. These are locked cells.</t>
  </si>
  <si>
    <t>This is an auto-populated column indicating the effective tax rate Q2' FY2017/18 year-to-date (YTD). These are locked cells.</t>
  </si>
  <si>
    <t>Section 3(1)(c) and (d) of the Payroll Tax Act, as amended by Payroll Tax Amendment Act, 2017</t>
  </si>
  <si>
    <t>This is an auto-populated column indicating the maximum amount of employee portion of payroll tax for Q2-Q4' FY2017/18 YTD. These are locked cells.</t>
  </si>
  <si>
    <t>Annualized Gross Recurring Earnings Q2' FY 2017/18</t>
  </si>
  <si>
    <t>Annualized Gross Recurring + One-time Earnings Q2' FY 2017/18</t>
  </si>
  <si>
    <t>Gross total earnings FY2017/18 YTD</t>
  </si>
  <si>
    <t>Start date</t>
  </si>
  <si>
    <t>End date</t>
  </si>
  <si>
    <t xml:space="preserve">Current semi-month's recurring pay </t>
  </si>
  <si>
    <t xml:space="preserve">Current semi-month's one-time pay </t>
  </si>
  <si>
    <t xml:space="preserve">Current semi-month's Total pay </t>
  </si>
  <si>
    <t># of Periods employed Q2' FY 2017/18 YTD
(in semi-months)</t>
  </si>
  <si>
    <t>(in semi-months)</t>
  </si>
  <si>
    <t>Effective tax rate for Q2' FY 2017/18 YTD semi-month</t>
  </si>
  <si>
    <t># of Periods employed Q2' FY 2017/18 YTD - 1
(in semi-months)</t>
  </si>
  <si>
    <t>Effective tax rate for (Q2' YTD-1) semi-month</t>
  </si>
  <si>
    <t>Effective tax rate for Current semi-month</t>
  </si>
  <si>
    <t># of Periods employed Q2 - Q3' FY 2017/18
(in semi-months)</t>
  </si>
  <si>
    <t># of Periods employed Q2' FY 2017/18
(in semi-months)</t>
  </si>
  <si>
    <t>Recurring earnings in current semi-month</t>
  </si>
  <si>
    <t>One-time
earnings in current semi-month</t>
  </si>
  <si>
    <t>Tax to be deducted in current semi-month</t>
  </si>
  <si>
    <t xml:space="preserve">This is the summary output sheet indicating current semi-month's remuneration and the amount to be deducted for payroll tax. </t>
  </si>
  <si>
    <t xml:space="preserve">Select the current pay-period end date. i.e. the current semi month-end date.  </t>
  </si>
  <si>
    <t>Input 1 July 2017 or employee joining date whichever is later</t>
  </si>
  <si>
    <t>Start date 
(1 July 2017 or joining date, whichever is later)</t>
  </si>
  <si>
    <t>Total semi-months</t>
  </si>
  <si>
    <t># of Periods employed Q2 - Q4' FY 2017/18
(in semi-months)</t>
  </si>
  <si>
    <t>This is an auto-populated column indicating the employees’ current semi-month gross earnings. These are locked cells. Red highlight indicate mismatch of earnings to the period implied.</t>
  </si>
  <si>
    <t>This is an auto-populated column indicating the employees’ current semi-month one-time earnings. These are locked cells. Red highlight indicate mismatch of earnings to the period implied.</t>
  </si>
  <si>
    <t>This is an auto-populated column indicating the employees’ combined earnings for current semi-month. These are locked cells. Red highlight indicate mismatch of earnings to the period implied.</t>
  </si>
  <si>
    <t>This is an auto-populated column indicating the number of semi-months that an employee has worked since the beginning of the first-pay period until YTD. These are locked cells.</t>
  </si>
  <si>
    <t>This is an auto-populated column indicating the employees’ Q2' FY2017/18 year-to-date up to last semi-month ("YTD-1") recurring earnings. These are locked cells. Red highlight indicate mismatch of earnings to the period implied.</t>
  </si>
  <si>
    <t>This is an auto-populated column indicating the employees’ Q2' FY2017/18 year-to-date up to last semi-month (YTD-1) one-time earnings. These are locked cells. Red highlight indicate mismatch of earnings to the period implied.</t>
  </si>
  <si>
    <t>This is an auto-populated column indicating the employees’ combined earnings for Q2' FY2017/18 year-to-date up to last semi-month (YTD-1). These are locked cells. Red highlight indicate mismatch of earnings to the period implied.</t>
  </si>
  <si>
    <t>This is an auto-populated column indicating the employees’ annualized recurring earnings for Q2' FY2017/18 year-to-date up to last semi-month (YTD-1). These are locked cells. Red highlight indicate mismatch of earnings to the period implied.</t>
  </si>
  <si>
    <t>This is an auto-populated column indicating the employees’ combined earnings of annualized recurring earnings + one-time earnings for Q2' FY2017/18 year-to-date up to last semi-month (YTD-1) and Q1 earnings. These are locked cells. Red highlight indicate mismatch of earnings to the period implied.</t>
  </si>
  <si>
    <t>This is an auto-populated column indicating the maximum amount of employee portion of payroll tax for Q2-Q4' FY2017/18 year-to-date up to last semi-month (YTD-1). These are locked cells.</t>
  </si>
  <si>
    <t>This is an auto-populated column indicating the number of months that an employee has worked since the beginning of the first-pay period until last semi-month (YTD-1). These are locked cells.</t>
  </si>
  <si>
    <t>This is an auto-populated column indicating whether the combined earning including annualized recurring earnings for Q2-Q4 + one-time earnings year-to-date up to last semi-month (YTD-1) and Q1 earnings is greater than tax cap amount of $900k. These are locked cells.</t>
  </si>
  <si>
    <t>This is an auto-populated column indicating the tax already deducted for Q2' FY2017/18  year-to-date up to last semi-month (YTD-1). These are locked cells.</t>
  </si>
  <si>
    <t>This is an auto-populated column indicating the effective tax rate Q2' FY2017/18 year-to-date up to last semi-month (YTD-1). These are locked cells.</t>
  </si>
  <si>
    <t>This is an auto-populated column indicating the tax to be deducted for the current pay period. These are locked cells.</t>
  </si>
  <si>
    <t>This is an auto-populated column indicating the effective tax rate for current semi-month. These are locked cells.</t>
  </si>
  <si>
    <t>Calculation to determine the semi-month in which the remuneration exceeds the annual tax cap of $900,000 for an employee.</t>
  </si>
  <si>
    <t># of Periods employed Q2-Q4' FY 2017/18 until exceeding $900K</t>
  </si>
  <si>
    <t>Gross Recurring Earnings Q2' FY 2017/18 until exceeding $900K</t>
  </si>
  <si>
    <t>Gross One-time Earnings Q2' FY 2017/18 until exceeding $900K</t>
  </si>
  <si>
    <t>Annualized  Gross Recurring + One-time Earnings Q2' FY 2017/18 until exceeding $900K</t>
  </si>
  <si>
    <t>Effective tax rate at the time exceeding $900K</t>
  </si>
  <si>
    <t xml:space="preserve">Semi-Month in which the remuneration exceeds the annual tax cap of $900,000 </t>
  </si>
  <si>
    <t xml:space="preserve">Tax calculation for the semi-month in which the remuneration exceeds the annual tax cap of $900,000 </t>
  </si>
  <si>
    <t>Current Semi-Month End Date</t>
  </si>
  <si>
    <r>
      <t xml:space="preserve">Input recurring and one-time earnings for each employee, </t>
    </r>
    <r>
      <rPr>
        <b/>
        <sz val="10"/>
        <color rgb="FFFF0000"/>
        <rFont val="Arial"/>
        <family val="2"/>
      </rPr>
      <t>DO NOT DELETE OR CHANGE ENTRIES MADE IN PREVIOUS PAY PERIODS</t>
    </r>
    <r>
      <rPr>
        <sz val="10"/>
        <color theme="1"/>
        <rFont val="Arial"/>
        <family val="2"/>
      </rPr>
      <t xml:space="preserve">. Any adjustment, should be made in the current period. </t>
    </r>
  </si>
  <si>
    <t>Schedule B : Semi-Monthly Output Schedule</t>
  </si>
  <si>
    <t>Sch B: Semi-Monthly Output</t>
  </si>
  <si>
    <t>Current Semi-Month Calculations.</t>
  </si>
  <si>
    <t>Semi-Months</t>
  </si>
  <si>
    <t>Total 
earnings in current semi-month</t>
  </si>
  <si>
    <t>Version</t>
  </si>
  <si>
    <t>Author</t>
  </si>
  <si>
    <t>Date</t>
  </si>
  <si>
    <t>Revision</t>
  </si>
  <si>
    <t>Office of the Tax Commissioner</t>
  </si>
  <si>
    <t>Formula for calculation of maximum tax has been updated on 'Sch D. Workings' tab to ensure that quarterly calculations on 'Sch C. Quarter Output (PR1)' are correct.</t>
  </si>
  <si>
    <t>Jeanette</t>
  </si>
  <si>
    <t>TAX ID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</si>
</sst>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_(* \(#,##0\);_(* &quot;-&quot;_);_(@_)"/>
    <numFmt numFmtId="43" formatCode="_(* #,##0.00_);_(* \(#,##0.00\);_(* &quot;-&quot;??_);_(@_)"/>
    <numFmt numFmtId="164" formatCode="_(* #,##0_);_(* \(#,##0\);_(* &quot;-&quot;??_);_(@_)"/>
    <numFmt numFmtId="165" formatCode="[$-409]d\-mmm\-yy;@"/>
    <numFmt numFmtId="166" formatCode="&quot;[&quot;General&quot;]&quot;"/>
    <numFmt numFmtId="167" formatCode="0.000%"/>
    <numFmt numFmtId="168" formatCode="_(* #,##0.0_);_(* \(#,##0.0\);_(* &quot;-&quot;??_);_(@_)"/>
    <numFmt numFmtId="169" formatCode="0.00%_);\(0.00%\);0.00%_);@_)"/>
    <numFmt numFmtId="170" formatCode="0.0%"/>
    <numFmt numFmtId="171" formatCode="_(* #,##0.0_);_(* \(#,##0.0\);_(* &quot;-&quot;?_);_(@_)"/>
    <numFmt numFmtId="172" formatCode="_(* #,##0.0000_);_(* \(#,##0.0000\);_(* &quot;-&quot;??_);_(@_)"/>
    <numFmt numFmtId="173" formatCode="ddd\ d\-mmm\-yy"/>
    <numFmt numFmtId="174" formatCode="_(* #,##0.000_);_(* \(#,##0.000\);_(* &quot;-&quot;??_);_(@_)"/>
    <numFmt numFmtId="175" formatCode="0.0000000000"/>
    <numFmt numFmtId="176" formatCode="_(* #,##0.00000_);_(* \(#,##0.00000\);_(* &quot;-&quot;??_);_(@_)"/>
  </numFmts>
  <fonts count="53"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6"/>
      <name val="Arial"/>
      <family val="2"/>
    </font>
    <font>
      <sz val="10"/>
      <name val="Arial"/>
      <family val="2"/>
    </font>
    <font>
      <sz val="10"/>
      <name val="Arial"/>
      <family val="2"/>
    </font>
    <font>
      <b/>
      <sz val="10"/>
      <name val="Arial"/>
      <family val="2"/>
    </font>
    <font>
      <sz val="10"/>
      <color indexed="8"/>
      <name val="Arial"/>
      <family val="2"/>
    </font>
    <font>
      <sz val="11"/>
      <color theme="1"/>
      <name val="Calibri"/>
      <family val="2"/>
      <scheme val="minor"/>
    </font>
    <font>
      <sz val="10"/>
      <color theme="1"/>
      <name val="Arial"/>
      <family val="2"/>
    </font>
    <font>
      <b/>
      <sz val="10"/>
      <color theme="1"/>
      <name val="Arial"/>
      <family val="2"/>
    </font>
    <font>
      <b/>
      <sz val="10"/>
      <color theme="0"/>
      <name val="Arial"/>
      <family val="2"/>
    </font>
    <font>
      <i/>
      <sz val="10"/>
      <color theme="1"/>
      <name val="Arial"/>
      <family val="2"/>
    </font>
    <font>
      <u/>
      <sz val="11"/>
      <color theme="10"/>
      <name val="Calibri"/>
      <family val="2"/>
      <scheme val="minor"/>
    </font>
    <font>
      <sz val="10"/>
      <color rgb="FF000000"/>
      <name val="Arial"/>
      <family val="2"/>
    </font>
    <font>
      <sz val="10"/>
      <color rgb="FFFF0000"/>
      <name val="Arial"/>
      <family val="2"/>
    </font>
    <font>
      <b/>
      <sz val="11"/>
      <color theme="1"/>
      <name val="Calibri"/>
      <family val="2"/>
      <scheme val="minor"/>
    </font>
    <font>
      <sz val="10"/>
      <color theme="0"/>
      <name val="Arial"/>
      <family val="2"/>
    </font>
    <font>
      <sz val="11"/>
      <color theme="1"/>
      <name val="Arial"/>
      <family val="2"/>
    </font>
    <font>
      <b/>
      <sz val="10"/>
      <color rgb="FF00338D"/>
      <name val="Arial"/>
      <family val="2"/>
    </font>
    <font>
      <b/>
      <sz val="10"/>
      <color rgb="FF00338D"/>
      <name val="Calibri"/>
      <family val="2"/>
      <scheme val="minor"/>
    </font>
    <font>
      <sz val="16"/>
      <color rgb="FF00338D"/>
      <name val="Arial"/>
      <family val="2"/>
    </font>
    <font>
      <b/>
      <sz val="11"/>
      <color theme="5" tint="-0.249977111117893"/>
      <name val="Calibri"/>
      <family val="2"/>
      <scheme val="minor"/>
    </font>
    <font>
      <u/>
      <sz val="10"/>
      <color theme="10"/>
      <name val="Arial"/>
      <family val="2"/>
    </font>
    <font>
      <b/>
      <sz val="14"/>
      <name val="Arial"/>
      <family val="2"/>
    </font>
    <font>
      <b/>
      <sz val="11"/>
      <color theme="1"/>
      <name val="Arial"/>
      <family val="2"/>
    </font>
    <font>
      <i/>
      <sz val="8"/>
      <name val="Arial"/>
      <family val="2"/>
    </font>
    <font>
      <i/>
      <sz val="10"/>
      <color theme="5"/>
      <name val="Arial"/>
      <family val="2"/>
    </font>
    <font>
      <sz val="10"/>
      <color theme="5"/>
      <name val="Arial"/>
      <family val="2"/>
    </font>
    <font>
      <b/>
      <sz val="12"/>
      <color theme="0"/>
      <name val="Arial"/>
      <family val="2"/>
    </font>
    <font>
      <b/>
      <sz val="20"/>
      <color rgb="FF002060"/>
      <name val="Arial"/>
      <family val="2"/>
    </font>
    <font>
      <b/>
      <sz val="16"/>
      <color theme="0"/>
      <name val="Arial"/>
      <family val="2"/>
    </font>
    <font>
      <b/>
      <i/>
      <sz val="10"/>
      <color theme="0"/>
      <name val="Arial"/>
      <family val="2"/>
    </font>
    <font>
      <sz val="10"/>
      <color rgb="FFFFFF00"/>
      <name val="Arial"/>
      <family val="2"/>
    </font>
    <font>
      <b/>
      <sz val="10"/>
      <color rgb="FFFF0000"/>
      <name val="Arial"/>
      <family val="2"/>
    </font>
    <font>
      <sz val="8"/>
      <color theme="0" tint="-0.499984740745262"/>
      <name val="Arial"/>
      <family val="2"/>
    </font>
    <font>
      <b/>
      <u/>
      <sz val="10"/>
      <color theme="1"/>
      <name val="Arial"/>
      <family val="2"/>
    </font>
    <font>
      <i/>
      <sz val="8"/>
      <color theme="1"/>
      <name val="Arial"/>
      <family val="2"/>
    </font>
    <font>
      <b/>
      <i/>
      <sz val="8"/>
      <color rgb="FF00338D"/>
      <name val="Arial"/>
      <family val="2"/>
    </font>
    <font>
      <i/>
      <sz val="8"/>
      <color theme="1"/>
      <name val="Calibri"/>
      <family val="2"/>
      <scheme val="minor"/>
    </font>
    <font>
      <sz val="10"/>
      <color rgb="FFFFFFFF"/>
      <name val="Arial"/>
      <family val="2"/>
    </font>
  </fonts>
  <fills count="10">
    <fill>
      <patternFill patternType="none"/>
    </fill>
    <fill>
      <patternFill patternType="gray125"/>
    </fill>
    <fill>
      <patternFill patternType="solid">
        <fgColor rgb="FF002060"/>
        <bgColor indexed="64"/>
      </patternFill>
    </fill>
    <fill>
      <patternFill patternType="solid">
        <fgColor rgb="FF00FFFF"/>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bgColor indexed="64"/>
      </patternFill>
    </fill>
    <fill>
      <patternFill patternType="gray125">
        <bgColor rgb="FF003189"/>
      </patternFill>
    </fill>
  </fills>
  <borders count="84">
    <border>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thin">
        <color auto="1"/>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hair">
        <color auto="1"/>
      </left>
      <right style="medium">
        <color auto="1"/>
      </right>
      <top style="hair">
        <color auto="1"/>
      </top>
      <bottom style="thick">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hair">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auto="1"/>
      </top>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medium">
        <color indexed="64"/>
      </left>
      <right style="medium">
        <color indexed="64"/>
      </right>
      <top style="hair">
        <color auto="1"/>
      </top>
      <bottom/>
      <diagonal/>
    </border>
    <border>
      <left style="hair">
        <color auto="1"/>
      </left>
      <right/>
      <top style="medium">
        <color auto="1"/>
      </top>
      <bottom style="hair">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style="hair">
        <color auto="1"/>
      </left>
      <right style="medium">
        <color auto="1"/>
      </right>
      <top style="medium">
        <color auto="1"/>
      </top>
      <bottom style="double">
        <color auto="1"/>
      </bottom>
      <diagonal/>
    </border>
    <border>
      <left style="hair">
        <color auto="1"/>
      </left>
      <right style="hair">
        <color auto="1"/>
      </right>
      <top style="medium">
        <color auto="1"/>
      </top>
      <bottom style="double">
        <color auto="1"/>
      </bottom>
      <diagonal/>
    </border>
    <border>
      <left/>
      <right style="medium">
        <color auto="1"/>
      </right>
      <top style="medium">
        <color auto="1"/>
      </top>
      <bottom style="double">
        <color auto="1"/>
      </bottom>
      <diagonal/>
    </border>
    <border>
      <left style="hair">
        <color indexed="64"/>
      </left>
      <right/>
      <top style="medium">
        <color auto="1"/>
      </top>
      <bottom style="double">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medium">
        <color auto="1"/>
      </top>
      <bottom/>
      <diagonal/>
    </border>
    <border>
      <left style="hair">
        <color auto="1"/>
      </left>
      <right style="hair">
        <color auto="1"/>
      </right>
      <top/>
      <bottom/>
      <diagonal/>
    </border>
    <border>
      <left/>
      <right/>
      <top style="thin">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auto="1"/>
      </right>
      <top style="medium">
        <color auto="1"/>
      </top>
      <bottom style="hair">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right/>
      <top style="medium">
        <color auto="1"/>
      </top>
      <bottom/>
      <diagonal/>
    </border>
    <border>
      <left style="medium">
        <color auto="1"/>
      </left>
      <right/>
      <top style="hair">
        <color auto="1"/>
      </top>
      <bottom style="thin">
        <color auto="1"/>
      </bottom>
      <diagonal/>
    </border>
    <border>
      <left/>
      <right style="hair">
        <color indexed="64"/>
      </right>
      <top style="hair">
        <color indexed="64"/>
      </top>
      <bottom style="thin">
        <color auto="1"/>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bottom style="medium">
        <color indexed="64"/>
      </bottom>
      <diagonal/>
    </border>
    <border>
      <left/>
      <right style="hair">
        <color indexed="64"/>
      </right>
      <top style="medium">
        <color indexed="64"/>
      </top>
      <bottom style="double">
        <color indexed="64"/>
      </bottom>
      <diagonal/>
    </border>
    <border>
      <left/>
      <right/>
      <top style="hair">
        <color auto="1"/>
      </top>
      <bottom style="thin">
        <color auto="1"/>
      </bottom>
      <diagonal/>
    </border>
    <border>
      <left/>
      <right style="thin">
        <color auto="1"/>
      </right>
      <top/>
      <bottom/>
      <diagonal/>
    </border>
    <border>
      <left style="hair">
        <color auto="1"/>
      </left>
      <right/>
      <top style="hair">
        <color auto="1"/>
      </top>
      <bottom style="thin">
        <color auto="1"/>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hair">
        <color auto="1"/>
      </right>
      <top style="medium">
        <color auto="1"/>
      </top>
      <bottom/>
      <diagonal/>
    </border>
    <border>
      <left style="hair">
        <color auto="1"/>
      </left>
      <right/>
      <top style="medium">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43" fontId="20" fillId="0" borderId="0" applyFont="0" applyFill="0" applyBorder="0" applyAlignment="0" applyProtection="0"/>
    <xf numFmtId="9" fontId="20" fillId="0" borderId="0" applyFont="0" applyFill="0" applyBorder="0" applyAlignment="0" applyProtection="0"/>
    <xf numFmtId="0" fontId="25" fillId="0" borderId="0" applyNumberFormat="0" applyFill="0" applyBorder="0" applyAlignment="0" applyProtection="0"/>
  </cellStyleXfs>
  <cellXfs count="390">
    <xf numFmtId="0" fontId="0" fillId="0" borderId="0" xfId="0"/>
    <xf numFmtId="0" fontId="17" fillId="0" borderId="0" xfId="0" applyFont="1" applyFill="1" applyBorder="1"/>
    <xf numFmtId="0" fontId="21" fillId="0" borderId="0" xfId="0" applyFont="1"/>
    <xf numFmtId="43" fontId="21" fillId="0" borderId="0" xfId="0" applyNumberFormat="1" applyFont="1"/>
    <xf numFmtId="0" fontId="23" fillId="2" borderId="0" xfId="0" applyFont="1" applyFill="1" applyAlignment="1">
      <alignment wrapText="1"/>
    </xf>
    <xf numFmtId="17" fontId="23" fillId="2" borderId="0" xfId="0" applyNumberFormat="1" applyFont="1" applyFill="1" applyAlignment="1">
      <alignment wrapText="1"/>
    </xf>
    <xf numFmtId="0" fontId="24" fillId="3" borderId="0" xfId="0" applyFont="1" applyFill="1"/>
    <xf numFmtId="0" fontId="23" fillId="2" borderId="5" xfId="0" applyFont="1" applyFill="1" applyBorder="1" applyAlignment="1">
      <alignment wrapText="1"/>
    </xf>
    <xf numFmtId="0" fontId="23" fillId="2" borderId="6" xfId="0" applyFont="1" applyFill="1" applyBorder="1" applyAlignment="1">
      <alignment wrapText="1"/>
    </xf>
    <xf numFmtId="0" fontId="21" fillId="0" borderId="8" xfId="0" applyFont="1" applyBorder="1"/>
    <xf numFmtId="164" fontId="17" fillId="0" borderId="9" xfId="1" applyNumberFormat="1" applyFont="1" applyFill="1" applyBorder="1"/>
    <xf numFmtId="164" fontId="19" fillId="0" borderId="9" xfId="1" applyNumberFormat="1" applyFont="1" applyFill="1" applyBorder="1" applyAlignment="1">
      <alignment horizontal="right"/>
    </xf>
    <xf numFmtId="10" fontId="17" fillId="0" borderId="9" xfId="2" applyNumberFormat="1" applyFont="1" applyFill="1" applyBorder="1"/>
    <xf numFmtId="0" fontId="17" fillId="0" borderId="8" xfId="0" applyFont="1" applyFill="1" applyBorder="1"/>
    <xf numFmtId="0" fontId="17" fillId="0" borderId="11" xfId="0" applyFont="1" applyFill="1" applyBorder="1"/>
    <xf numFmtId="164" fontId="17" fillId="0" borderId="12" xfId="1" applyNumberFormat="1" applyFont="1" applyFill="1" applyBorder="1"/>
    <xf numFmtId="164" fontId="19" fillId="0" borderId="12" xfId="1" applyNumberFormat="1" applyFont="1" applyFill="1" applyBorder="1" applyAlignment="1">
      <alignment horizontal="right"/>
    </xf>
    <xf numFmtId="10" fontId="17" fillId="0" borderId="12" xfId="2" applyNumberFormat="1" applyFont="1" applyFill="1" applyBorder="1"/>
    <xf numFmtId="0" fontId="18" fillId="0" borderId="0" xfId="0" applyFont="1" applyFill="1" applyBorder="1" applyAlignment="1">
      <alignment horizontal="right"/>
    </xf>
    <xf numFmtId="166" fontId="21" fillId="0" borderId="0" xfId="0" applyNumberFormat="1" applyFont="1" applyAlignment="1"/>
    <xf numFmtId="164" fontId="21" fillId="0" borderId="0" xfId="0" applyNumberFormat="1" applyFont="1"/>
    <xf numFmtId="0" fontId="14" fillId="0" borderId="0" xfId="0" applyFont="1"/>
    <xf numFmtId="164" fontId="14" fillId="0" borderId="0" xfId="1" applyNumberFormat="1" applyFont="1"/>
    <xf numFmtId="167" fontId="21" fillId="0" borderId="0" xfId="2" applyNumberFormat="1" applyFont="1"/>
    <xf numFmtId="164" fontId="28" fillId="0" borderId="0" xfId="1" applyNumberFormat="1" applyFont="1"/>
    <xf numFmtId="0" fontId="27" fillId="0" borderId="0" xfId="0" applyFont="1" applyAlignment="1">
      <alignment wrapText="1"/>
    </xf>
    <xf numFmtId="0" fontId="23" fillId="2" borderId="0" xfId="0" applyFont="1" applyFill="1" applyAlignment="1"/>
    <xf numFmtId="17" fontId="23" fillId="0" borderId="0" xfId="0" applyNumberFormat="1" applyFont="1" applyFill="1" applyAlignment="1">
      <alignment wrapText="1"/>
    </xf>
    <xf numFmtId="0" fontId="21" fillId="0" borderId="0" xfId="0" applyFont="1" applyAlignment="1">
      <alignment wrapText="1"/>
    </xf>
    <xf numFmtId="0" fontId="15" fillId="0" borderId="0" xfId="0" applyFont="1" applyAlignment="1"/>
    <xf numFmtId="0" fontId="21" fillId="0" borderId="0" xfId="0" applyFont="1" applyAlignment="1"/>
    <xf numFmtId="0" fontId="23" fillId="2" borderId="6" xfId="0" applyFont="1" applyFill="1" applyBorder="1" applyAlignment="1"/>
    <xf numFmtId="164" fontId="17" fillId="0" borderId="9" xfId="1" applyNumberFormat="1" applyFont="1" applyFill="1" applyBorder="1" applyAlignment="1"/>
    <xf numFmtId="164" fontId="17" fillId="0" borderId="12" xfId="1" applyNumberFormat="1" applyFont="1" applyFill="1" applyBorder="1" applyAlignment="1"/>
    <xf numFmtId="0" fontId="17" fillId="0" borderId="0" xfId="0" applyFont="1" applyFill="1" applyBorder="1" applyAlignment="1"/>
    <xf numFmtId="0" fontId="30" fillId="0" borderId="0" xfId="0" applyFont="1"/>
    <xf numFmtId="0" fontId="12" fillId="0" borderId="0" xfId="0" applyFont="1" applyFill="1"/>
    <xf numFmtId="0" fontId="12" fillId="0" borderId="0" xfId="0" applyFont="1" applyFill="1" applyAlignment="1"/>
    <xf numFmtId="165" fontId="12" fillId="0" borderId="0" xfId="0" applyNumberFormat="1" applyFont="1" applyFill="1"/>
    <xf numFmtId="0" fontId="12" fillId="0" borderId="0" xfId="0" applyFont="1"/>
    <xf numFmtId="164" fontId="12" fillId="0" borderId="0" xfId="1" applyNumberFormat="1" applyFont="1"/>
    <xf numFmtId="164" fontId="12" fillId="0" borderId="0" xfId="0" applyNumberFormat="1" applyFont="1"/>
    <xf numFmtId="0" fontId="0" fillId="0" borderId="0" xfId="0" applyFont="1"/>
    <xf numFmtId="0" fontId="23" fillId="2" borderId="18" xfId="0" applyFont="1" applyFill="1" applyBorder="1" applyAlignment="1">
      <alignment wrapText="1"/>
    </xf>
    <xf numFmtId="0" fontId="31" fillId="0" borderId="0" xfId="0" applyFont="1"/>
    <xf numFmtId="0" fontId="32" fillId="0" borderId="0" xfId="0" applyFont="1"/>
    <xf numFmtId="0" fontId="33" fillId="0" borderId="0" xfId="0" applyFont="1"/>
    <xf numFmtId="0" fontId="16" fillId="0" borderId="0" xfId="0" applyFont="1"/>
    <xf numFmtId="169" fontId="23" fillId="2" borderId="7" xfId="0" applyNumberFormat="1" applyFont="1" applyFill="1" applyBorder="1" applyAlignment="1">
      <alignment wrapText="1"/>
    </xf>
    <xf numFmtId="169" fontId="17" fillId="0" borderId="10" xfId="1" applyNumberFormat="1" applyFont="1" applyFill="1" applyBorder="1"/>
    <xf numFmtId="169" fontId="16" fillId="0" borderId="13" xfId="1" applyNumberFormat="1" applyFont="1" applyFill="1" applyBorder="1"/>
    <xf numFmtId="0" fontId="24" fillId="0" borderId="0" xfId="0" applyFont="1" applyFill="1"/>
    <xf numFmtId="0" fontId="26" fillId="0" borderId="0" xfId="0" applyFont="1" applyFill="1" applyAlignment="1">
      <alignment vertical="center"/>
    </xf>
    <xf numFmtId="166" fontId="34" fillId="0" borderId="0" xfId="0" applyNumberFormat="1" applyFont="1" applyAlignment="1">
      <alignment horizontal="center"/>
    </xf>
    <xf numFmtId="166" fontId="34" fillId="0" borderId="0" xfId="0" applyNumberFormat="1" applyFont="1" applyFill="1" applyAlignment="1">
      <alignment horizontal="center"/>
    </xf>
    <xf numFmtId="0" fontId="36" fillId="0" borderId="0" xfId="0" applyFont="1" applyAlignment="1">
      <alignment vertical="center"/>
    </xf>
    <xf numFmtId="0" fontId="12" fillId="0" borderId="0" xfId="0" applyFont="1" applyAlignment="1">
      <alignment vertical="center"/>
    </xf>
    <xf numFmtId="166" fontId="35" fillId="0" borderId="24" xfId="3" applyNumberFormat="1" applyFont="1" applyBorder="1" applyAlignment="1">
      <alignment horizontal="center" vertical="center"/>
    </xf>
    <xf numFmtId="0" fontId="35" fillId="0" borderId="0" xfId="3" applyFont="1"/>
    <xf numFmtId="15" fontId="18" fillId="0" borderId="0" xfId="0" applyNumberFormat="1" applyFont="1" applyFill="1" applyBorder="1"/>
    <xf numFmtId="0" fontId="23" fillId="2" borderId="20" xfId="0" applyFont="1" applyFill="1" applyBorder="1" applyAlignment="1">
      <alignment wrapText="1"/>
    </xf>
    <xf numFmtId="0" fontId="23" fillId="2" borderId="21" xfId="0" applyFont="1" applyFill="1" applyBorder="1" applyAlignment="1">
      <alignment wrapText="1"/>
    </xf>
    <xf numFmtId="17" fontId="23" fillId="2" borderId="21" xfId="0" applyNumberFormat="1" applyFont="1" applyFill="1" applyBorder="1" applyAlignment="1">
      <alignment wrapText="1"/>
    </xf>
    <xf numFmtId="0" fontId="23" fillId="2" borderId="22" xfId="0" applyFont="1" applyFill="1" applyBorder="1" applyAlignment="1">
      <alignment wrapText="1"/>
    </xf>
    <xf numFmtId="0" fontId="12" fillId="0" borderId="23" xfId="0" applyFont="1" applyFill="1" applyBorder="1"/>
    <xf numFmtId="0" fontId="12" fillId="0" borderId="9" xfId="0" applyFont="1" applyFill="1" applyBorder="1" applyAlignment="1"/>
    <xf numFmtId="165" fontId="12" fillId="0" borderId="9" xfId="0" applyNumberFormat="1" applyFont="1" applyFill="1" applyBorder="1"/>
    <xf numFmtId="0" fontId="23" fillId="2" borderId="27" xfId="0" applyFont="1" applyFill="1" applyBorder="1" applyAlignment="1">
      <alignment wrapText="1"/>
    </xf>
    <xf numFmtId="0" fontId="23" fillId="2" borderId="28" xfId="0" applyFont="1" applyFill="1" applyBorder="1" applyAlignment="1"/>
    <xf numFmtId="0" fontId="23" fillId="2" borderId="28" xfId="0" applyFont="1" applyFill="1" applyBorder="1" applyAlignment="1">
      <alignment wrapText="1"/>
    </xf>
    <xf numFmtId="0" fontId="21" fillId="0" borderId="33" xfId="0" applyFont="1" applyFill="1" applyBorder="1"/>
    <xf numFmtId="165" fontId="21" fillId="0" borderId="34" xfId="0" applyNumberFormat="1" applyFont="1" applyFill="1" applyBorder="1"/>
    <xf numFmtId="165" fontId="13" fillId="0" borderId="34" xfId="0" applyNumberFormat="1" applyFont="1" applyFill="1" applyBorder="1"/>
    <xf numFmtId="0" fontId="13" fillId="0" borderId="33" xfId="0" applyFont="1" applyFill="1" applyBorder="1"/>
    <xf numFmtId="0" fontId="13" fillId="0" borderId="34" xfId="0" applyFont="1" applyFill="1" applyBorder="1" applyAlignment="1"/>
    <xf numFmtId="0" fontId="21" fillId="0" borderId="34" xfId="0" applyFont="1" applyFill="1" applyBorder="1" applyAlignment="1"/>
    <xf numFmtId="0" fontId="23" fillId="2" borderId="36" xfId="0" applyFont="1" applyFill="1" applyBorder="1" applyAlignment="1">
      <alignment wrapText="1"/>
    </xf>
    <xf numFmtId="164" fontId="16" fillId="0" borderId="34" xfId="1" applyNumberFormat="1" applyFont="1" applyBorder="1"/>
    <xf numFmtId="164" fontId="16" fillId="0" borderId="39" xfId="1" applyNumberFormat="1" applyFont="1" applyBorder="1"/>
    <xf numFmtId="0" fontId="21" fillId="0" borderId="34" xfId="0" applyFont="1" applyBorder="1"/>
    <xf numFmtId="168" fontId="16" fillId="0" borderId="34" xfId="1" applyNumberFormat="1" applyFont="1" applyFill="1" applyBorder="1"/>
    <xf numFmtId="0" fontId="21" fillId="0" borderId="39" xfId="0" applyFont="1" applyBorder="1"/>
    <xf numFmtId="168" fontId="16" fillId="0" borderId="39" xfId="1" applyNumberFormat="1" applyFont="1" applyFill="1" applyBorder="1"/>
    <xf numFmtId="0" fontId="23" fillId="2" borderId="43" xfId="0" applyFont="1" applyFill="1" applyBorder="1" applyAlignment="1">
      <alignment wrapText="1"/>
    </xf>
    <xf numFmtId="0" fontId="21" fillId="0" borderId="0" xfId="0" applyFont="1" applyBorder="1"/>
    <xf numFmtId="0" fontId="16" fillId="0" borderId="0" xfId="0" applyFont="1" applyBorder="1"/>
    <xf numFmtId="17" fontId="23" fillId="2" borderId="0" xfId="0" applyNumberFormat="1" applyFont="1" applyFill="1" applyAlignment="1"/>
    <xf numFmtId="15" fontId="23" fillId="2" borderId="0" xfId="0" applyNumberFormat="1" applyFont="1" applyFill="1" applyAlignment="1">
      <alignment wrapText="1"/>
    </xf>
    <xf numFmtId="0" fontId="38" fillId="0" borderId="0" xfId="0" applyFont="1"/>
    <xf numFmtId="0" fontId="21" fillId="0" borderId="0" xfId="0" applyFont="1" applyFill="1"/>
    <xf numFmtId="164" fontId="21" fillId="0" borderId="0" xfId="1" applyNumberFormat="1" applyFont="1"/>
    <xf numFmtId="0" fontId="30" fillId="0" borderId="0" xfId="0" applyFont="1" applyAlignment="1"/>
    <xf numFmtId="0" fontId="23" fillId="2" borderId="5" xfId="0" applyFont="1" applyFill="1" applyBorder="1" applyAlignment="1"/>
    <xf numFmtId="0" fontId="37" fillId="0" borderId="0" xfId="0" applyFont="1" applyBorder="1" applyAlignment="1">
      <alignment horizontal="center"/>
    </xf>
    <xf numFmtId="170" fontId="22" fillId="0" borderId="10" xfId="2" applyNumberFormat="1" applyFont="1" applyBorder="1"/>
    <xf numFmtId="10" fontId="23" fillId="2" borderId="22" xfId="2" applyNumberFormat="1" applyFont="1" applyFill="1" applyBorder="1" applyAlignment="1">
      <alignment wrapText="1"/>
    </xf>
    <xf numFmtId="170" fontId="22" fillId="4" borderId="35" xfId="2" quotePrefix="1" applyNumberFormat="1" applyFont="1" applyFill="1" applyBorder="1"/>
    <xf numFmtId="170" fontId="22" fillId="4" borderId="35" xfId="2" applyNumberFormat="1" applyFont="1" applyFill="1" applyBorder="1"/>
    <xf numFmtId="164" fontId="16" fillId="0" borderId="34" xfId="1" applyNumberFormat="1" applyFont="1" applyFill="1" applyBorder="1"/>
    <xf numFmtId="164" fontId="16" fillId="0" borderId="39" xfId="1" applyNumberFormat="1" applyFont="1" applyFill="1" applyBorder="1"/>
    <xf numFmtId="0" fontId="31" fillId="0" borderId="14" xfId="0" applyFont="1" applyBorder="1" applyAlignment="1"/>
    <xf numFmtId="43" fontId="16" fillId="0" borderId="40" xfId="0" applyNumberFormat="1" applyFont="1" applyFill="1" applyBorder="1"/>
    <xf numFmtId="0" fontId="21" fillId="0" borderId="8" xfId="0" applyFont="1" applyFill="1" applyBorder="1" applyAlignment="1"/>
    <xf numFmtId="0" fontId="17" fillId="0" borderId="8" xfId="0" applyFont="1" applyFill="1" applyBorder="1" applyAlignment="1"/>
    <xf numFmtId="0" fontId="21" fillId="0" borderId="0" xfId="0" applyFont="1" applyFill="1" applyAlignment="1"/>
    <xf numFmtId="0" fontId="39" fillId="0" borderId="0" xfId="0" applyFont="1" applyFill="1" applyAlignment="1">
      <alignment horizontal="right"/>
    </xf>
    <xf numFmtId="164" fontId="40" fillId="0" borderId="0" xfId="0" applyNumberFormat="1" applyFont="1" applyFill="1"/>
    <xf numFmtId="164" fontId="40" fillId="0" borderId="0" xfId="1" applyNumberFormat="1" applyFont="1" applyFill="1"/>
    <xf numFmtId="170" fontId="22" fillId="4" borderId="48" xfId="2" applyNumberFormat="1" applyFont="1" applyFill="1" applyBorder="1"/>
    <xf numFmtId="170" fontId="22" fillId="6" borderId="46" xfId="2" applyNumberFormat="1" applyFont="1" applyFill="1" applyBorder="1"/>
    <xf numFmtId="43" fontId="22" fillId="0" borderId="45" xfId="0" applyNumberFormat="1" applyFont="1" applyBorder="1"/>
    <xf numFmtId="170" fontId="22" fillId="0" borderId="46" xfId="2" applyNumberFormat="1" applyFont="1" applyBorder="1"/>
    <xf numFmtId="0" fontId="22" fillId="0" borderId="0" xfId="0" applyFont="1"/>
    <xf numFmtId="0" fontId="22" fillId="0" borderId="44" xfId="0" applyFont="1" applyFill="1" applyBorder="1"/>
    <xf numFmtId="0" fontId="22" fillId="0" borderId="45" xfId="0" applyFont="1" applyFill="1" applyBorder="1" applyAlignment="1"/>
    <xf numFmtId="165" fontId="22" fillId="0" borderId="45" xfId="0" applyNumberFormat="1" applyFont="1" applyFill="1" applyBorder="1"/>
    <xf numFmtId="164" fontId="22" fillId="0" borderId="45" xfId="1" applyNumberFormat="1" applyFont="1" applyBorder="1"/>
    <xf numFmtId="0" fontId="28" fillId="0" borderId="0" xfId="0" applyFont="1"/>
    <xf numFmtId="0" fontId="17" fillId="0" borderId="50" xfId="0" applyFont="1" applyFill="1" applyBorder="1" applyAlignment="1"/>
    <xf numFmtId="164" fontId="17" fillId="0" borderId="51" xfId="1" applyNumberFormat="1" applyFont="1" applyFill="1" applyBorder="1" applyAlignment="1"/>
    <xf numFmtId="164" fontId="17" fillId="0" borderId="51" xfId="1" applyNumberFormat="1" applyFont="1" applyFill="1" applyBorder="1"/>
    <xf numFmtId="164" fontId="22" fillId="0" borderId="17" xfId="1" applyNumberFormat="1" applyFont="1" applyFill="1" applyBorder="1"/>
    <xf numFmtId="164" fontId="22" fillId="0" borderId="0" xfId="1" applyNumberFormat="1" applyFont="1" applyFill="1"/>
    <xf numFmtId="164" fontId="22" fillId="0" borderId="0" xfId="1" applyNumberFormat="1" applyFont="1"/>
    <xf numFmtId="0" fontId="12" fillId="0" borderId="0" xfId="0" applyFont="1" applyFill="1" applyBorder="1"/>
    <xf numFmtId="0" fontId="12" fillId="0" borderId="0" xfId="0" applyFont="1" applyFill="1" applyBorder="1" applyAlignment="1"/>
    <xf numFmtId="165" fontId="12" fillId="0" borderId="0" xfId="0" applyNumberFormat="1" applyFont="1" applyFill="1" applyBorder="1"/>
    <xf numFmtId="164" fontId="12" fillId="0" borderId="0" xfId="1" applyNumberFormat="1" applyFont="1" applyBorder="1"/>
    <xf numFmtId="164" fontId="22" fillId="0" borderId="0" xfId="0" applyNumberFormat="1" applyFont="1" applyBorder="1"/>
    <xf numFmtId="0" fontId="12" fillId="0" borderId="0" xfId="0" applyFont="1" applyBorder="1"/>
    <xf numFmtId="164" fontId="12" fillId="0" borderId="0" xfId="0" applyNumberFormat="1" applyFont="1" applyBorder="1"/>
    <xf numFmtId="164" fontId="31" fillId="0" borderId="0" xfId="0" applyNumberFormat="1" applyFont="1" applyBorder="1"/>
    <xf numFmtId="43" fontId="12" fillId="0" borderId="0" xfId="1" applyFont="1" applyFill="1"/>
    <xf numFmtId="14" fontId="12" fillId="0" borderId="0" xfId="1" applyNumberFormat="1" applyFont="1"/>
    <xf numFmtId="15" fontId="12" fillId="0" borderId="0" xfId="1" applyNumberFormat="1" applyFont="1"/>
    <xf numFmtId="0" fontId="29" fillId="2" borderId="27" xfId="0" applyFont="1" applyFill="1" applyBorder="1" applyAlignment="1">
      <alignment vertical="center"/>
    </xf>
    <xf numFmtId="0" fontId="29" fillId="2" borderId="28" xfId="0" applyFont="1" applyFill="1" applyBorder="1" applyAlignment="1">
      <alignment vertical="center"/>
    </xf>
    <xf numFmtId="0" fontId="29" fillId="2" borderId="29" xfId="0" applyFont="1" applyFill="1" applyBorder="1" applyAlignment="1">
      <alignment vertical="center"/>
    </xf>
    <xf numFmtId="0" fontId="42" fillId="0" borderId="0" xfId="0" applyFont="1" applyFill="1" applyAlignment="1">
      <alignment horizontal="centerContinuous" vertical="center"/>
    </xf>
    <xf numFmtId="0" fontId="42" fillId="0" borderId="0" xfId="0" applyFont="1" applyFill="1" applyAlignment="1">
      <alignment horizontal="left" vertical="center"/>
    </xf>
    <xf numFmtId="0" fontId="41" fillId="2" borderId="0" xfId="0" applyFont="1" applyFill="1" applyAlignment="1">
      <alignment horizontal="left" vertical="center" indent="37"/>
    </xf>
    <xf numFmtId="0" fontId="29" fillId="2" borderId="0" xfId="0" applyFont="1" applyFill="1" applyAlignment="1">
      <alignment horizontal="left" indent="15"/>
    </xf>
    <xf numFmtId="0" fontId="43" fillId="2" borderId="0" xfId="0" applyFont="1" applyFill="1" applyAlignment="1">
      <alignment horizontal="left" indent="15"/>
    </xf>
    <xf numFmtId="0" fontId="24" fillId="0" borderId="0" xfId="0" applyFont="1"/>
    <xf numFmtId="0" fontId="12" fillId="0" borderId="52" xfId="0" applyFont="1" applyBorder="1"/>
    <xf numFmtId="166" fontId="35" fillId="0" borderId="23" xfId="3" applyNumberFormat="1" applyFont="1" applyBorder="1" applyAlignment="1">
      <alignment horizontal="center" vertical="center" wrapText="1"/>
    </xf>
    <xf numFmtId="0" fontId="21" fillId="0" borderId="54" xfId="0" applyFont="1" applyFill="1" applyBorder="1" applyAlignment="1"/>
    <xf numFmtId="0" fontId="21" fillId="0" borderId="54" xfId="0" applyFont="1" applyFill="1" applyBorder="1"/>
    <xf numFmtId="0" fontId="22" fillId="0" borderId="54" xfId="0" applyFont="1" applyFill="1" applyBorder="1" applyAlignment="1">
      <alignment horizontal="right"/>
    </xf>
    <xf numFmtId="164" fontId="22" fillId="0" borderId="17" xfId="1" applyNumberFormat="1" applyFont="1" applyFill="1" applyBorder="1" applyAlignment="1">
      <alignment horizontal="right"/>
    </xf>
    <xf numFmtId="0" fontId="22" fillId="0" borderId="0" xfId="0" applyFont="1" applyAlignment="1"/>
    <xf numFmtId="0" fontId="22" fillId="0" borderId="17" xfId="0" applyFont="1" applyBorder="1"/>
    <xf numFmtId="0" fontId="18" fillId="0" borderId="0" xfId="0" applyFont="1" applyBorder="1"/>
    <xf numFmtId="164" fontId="18" fillId="0" borderId="17" xfId="0" applyNumberFormat="1" applyFont="1" applyBorder="1"/>
    <xf numFmtId="0" fontId="12" fillId="0" borderId="0" xfId="0" applyFont="1" applyAlignment="1">
      <alignment vertical="center" wrapText="1"/>
    </xf>
    <xf numFmtId="0" fontId="18" fillId="0" borderId="55" xfId="0" applyFont="1" applyFill="1" applyBorder="1" applyAlignment="1">
      <alignment horizontal="left" vertical="center" wrapText="1"/>
    </xf>
    <xf numFmtId="0" fontId="22" fillId="0" borderId="2" xfId="0" applyFont="1" applyBorder="1" applyAlignment="1">
      <alignment horizontal="left" vertical="center" wrapText="1"/>
    </xf>
    <xf numFmtId="15" fontId="21" fillId="0" borderId="3" xfId="0" applyNumberFormat="1" applyFont="1" applyBorder="1" applyAlignment="1">
      <alignment horizontal="left" vertical="center" wrapText="1"/>
    </xf>
    <xf numFmtId="0" fontId="21" fillId="0" borderId="0" xfId="0" applyFont="1" applyAlignment="1">
      <alignment horizontal="left" vertical="center"/>
    </xf>
    <xf numFmtId="15" fontId="17" fillId="0" borderId="56" xfId="0" applyNumberFormat="1" applyFont="1" applyFill="1" applyBorder="1" applyAlignment="1">
      <alignment horizontal="left" vertical="center" wrapText="1"/>
    </xf>
    <xf numFmtId="15" fontId="21" fillId="0" borderId="0" xfId="0" applyNumberFormat="1" applyFont="1"/>
    <xf numFmtId="0" fontId="27" fillId="0" borderId="0" xfId="0" applyFont="1"/>
    <xf numFmtId="0" fontId="45" fillId="0" borderId="0" xfId="0" applyFont="1"/>
    <xf numFmtId="41" fontId="21" fillId="0" borderId="0" xfId="0" applyNumberFormat="1" applyFont="1"/>
    <xf numFmtId="0" fontId="21" fillId="0" borderId="0" xfId="0" applyNumberFormat="1" applyFont="1"/>
    <xf numFmtId="164" fontId="12" fillId="0" borderId="0" xfId="0" applyNumberFormat="1" applyFont="1" applyAlignment="1">
      <alignment vertical="center"/>
    </xf>
    <xf numFmtId="0" fontId="23" fillId="2" borderId="57" xfId="0" applyFont="1" applyFill="1" applyBorder="1" applyAlignment="1"/>
    <xf numFmtId="0" fontId="12" fillId="0" borderId="38" xfId="0" applyNumberFormat="1" applyFont="1" applyBorder="1"/>
    <xf numFmtId="0" fontId="13" fillId="0" borderId="38" xfId="0" applyFont="1" applyFill="1" applyBorder="1" applyAlignment="1"/>
    <xf numFmtId="0" fontId="21" fillId="0" borderId="38" xfId="0" applyFont="1" applyFill="1" applyBorder="1" applyAlignment="1"/>
    <xf numFmtId="17" fontId="23" fillId="2" borderId="28" xfId="0" applyNumberFormat="1" applyFont="1" applyFill="1" applyBorder="1" applyAlignment="1">
      <alignment wrapText="1"/>
    </xf>
    <xf numFmtId="171" fontId="21" fillId="0" borderId="0" xfId="0" applyNumberFormat="1" applyFont="1"/>
    <xf numFmtId="170" fontId="22" fillId="6" borderId="10" xfId="2" applyNumberFormat="1" applyFont="1" applyFill="1" applyBorder="1" applyAlignment="1">
      <alignment horizontal="right"/>
    </xf>
    <xf numFmtId="43" fontId="22" fillId="0" borderId="34" xfId="0" applyNumberFormat="1" applyFont="1" applyBorder="1" applyAlignment="1">
      <alignment horizontal="right"/>
    </xf>
    <xf numFmtId="164" fontId="22" fillId="0" borderId="0" xfId="1" applyNumberFormat="1" applyFont="1" applyFill="1" applyBorder="1"/>
    <xf numFmtId="0" fontId="10" fillId="0" borderId="0" xfId="0" applyFont="1"/>
    <xf numFmtId="0" fontId="12" fillId="0" borderId="58" xfId="0" applyFont="1" applyFill="1" applyBorder="1"/>
    <xf numFmtId="0" fontId="12" fillId="0" borderId="59" xfId="0" applyFont="1" applyFill="1" applyBorder="1" applyAlignment="1"/>
    <xf numFmtId="165" fontId="12" fillId="0" borderId="59" xfId="0" applyNumberFormat="1" applyFont="1" applyFill="1" applyBorder="1"/>
    <xf numFmtId="0" fontId="17" fillId="0" borderId="0" xfId="0" applyFont="1" applyFill="1" applyBorder="1" applyAlignment="1">
      <alignment horizontal="center"/>
    </xf>
    <xf numFmtId="0" fontId="21" fillId="0" borderId="0" xfId="0" applyFont="1" applyAlignment="1">
      <alignment horizontal="center"/>
    </xf>
    <xf numFmtId="0" fontId="0" fillId="0" borderId="0" xfId="0" applyAlignment="1">
      <alignment horizontal="center"/>
    </xf>
    <xf numFmtId="0" fontId="9" fillId="0" borderId="0" xfId="0" applyFont="1"/>
    <xf numFmtId="0" fontId="11" fillId="3" borderId="0" xfId="0" applyFont="1" applyFill="1" applyProtection="1">
      <protection locked="0"/>
    </xf>
    <xf numFmtId="165" fontId="11" fillId="3" borderId="0" xfId="0" applyNumberFormat="1" applyFont="1" applyFill="1" applyProtection="1">
      <protection locked="0"/>
    </xf>
    <xf numFmtId="0" fontId="10" fillId="3" borderId="0" xfId="0" applyFont="1" applyFill="1" applyProtection="1">
      <protection locked="0"/>
    </xf>
    <xf numFmtId="0" fontId="41" fillId="2" borderId="0" xfId="0" applyFont="1" applyFill="1" applyAlignment="1">
      <alignment horizontal="left" vertical="center" indent="22"/>
    </xf>
    <xf numFmtId="0" fontId="29" fillId="2" borderId="0" xfId="0" applyFont="1" applyFill="1" applyAlignment="1">
      <alignment horizontal="center"/>
    </xf>
    <xf numFmtId="0" fontId="43" fillId="2" borderId="0" xfId="0" applyFont="1" applyFill="1" applyAlignment="1">
      <alignment horizontal="center"/>
    </xf>
    <xf numFmtId="165" fontId="12" fillId="3" borderId="0" xfId="0" applyNumberFormat="1" applyFont="1" applyFill="1" applyProtection="1">
      <protection locked="0"/>
    </xf>
    <xf numFmtId="0" fontId="21" fillId="0" borderId="62" xfId="0" applyFont="1" applyFill="1" applyBorder="1"/>
    <xf numFmtId="0" fontId="21" fillId="0" borderId="63" xfId="0" applyFont="1" applyFill="1" applyBorder="1" applyAlignment="1"/>
    <xf numFmtId="0" fontId="47" fillId="7" borderId="0" xfId="0" applyNumberFormat="1" applyFont="1" applyFill="1" applyBorder="1" applyAlignment="1">
      <alignment horizontal="left" vertical="center"/>
    </xf>
    <xf numFmtId="0" fontId="12" fillId="0" borderId="17" xfId="0" applyFont="1" applyFill="1" applyBorder="1" applyAlignment="1"/>
    <xf numFmtId="165" fontId="12" fillId="0" borderId="17" xfId="0" applyNumberFormat="1" applyFont="1" applyFill="1" applyBorder="1"/>
    <xf numFmtId="165" fontId="22" fillId="0" borderId="17" xfId="0" applyNumberFormat="1" applyFont="1" applyFill="1" applyBorder="1"/>
    <xf numFmtId="0" fontId="24" fillId="0" borderId="66" xfId="0" applyFont="1" applyBorder="1"/>
    <xf numFmtId="0" fontId="8" fillId="0" borderId="0" xfId="0" applyFont="1"/>
    <xf numFmtId="164" fontId="22" fillId="0" borderId="17" xfId="0" applyNumberFormat="1" applyFont="1" applyFill="1" applyBorder="1"/>
    <xf numFmtId="0" fontId="7" fillId="0" borderId="0" xfId="0" applyFont="1" applyAlignment="1"/>
    <xf numFmtId="0" fontId="7" fillId="0" borderId="0" xfId="0" applyFont="1"/>
    <xf numFmtId="0" fontId="7" fillId="3" borderId="0" xfId="0" applyFont="1" applyFill="1" applyProtection="1">
      <protection locked="0"/>
    </xf>
    <xf numFmtId="15" fontId="23" fillId="2" borderId="0" xfId="0" applyNumberFormat="1" applyFont="1" applyFill="1" applyAlignment="1">
      <alignment wrapText="1"/>
    </xf>
    <xf numFmtId="166" fontId="34" fillId="0" borderId="0" xfId="0" applyNumberFormat="1" applyFont="1" applyAlignment="1">
      <alignment horizontal="left"/>
    </xf>
    <xf numFmtId="165" fontId="21" fillId="0" borderId="0" xfId="0" applyNumberFormat="1" applyFont="1"/>
    <xf numFmtId="43" fontId="11" fillId="3" borderId="0" xfId="1" applyNumberFormat="1" applyFont="1" applyFill="1" applyProtection="1">
      <protection locked="0"/>
    </xf>
    <xf numFmtId="43" fontId="12" fillId="0" borderId="0" xfId="1" applyNumberFormat="1" applyFont="1" applyFill="1"/>
    <xf numFmtId="43" fontId="9" fillId="3" borderId="0" xfId="1" applyNumberFormat="1" applyFont="1" applyFill="1" applyProtection="1">
      <protection locked="0"/>
    </xf>
    <xf numFmtId="43" fontId="22" fillId="0" borderId="17" xfId="1" applyNumberFormat="1" applyFont="1" applyFill="1" applyBorder="1"/>
    <xf numFmtId="43" fontId="12" fillId="0" borderId="0" xfId="0" applyNumberFormat="1" applyFont="1" applyFill="1"/>
    <xf numFmtId="43" fontId="12" fillId="0" borderId="9" xfId="1" applyNumberFormat="1" applyFont="1" applyBorder="1"/>
    <xf numFmtId="43" fontId="22" fillId="0" borderId="9" xfId="0" applyNumberFormat="1" applyFont="1" applyBorder="1"/>
    <xf numFmtId="43" fontId="12" fillId="0" borderId="53" xfId="0" applyNumberFormat="1" applyFont="1" applyBorder="1"/>
    <xf numFmtId="43" fontId="12" fillId="0" borderId="10" xfId="0" applyNumberFormat="1" applyFont="1" applyBorder="1"/>
    <xf numFmtId="43" fontId="12" fillId="0" borderId="59" xfId="1" applyNumberFormat="1" applyFont="1" applyBorder="1"/>
    <xf numFmtId="43" fontId="22" fillId="0" borderId="59" xfId="0" applyNumberFormat="1" applyFont="1" applyBorder="1"/>
    <xf numFmtId="43" fontId="12" fillId="0" borderId="60" xfId="0" applyNumberFormat="1" applyFont="1" applyBorder="1"/>
    <xf numFmtId="43" fontId="8" fillId="0" borderId="64" xfId="1" applyNumberFormat="1" applyFont="1" applyBorder="1"/>
    <xf numFmtId="43" fontId="8" fillId="0" borderId="17" xfId="1" applyNumberFormat="1" applyFont="1" applyBorder="1"/>
    <xf numFmtId="43" fontId="8" fillId="0" borderId="65" xfId="1" applyNumberFormat="1" applyFont="1" applyBorder="1"/>
    <xf numFmtId="43" fontId="17" fillId="0" borderId="9" xfId="1" applyNumberFormat="1" applyFont="1" applyFill="1" applyBorder="1"/>
    <xf numFmtId="43" fontId="17" fillId="0" borderId="51" xfId="1" applyNumberFormat="1" applyFont="1" applyFill="1" applyBorder="1"/>
    <xf numFmtId="43" fontId="22" fillId="0" borderId="0" xfId="1" applyNumberFormat="1" applyFont="1" applyFill="1" applyBorder="1"/>
    <xf numFmtId="43" fontId="22" fillId="0" borderId="54" xfId="0" applyNumberFormat="1" applyFont="1" applyFill="1" applyBorder="1"/>
    <xf numFmtId="43" fontId="16" fillId="0" borderId="19" xfId="0" applyNumberFormat="1" applyFont="1" applyFill="1" applyBorder="1"/>
    <xf numFmtId="43" fontId="16" fillId="0" borderId="34" xfId="1" applyNumberFormat="1" applyFont="1" applyFill="1" applyBorder="1"/>
    <xf numFmtId="43" fontId="16" fillId="0" borderId="42" xfId="0" applyNumberFormat="1" applyFont="1" applyFill="1" applyBorder="1"/>
    <xf numFmtId="43" fontId="16" fillId="0" borderId="39" xfId="1" applyNumberFormat="1" applyFont="1" applyFill="1" applyBorder="1"/>
    <xf numFmtId="43" fontId="16" fillId="0" borderId="17" xfId="0" applyNumberFormat="1" applyFont="1" applyBorder="1"/>
    <xf numFmtId="43" fontId="18" fillId="0" borderId="17" xfId="0" applyNumberFormat="1" applyFont="1" applyBorder="1"/>
    <xf numFmtId="43" fontId="21" fillId="0" borderId="34" xfId="1" applyNumberFormat="1" applyFont="1" applyBorder="1"/>
    <xf numFmtId="43" fontId="22" fillId="6" borderId="37" xfId="0" applyNumberFormat="1" applyFont="1" applyFill="1" applyBorder="1" applyAlignment="1">
      <alignment horizontal="right"/>
    </xf>
    <xf numFmtId="43" fontId="21" fillId="5" borderId="34" xfId="1" applyNumberFormat="1" applyFont="1" applyFill="1" applyBorder="1"/>
    <xf numFmtId="43" fontId="22" fillId="5" borderId="10" xfId="1" applyNumberFormat="1" applyFont="1" applyFill="1" applyBorder="1"/>
    <xf numFmtId="43" fontId="21" fillId="4" borderId="34" xfId="1" applyNumberFormat="1" applyFont="1" applyFill="1" applyBorder="1"/>
    <xf numFmtId="43" fontId="21" fillId="4" borderId="9" xfId="1" applyNumberFormat="1" applyFont="1" applyFill="1" applyBorder="1"/>
    <xf numFmtId="43" fontId="22" fillId="4" borderId="9" xfId="0" quotePrefix="1" applyNumberFormat="1" applyFont="1" applyFill="1" applyBorder="1"/>
    <xf numFmtId="43" fontId="22" fillId="4" borderId="9" xfId="0" applyNumberFormat="1" applyFont="1" applyFill="1" applyBorder="1"/>
    <xf numFmtId="43" fontId="22" fillId="5" borderId="45" xfId="1" applyNumberFormat="1" applyFont="1" applyFill="1" applyBorder="1"/>
    <xf numFmtId="43" fontId="22" fillId="5" borderId="46" xfId="1" applyNumberFormat="1" applyFont="1" applyFill="1" applyBorder="1"/>
    <xf numFmtId="43" fontId="22" fillId="4" borderId="45" xfId="1" applyNumberFormat="1" applyFont="1" applyFill="1" applyBorder="1"/>
    <xf numFmtId="43" fontId="22" fillId="4" borderId="47" xfId="1" applyNumberFormat="1" applyFont="1" applyFill="1" applyBorder="1"/>
    <xf numFmtId="43" fontId="22" fillId="4" borderId="47" xfId="0" applyNumberFormat="1" applyFont="1" applyFill="1" applyBorder="1"/>
    <xf numFmtId="43" fontId="21" fillId="6" borderId="34" xfId="1" applyNumberFormat="1" applyFont="1" applyFill="1" applyBorder="1" applyAlignment="1">
      <alignment horizontal="right"/>
    </xf>
    <xf numFmtId="43" fontId="21" fillId="6" borderId="9" xfId="1" applyNumberFormat="1" applyFont="1" applyFill="1" applyBorder="1" applyAlignment="1">
      <alignment horizontal="right"/>
    </xf>
    <xf numFmtId="43" fontId="22" fillId="6" borderId="45" xfId="1" applyNumberFormat="1" applyFont="1" applyFill="1" applyBorder="1"/>
    <xf numFmtId="43" fontId="22" fillId="6" borderId="47" xfId="1" applyNumberFormat="1" applyFont="1" applyFill="1" applyBorder="1"/>
    <xf numFmtId="43" fontId="22" fillId="6" borderId="49" xfId="0" applyNumberFormat="1" applyFont="1" applyFill="1" applyBorder="1"/>
    <xf numFmtId="43" fontId="16" fillId="0" borderId="34" xfId="0" applyNumberFormat="1" applyFont="1" applyFill="1" applyBorder="1"/>
    <xf numFmtId="43" fontId="16" fillId="0" borderId="17" xfId="0" applyNumberFormat="1" applyFont="1" applyFill="1" applyBorder="1"/>
    <xf numFmtId="43" fontId="16" fillId="0" borderId="41" xfId="0" applyNumberFormat="1" applyFont="1" applyFill="1" applyBorder="1"/>
    <xf numFmtId="43" fontId="18" fillId="0" borderId="38" xfId="1" applyNumberFormat="1" applyFont="1" applyFill="1" applyBorder="1"/>
    <xf numFmtId="172" fontId="21" fillId="0" borderId="0" xfId="0" applyNumberFormat="1" applyFont="1"/>
    <xf numFmtId="173" fontId="6" fillId="0" borderId="0" xfId="0" applyNumberFormat="1" applyFont="1" applyFill="1"/>
    <xf numFmtId="173" fontId="16" fillId="3" borderId="0" xfId="0" applyNumberFormat="1" applyFont="1" applyFill="1" applyBorder="1" applyProtection="1">
      <protection locked="0"/>
    </xf>
    <xf numFmtId="166" fontId="34" fillId="0" borderId="0" xfId="0" applyNumberFormat="1" applyFont="1" applyAlignment="1">
      <alignment horizontal="right"/>
    </xf>
    <xf numFmtId="0" fontId="6" fillId="0" borderId="0" xfId="0" applyFont="1"/>
    <xf numFmtId="0" fontId="22" fillId="0" borderId="61" xfId="0" applyFont="1" applyBorder="1" applyAlignment="1">
      <alignment horizontal="left" vertical="center" wrapText="1"/>
    </xf>
    <xf numFmtId="15" fontId="21" fillId="0" borderId="67" xfId="0" applyNumberFormat="1" applyFont="1" applyBorder="1" applyAlignment="1">
      <alignment horizontal="left" vertical="center" wrapText="1"/>
    </xf>
    <xf numFmtId="0" fontId="21" fillId="0" borderId="4" xfId="0" applyFont="1" applyBorder="1" applyAlignment="1">
      <alignment horizontal="center" vertical="center" wrapText="1"/>
    </xf>
    <xf numFmtId="43" fontId="16" fillId="4" borderId="34" xfId="1" applyNumberFormat="1" applyFont="1" applyFill="1" applyBorder="1"/>
    <xf numFmtId="164" fontId="22" fillId="4" borderId="45" xfId="1" applyNumberFormat="1" applyFont="1" applyFill="1" applyBorder="1"/>
    <xf numFmtId="43" fontId="18" fillId="4" borderId="45" xfId="1" applyNumberFormat="1" applyFont="1" applyFill="1" applyBorder="1"/>
    <xf numFmtId="0" fontId="22" fillId="6" borderId="68" xfId="0" applyFont="1" applyFill="1" applyBorder="1"/>
    <xf numFmtId="0" fontId="22" fillId="6" borderId="47" xfId="0" applyFont="1" applyFill="1" applyBorder="1"/>
    <xf numFmtId="164" fontId="22" fillId="6" borderId="47" xfId="1" applyNumberFormat="1" applyFont="1" applyFill="1" applyBorder="1"/>
    <xf numFmtId="43" fontId="21" fillId="6" borderId="9" xfId="0" applyNumberFormat="1" applyFont="1" applyFill="1" applyBorder="1" applyAlignment="1">
      <alignment horizontal="right"/>
    </xf>
    <xf numFmtId="164" fontId="21" fillId="6" borderId="9" xfId="1" applyNumberFormat="1" applyFont="1" applyFill="1" applyBorder="1" applyAlignment="1">
      <alignment horizontal="right"/>
    </xf>
    <xf numFmtId="43" fontId="21" fillId="6" borderId="59" xfId="0" applyNumberFormat="1" applyFont="1" applyFill="1" applyBorder="1" applyAlignment="1">
      <alignment horizontal="right"/>
    </xf>
    <xf numFmtId="164" fontId="21" fillId="6" borderId="59" xfId="1" applyNumberFormat="1" applyFont="1" applyFill="1" applyBorder="1" applyAlignment="1">
      <alignment horizontal="right"/>
    </xf>
    <xf numFmtId="164" fontId="21" fillId="4" borderId="34" xfId="1" applyNumberFormat="1" applyFont="1" applyFill="1" applyBorder="1" applyAlignment="1">
      <alignment horizontal="right"/>
    </xf>
    <xf numFmtId="0" fontId="23" fillId="2" borderId="57" xfId="0" applyFont="1" applyFill="1" applyBorder="1" applyAlignment="1">
      <alignment wrapText="1"/>
    </xf>
    <xf numFmtId="0" fontId="6" fillId="3" borderId="0" xfId="0" applyFont="1" applyFill="1" applyProtection="1">
      <protection locked="0"/>
    </xf>
    <xf numFmtId="0" fontId="23" fillId="2" borderId="52" xfId="0" applyFont="1" applyFill="1" applyBorder="1" applyAlignment="1">
      <alignment wrapText="1"/>
    </xf>
    <xf numFmtId="43" fontId="16" fillId="0" borderId="64" xfId="0" applyNumberFormat="1" applyFont="1" applyFill="1" applyBorder="1"/>
    <xf numFmtId="165" fontId="12" fillId="0" borderId="38" xfId="0" applyNumberFormat="1" applyFont="1" applyBorder="1"/>
    <xf numFmtId="41" fontId="12" fillId="0" borderId="38" xfId="0" applyNumberFormat="1" applyFont="1" applyBorder="1"/>
    <xf numFmtId="165" fontId="12" fillId="0" borderId="51" xfId="0" applyNumberFormat="1" applyFont="1" applyBorder="1"/>
    <xf numFmtId="165" fontId="12" fillId="0" borderId="63" xfId="0" applyNumberFormat="1" applyFont="1" applyBorder="1"/>
    <xf numFmtId="41" fontId="12" fillId="0" borderId="63" xfId="0" applyNumberFormat="1" applyFont="1" applyBorder="1"/>
    <xf numFmtId="41" fontId="12" fillId="0" borderId="9" xfId="0" applyNumberFormat="1" applyFont="1" applyBorder="1"/>
    <xf numFmtId="43" fontId="21" fillId="0" borderId="34" xfId="0" applyNumberFormat="1" applyFont="1" applyBorder="1"/>
    <xf numFmtId="43" fontId="21" fillId="0" borderId="69" xfId="0" applyNumberFormat="1" applyFont="1" applyBorder="1"/>
    <xf numFmtId="41" fontId="23" fillId="2" borderId="0" xfId="0" applyNumberFormat="1" applyFont="1" applyFill="1" applyAlignment="1">
      <alignment wrapText="1"/>
    </xf>
    <xf numFmtId="0" fontId="38" fillId="0" borderId="70" xfId="0" applyFont="1" applyBorder="1"/>
    <xf numFmtId="164" fontId="16" fillId="0" borderId="40" xfId="0" applyNumberFormat="1" applyFont="1" applyFill="1" applyBorder="1"/>
    <xf numFmtId="41" fontId="12" fillId="0" borderId="51" xfId="0" applyNumberFormat="1" applyFont="1" applyBorder="1"/>
    <xf numFmtId="164" fontId="21" fillId="0" borderId="38" xfId="0" applyNumberFormat="1" applyFont="1" applyBorder="1" applyAlignment="1">
      <alignment horizontal="right"/>
    </xf>
    <xf numFmtId="164" fontId="21" fillId="0" borderId="72" xfId="0" applyNumberFormat="1" applyFont="1" applyBorder="1" applyAlignment="1">
      <alignment horizontal="right"/>
    </xf>
    <xf numFmtId="43" fontId="16" fillId="0" borderId="9" xfId="0" applyNumberFormat="1" applyFont="1" applyFill="1" applyBorder="1"/>
    <xf numFmtId="174" fontId="16" fillId="0" borderId="34" xfId="0" applyNumberFormat="1" applyFont="1" applyFill="1" applyBorder="1"/>
    <xf numFmtId="43" fontId="18" fillId="0" borderId="41" xfId="0" applyNumberFormat="1" applyFont="1" applyFill="1" applyBorder="1"/>
    <xf numFmtId="164" fontId="16" fillId="0" borderId="37" xfId="1" applyNumberFormat="1" applyFont="1" applyFill="1" applyBorder="1"/>
    <xf numFmtId="43" fontId="31" fillId="0" borderId="0" xfId="0" applyNumberFormat="1" applyFont="1"/>
    <xf numFmtId="0" fontId="12" fillId="0" borderId="34" xfId="0" applyNumberFormat="1" applyFont="1" applyBorder="1"/>
    <xf numFmtId="0" fontId="5" fillId="3" borderId="0" xfId="0" applyFont="1" applyFill="1" applyProtection="1">
      <protection locked="0"/>
    </xf>
    <xf numFmtId="14" fontId="21" fillId="0" borderId="0" xfId="0" applyNumberFormat="1" applyFont="1"/>
    <xf numFmtId="164" fontId="4" fillId="0" borderId="0" xfId="0" applyNumberFormat="1" applyFont="1"/>
    <xf numFmtId="2" fontId="21" fillId="0" borderId="0" xfId="0" applyNumberFormat="1" applyFont="1"/>
    <xf numFmtId="175" fontId="21" fillId="0" borderId="0" xfId="0" applyNumberFormat="1" applyFont="1"/>
    <xf numFmtId="43" fontId="4" fillId="0" borderId="53" xfId="0" applyNumberFormat="1" applyFont="1" applyBorder="1"/>
    <xf numFmtId="0" fontId="0" fillId="0" borderId="0" xfId="0" applyAlignment="1">
      <alignment wrapText="1"/>
    </xf>
    <xf numFmtId="0" fontId="3" fillId="3" borderId="0" xfId="0" applyFont="1" applyFill="1" applyProtection="1">
      <protection locked="0"/>
    </xf>
    <xf numFmtId="165" fontId="12" fillId="0" borderId="37" xfId="0" applyNumberFormat="1" applyFont="1" applyBorder="1"/>
    <xf numFmtId="165" fontId="12" fillId="0" borderId="34" xfId="0" applyNumberFormat="1" applyFont="1" applyBorder="1"/>
    <xf numFmtId="165" fontId="12" fillId="0" borderId="71" xfId="0" applyNumberFormat="1" applyFont="1" applyBorder="1"/>
    <xf numFmtId="165" fontId="12" fillId="0" borderId="69" xfId="0" applyNumberFormat="1" applyFont="1" applyBorder="1"/>
    <xf numFmtId="41" fontId="12" fillId="0" borderId="37" xfId="0" applyNumberFormat="1" applyFont="1" applyBorder="1"/>
    <xf numFmtId="41" fontId="12" fillId="0" borderId="34" xfId="0" applyNumberFormat="1" applyFont="1" applyBorder="1"/>
    <xf numFmtId="41" fontId="12" fillId="0" borderId="71" xfId="0" applyNumberFormat="1" applyFont="1" applyBorder="1"/>
    <xf numFmtId="41" fontId="12" fillId="0" borderId="69" xfId="0" applyNumberFormat="1" applyFont="1" applyBorder="1"/>
    <xf numFmtId="164" fontId="16" fillId="0" borderId="69" xfId="1" applyNumberFormat="1" applyFont="1" applyFill="1" applyBorder="1"/>
    <xf numFmtId="43" fontId="16" fillId="0" borderId="69" xfId="0" applyNumberFormat="1" applyFont="1" applyFill="1" applyBorder="1"/>
    <xf numFmtId="43" fontId="16" fillId="8" borderId="38" xfId="0" applyNumberFormat="1" applyFont="1" applyFill="1" applyBorder="1"/>
    <xf numFmtId="43" fontId="21" fillId="8" borderId="38" xfId="0" applyNumberFormat="1" applyFont="1" applyFill="1" applyBorder="1"/>
    <xf numFmtId="43" fontId="21" fillId="8" borderId="63" xfId="0" applyNumberFormat="1" applyFont="1" applyFill="1" applyBorder="1"/>
    <xf numFmtId="165" fontId="21" fillId="0" borderId="34" xfId="1" applyNumberFormat="1" applyFont="1" applyBorder="1"/>
    <xf numFmtId="165" fontId="21" fillId="0" borderId="34" xfId="0" applyNumberFormat="1" applyFont="1" applyBorder="1"/>
    <xf numFmtId="165" fontId="21" fillId="0" borderId="69" xfId="0" applyNumberFormat="1" applyFont="1" applyBorder="1"/>
    <xf numFmtId="0" fontId="23" fillId="2" borderId="73" xfId="0" applyFont="1" applyFill="1" applyBorder="1" applyAlignment="1">
      <alignment wrapText="1"/>
    </xf>
    <xf numFmtId="0" fontId="23" fillId="2" borderId="74" xfId="0" applyFont="1" applyFill="1" applyBorder="1" applyAlignment="1"/>
    <xf numFmtId="0" fontId="23" fillId="2" borderId="75" xfId="0" applyFont="1" applyFill="1" applyBorder="1" applyAlignment="1">
      <alignment wrapText="1"/>
    </xf>
    <xf numFmtId="0" fontId="23" fillId="2" borderId="74" xfId="0" applyFont="1" applyFill="1" applyBorder="1" applyAlignment="1">
      <alignment wrapText="1"/>
    </xf>
    <xf numFmtId="165" fontId="23" fillId="2" borderId="75" xfId="0" applyNumberFormat="1" applyFont="1" applyFill="1" applyBorder="1" applyAlignment="1">
      <alignment wrapText="1"/>
    </xf>
    <xf numFmtId="165" fontId="23" fillId="2" borderId="36" xfId="0" applyNumberFormat="1" applyFont="1" applyFill="1" applyBorder="1" applyAlignment="1">
      <alignment wrapText="1"/>
    </xf>
    <xf numFmtId="165" fontId="23" fillId="2" borderId="0" xfId="0" applyNumberFormat="1" applyFont="1" applyFill="1" applyBorder="1" applyAlignment="1">
      <alignment wrapText="1"/>
    </xf>
    <xf numFmtId="165" fontId="23" fillId="2" borderId="74" xfId="0" applyNumberFormat="1" applyFont="1" applyFill="1" applyBorder="1" applyAlignment="1">
      <alignment wrapText="1"/>
    </xf>
    <xf numFmtId="0" fontId="23" fillId="2" borderId="2" xfId="0" applyFont="1" applyFill="1" applyBorder="1" applyAlignment="1">
      <alignment wrapText="1"/>
    </xf>
    <xf numFmtId="0" fontId="23" fillId="2" borderId="76" xfId="0" applyFont="1" applyFill="1" applyBorder="1" applyAlignment="1"/>
    <xf numFmtId="0" fontId="23" fillId="2" borderId="77" xfId="0" applyFont="1" applyFill="1" applyBorder="1" applyAlignment="1">
      <alignment wrapText="1"/>
    </xf>
    <xf numFmtId="0" fontId="23" fillId="2" borderId="61" xfId="0" applyFont="1" applyFill="1" applyBorder="1" applyAlignment="1">
      <alignment wrapText="1"/>
    </xf>
    <xf numFmtId="0" fontId="23" fillId="2" borderId="76" xfId="0" applyFont="1" applyFill="1" applyBorder="1" applyAlignment="1">
      <alignment wrapText="1"/>
    </xf>
    <xf numFmtId="165" fontId="23" fillId="2" borderId="77" xfId="0" applyNumberFormat="1" applyFont="1" applyFill="1" applyBorder="1" applyAlignment="1">
      <alignment horizontal="centerContinuous" wrapText="1"/>
    </xf>
    <xf numFmtId="165" fontId="23" fillId="2" borderId="61" xfId="0" applyNumberFormat="1" applyFont="1" applyFill="1" applyBorder="1" applyAlignment="1">
      <alignment horizontal="centerContinuous" wrapText="1"/>
    </xf>
    <xf numFmtId="165" fontId="23" fillId="2" borderId="76" xfId="0" applyNumberFormat="1" applyFont="1" applyFill="1" applyBorder="1" applyAlignment="1">
      <alignment horizontal="centerContinuous" wrapText="1"/>
    </xf>
    <xf numFmtId="0" fontId="49" fillId="0" borderId="0" xfId="0" applyFont="1"/>
    <xf numFmtId="0" fontId="49" fillId="0" borderId="0" xfId="0" applyFont="1" applyAlignment="1"/>
    <xf numFmtId="164" fontId="49" fillId="0" borderId="0" xfId="0" applyNumberFormat="1" applyFont="1"/>
    <xf numFmtId="0" fontId="50" fillId="0" borderId="0" xfId="0" applyFont="1"/>
    <xf numFmtId="0" fontId="51" fillId="0" borderId="0" xfId="0" applyFont="1"/>
    <xf numFmtId="0" fontId="23" fillId="2" borderId="61" xfId="0" applyFont="1" applyFill="1" applyBorder="1" applyAlignment="1">
      <alignment horizontal="centerContinuous" wrapText="1"/>
    </xf>
    <xf numFmtId="43" fontId="3" fillId="0" borderId="34" xfId="0" applyNumberFormat="1" applyFont="1" applyBorder="1" applyAlignment="1">
      <alignment horizontal="right"/>
    </xf>
    <xf numFmtId="43" fontId="3" fillId="0" borderId="69" xfId="0" applyNumberFormat="1" applyFont="1" applyBorder="1" applyAlignment="1">
      <alignment horizontal="right"/>
    </xf>
    <xf numFmtId="164" fontId="21" fillId="0" borderId="34" xfId="0" applyNumberFormat="1" applyFont="1" applyBorder="1" applyAlignment="1">
      <alignment horizontal="right"/>
    </xf>
    <xf numFmtId="43" fontId="16" fillId="0" borderId="69" xfId="1" applyNumberFormat="1" applyFont="1" applyFill="1" applyBorder="1"/>
    <xf numFmtId="164" fontId="21" fillId="0" borderId="69" xfId="0" applyNumberFormat="1" applyFont="1" applyBorder="1" applyAlignment="1">
      <alignment horizontal="right"/>
    </xf>
    <xf numFmtId="10" fontId="16" fillId="0" borderId="38" xfId="1" applyNumberFormat="1" applyFont="1" applyFill="1" applyBorder="1"/>
    <xf numFmtId="10" fontId="16" fillId="0" borderId="63" xfId="1" applyNumberFormat="1" applyFont="1" applyFill="1" applyBorder="1"/>
    <xf numFmtId="43" fontId="16" fillId="8" borderId="37" xfId="0" applyNumberFormat="1" applyFont="1" applyFill="1" applyBorder="1"/>
    <xf numFmtId="43" fontId="21" fillId="8" borderId="37" xfId="0" applyNumberFormat="1" applyFont="1" applyFill="1" applyBorder="1"/>
    <xf numFmtId="43" fontId="21" fillId="8" borderId="71" xfId="0" applyNumberFormat="1" applyFont="1" applyFill="1" applyBorder="1"/>
    <xf numFmtId="176" fontId="21" fillId="0" borderId="0" xfId="0" applyNumberFormat="1" applyFont="1"/>
    <xf numFmtId="0" fontId="3" fillId="0" borderId="0" xfId="0" applyFont="1"/>
    <xf numFmtId="43" fontId="16" fillId="8" borderId="34" xfId="0" applyNumberFormat="1" applyFont="1" applyFill="1" applyBorder="1"/>
    <xf numFmtId="43" fontId="21" fillId="8" borderId="34" xfId="0" applyNumberFormat="1" applyFont="1" applyFill="1" applyBorder="1"/>
    <xf numFmtId="43" fontId="21" fillId="8" borderId="69" xfId="0" applyNumberFormat="1" applyFont="1" applyFill="1" applyBorder="1"/>
    <xf numFmtId="0" fontId="3" fillId="0" borderId="0" xfId="0" applyFont="1" applyAlignment="1">
      <alignment vertical="center"/>
    </xf>
    <xf numFmtId="0" fontId="38" fillId="0" borderId="0" xfId="0" applyFont="1" applyAlignment="1">
      <alignment horizontal="left"/>
    </xf>
    <xf numFmtId="0" fontId="22" fillId="0" borderId="1" xfId="0" applyFont="1" applyBorder="1" applyAlignment="1">
      <alignment horizontal="left" vertical="center" wrapText="1"/>
    </xf>
    <xf numFmtId="0" fontId="2" fillId="0" borderId="0" xfId="0" applyFont="1"/>
    <xf numFmtId="0" fontId="52" fillId="9" borderId="78" xfId="0" applyFont="1" applyFill="1" applyBorder="1" applyAlignment="1">
      <alignment horizontal="left" vertical="center" wrapText="1" indent="1"/>
    </xf>
    <xf numFmtId="0" fontId="52" fillId="9" borderId="79" xfId="0" applyFont="1" applyFill="1" applyBorder="1" applyAlignment="1">
      <alignment horizontal="left" vertical="center" wrapText="1" indent="1"/>
    </xf>
    <xf numFmtId="0" fontId="52" fillId="9" borderId="80" xfId="0" applyFont="1" applyFill="1" applyBorder="1" applyAlignment="1">
      <alignment horizontal="left" vertical="center" wrapText="1" indent="1"/>
    </xf>
    <xf numFmtId="0" fontId="1" fillId="0" borderId="81" xfId="0" applyFont="1" applyBorder="1"/>
    <xf numFmtId="0" fontId="1" fillId="0" borderId="82" xfId="0" applyFont="1" applyBorder="1"/>
    <xf numFmtId="15" fontId="1" fillId="0" borderId="82" xfId="0" applyNumberFormat="1" applyFont="1" applyBorder="1"/>
    <xf numFmtId="0" fontId="1" fillId="0" borderId="83" xfId="0" applyFont="1" applyBorder="1" applyAlignment="1">
      <alignment wrapText="1"/>
    </xf>
    <xf numFmtId="0" fontId="25" fillId="0" borderId="0" xfId="3"/>
    <xf numFmtId="0" fontId="1" fillId="3" borderId="0" xfId="0" applyFont="1" applyFill="1" applyProtection="1">
      <protection locked="0"/>
    </xf>
    <xf numFmtId="0" fontId="22" fillId="0" borderId="0" xfId="0" applyFont="1" applyAlignment="1">
      <alignment vertical="center"/>
    </xf>
    <xf numFmtId="43" fontId="22" fillId="0" borderId="0" xfId="1" applyFont="1" applyAlignment="1">
      <alignment vertical="center"/>
    </xf>
    <xf numFmtId="0" fontId="22" fillId="3" borderId="0" xfId="0" applyFont="1" applyFill="1" applyAlignment="1" applyProtection="1">
      <alignment vertical="center"/>
      <protection locked="0"/>
    </xf>
    <xf numFmtId="0" fontId="23" fillId="2" borderId="27" xfId="0" applyFont="1" applyFill="1" applyBorder="1" applyAlignment="1">
      <alignment horizontal="left" vertical="center"/>
    </xf>
    <xf numFmtId="0" fontId="23" fillId="2" borderId="28" xfId="0" applyFont="1" applyFill="1" applyBorder="1" applyAlignment="1">
      <alignment horizontal="left" vertical="center"/>
    </xf>
    <xf numFmtId="0" fontId="23" fillId="2" borderId="29" xfId="0" applyFont="1" applyFill="1" applyBorder="1" applyAlignment="1">
      <alignment horizontal="left" vertical="center"/>
    </xf>
    <xf numFmtId="166" fontId="16" fillId="0" borderId="30" xfId="3" applyNumberFormat="1" applyFont="1" applyBorder="1" applyAlignment="1">
      <alignment horizontal="left" vertical="center" wrapText="1"/>
    </xf>
    <xf numFmtId="166" fontId="16" fillId="0" borderId="31" xfId="3" applyNumberFormat="1" applyFont="1" applyBorder="1" applyAlignment="1">
      <alignment horizontal="left" vertical="center" wrapText="1"/>
    </xf>
    <xf numFmtId="166" fontId="16" fillId="0" borderId="32" xfId="3" applyNumberFormat="1" applyFont="1" applyBorder="1" applyAlignment="1">
      <alignment horizontal="left" vertical="center" wrapText="1"/>
    </xf>
    <xf numFmtId="0" fontId="3" fillId="0" borderId="9"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8" fillId="0" borderId="9" xfId="0" applyFont="1" applyBorder="1" applyAlignment="1">
      <alignment horizontal="left" vertical="center" wrapText="1"/>
    </xf>
    <xf numFmtId="0" fontId="24" fillId="0" borderId="25" xfId="0" applyFont="1" applyBorder="1" applyAlignment="1">
      <alignment horizontal="left" vertical="center" wrapText="1"/>
    </xf>
    <xf numFmtId="0" fontId="24" fillId="0" borderId="26" xfId="0" applyFont="1" applyBorder="1" applyAlignment="1">
      <alignment horizontal="left" vertical="center" wrapText="1"/>
    </xf>
    <xf numFmtId="0" fontId="29" fillId="2" borderId="27" xfId="0" applyFont="1" applyFill="1" applyBorder="1" applyAlignment="1">
      <alignment horizontal="left" vertical="center"/>
    </xf>
    <xf numFmtId="0" fontId="29" fillId="2" borderId="28" xfId="0" applyFont="1" applyFill="1" applyBorder="1" applyAlignment="1">
      <alignment horizontal="left" vertical="center"/>
    </xf>
    <xf numFmtId="0" fontId="29" fillId="2" borderId="29" xfId="0" applyFont="1" applyFill="1" applyBorder="1" applyAlignment="1">
      <alignment horizontal="left" vertical="center"/>
    </xf>
    <xf numFmtId="0" fontId="37" fillId="0" borderId="15" xfId="0" applyFont="1" applyBorder="1" applyAlignment="1">
      <alignment horizontal="center"/>
    </xf>
    <xf numFmtId="0" fontId="37" fillId="0" borderId="16" xfId="0" applyFont="1" applyBorder="1" applyAlignment="1">
      <alignment horizontal="center"/>
    </xf>
    <xf numFmtId="164" fontId="22" fillId="0" borderId="0" xfId="1" applyNumberFormat="1" applyFont="1" applyFill="1" applyBorder="1" applyAlignment="1">
      <alignment horizontal="right" wrapText="1"/>
    </xf>
  </cellXfs>
  <cellStyles count="4">
    <cellStyle name="Comma" xfId="1" builtinId="3"/>
    <cellStyle name="Hyperlink" xfId="3" builtinId="8"/>
    <cellStyle name="Normal" xfId="0" builtinId="0"/>
    <cellStyle name="Percent" xfId="2" builtinId="5"/>
  </cellStyles>
  <dxfs count="37">
    <dxf>
      <font>
        <b/>
        <i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595959"/>
      </font>
      <fill>
        <patternFill>
          <bgColor rgb="FF404040"/>
        </patternFill>
      </fill>
    </dxf>
    <dxf>
      <font>
        <color rgb="FF9C0006"/>
      </font>
      <fill>
        <patternFill>
          <bgColor rgb="FFFFC7CE"/>
        </patternFill>
      </fill>
    </dxf>
    <dxf>
      <font>
        <color rgb="FF595959"/>
      </font>
      <fill>
        <patternFill>
          <bgColor rgb="FF404040"/>
        </patternFill>
      </fill>
    </dxf>
    <dxf>
      <font>
        <color rgb="FF9C0006"/>
      </font>
      <fill>
        <patternFill>
          <bgColor rgb="FFFFC7CE"/>
        </patternFill>
      </fill>
    </dxf>
    <dxf>
      <font>
        <color rgb="FF595959"/>
      </font>
      <fill>
        <patternFill>
          <bgColor rgb="FF404040"/>
        </patternFill>
      </fill>
    </dxf>
    <dxf>
      <font>
        <color rgb="FF9C0006"/>
      </font>
      <fill>
        <patternFill>
          <bgColor rgb="FFFFC7CE"/>
        </patternFill>
      </fill>
    </dxf>
    <dxf>
      <font>
        <color rgb="FF595959"/>
      </font>
      <fill>
        <patternFill>
          <bgColor rgb="FF404040"/>
        </patternFill>
      </fill>
    </dxf>
    <dxf>
      <font>
        <color rgb="FF9C0006"/>
      </font>
      <fill>
        <patternFill>
          <bgColor rgb="FFFFC7CE"/>
        </patternFill>
      </fill>
    </dxf>
    <dxf>
      <font>
        <color rgb="FF595959"/>
      </font>
      <fill>
        <patternFill>
          <bgColor rgb="FF404040"/>
        </patternFill>
      </fill>
    </dxf>
    <dxf>
      <font>
        <color rgb="FF9C0006"/>
      </font>
      <fill>
        <patternFill>
          <bgColor rgb="FFFFC7CE"/>
        </patternFill>
      </fill>
    </dxf>
    <dxf>
      <font>
        <color rgb="FF595959"/>
      </font>
      <fill>
        <patternFill>
          <bgColor rgb="FF404040"/>
        </patternFill>
      </fill>
    </dxf>
    <dxf>
      <font>
        <color rgb="FF9C0006"/>
      </font>
      <fill>
        <patternFill>
          <bgColor rgb="FFFFC7CE"/>
        </patternFill>
      </fill>
    </dxf>
    <dxf>
      <font>
        <color rgb="FF595959"/>
      </font>
      <fill>
        <patternFill>
          <bgColor rgb="FF404040"/>
        </patternFill>
      </fill>
    </dxf>
    <dxf>
      <font>
        <color rgb="FF9C0006"/>
      </font>
      <fill>
        <patternFill>
          <bgColor rgb="FFFFC7CE"/>
        </patternFill>
      </fill>
    </dxf>
    <dxf>
      <font>
        <color rgb="FF595959"/>
      </font>
      <fill>
        <patternFill>
          <bgColor rgb="FF404040"/>
        </patternFill>
      </fill>
    </dxf>
    <dxf>
      <font>
        <color rgb="FF9C0006"/>
      </font>
      <fill>
        <patternFill>
          <bgColor rgb="FFFFC7CE"/>
        </patternFill>
      </fill>
    </dxf>
    <dxf>
      <font>
        <color rgb="FF595959"/>
      </font>
      <fill>
        <patternFill>
          <bgColor rgb="FF404040"/>
        </patternFill>
      </fill>
    </dxf>
    <dxf>
      <font>
        <color rgb="FF9C0006"/>
      </font>
      <fill>
        <patternFill>
          <bgColor rgb="FFFFC7CE"/>
        </patternFill>
      </fill>
    </dxf>
    <dxf>
      <font>
        <color rgb="FF595959"/>
      </font>
      <fill>
        <patternFill>
          <bgColor rgb="FF404040"/>
        </patternFill>
      </fill>
    </dxf>
    <dxf>
      <font>
        <color rgb="FF9C0006"/>
      </font>
      <fill>
        <patternFill>
          <bgColor rgb="FFFFC7CE"/>
        </patternFill>
      </fill>
    </dxf>
    <dxf>
      <font>
        <color rgb="FF9C0006"/>
      </font>
      <fill>
        <patternFill>
          <bgColor rgb="FFFFC7CE"/>
        </patternFill>
      </fill>
    </dxf>
    <dxf>
      <font>
        <color rgb="FF595959"/>
      </font>
      <fill>
        <patternFill>
          <bgColor rgb="FF404040"/>
        </patternFill>
      </fill>
    </dxf>
    <dxf>
      <fill>
        <patternFill>
          <bgColor theme="9" tint="0.79998168889431442"/>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338D"/>
      <rgbColor rgb="000091DA"/>
      <rgbColor rgb="006D2077"/>
      <rgbColor rgb="00005EB8"/>
      <rgbColor rgb="0000A3A1"/>
      <rgbColor rgb="00EAAA00"/>
      <rgbColor rgb="0043B02A"/>
      <rgbColor rgb="00C6007E"/>
      <rgbColor rgb="0000338D"/>
      <rgbColor rgb="000091DA"/>
      <rgbColor rgb="006D2077"/>
      <rgbColor rgb="00005EB8"/>
      <rgbColor rgb="0000A3A1"/>
      <rgbColor rgb="00EAAA00"/>
      <rgbColor rgb="0043B02A"/>
      <rgbColor rgb="00C6007E"/>
      <rgbColor rgb="00753F19"/>
      <rgbColor rgb="009B642E"/>
      <rgbColor rgb="009D9375"/>
      <rgbColor rgb="00E3BC9F"/>
      <rgbColor rgb="00E36877"/>
      <rgbColor rgb="00FF99CC"/>
      <rgbColor rgb="00CC99FF"/>
      <rgbColor rgb="00FFCC99"/>
      <rgbColor rgb="003366FF"/>
      <rgbColor rgb="0033CCCC"/>
      <rgbColor rgb="0099CC00"/>
      <rgbColor rgb="00F5B36A"/>
      <rgbColor rgb="00FF9900"/>
      <rgbColor rgb="00FF6600"/>
      <rgbColor rgb="00666699"/>
      <rgbColor rgb="00969696"/>
      <rgbColor rgb="00003366"/>
      <rgbColor rgb="00339966"/>
      <rgbColor rgb="00003300"/>
      <rgbColor rgb="00333300"/>
      <rgbColor rgb="00993300"/>
      <rgbColor rgb="00E6E9EE"/>
      <rgbColor rgb="00333399"/>
      <rgbColor rgb="00333333"/>
    </indexedColors>
    <mruColors>
      <color rgb="FFFF0006"/>
      <color rgb="FF404040"/>
      <color rgb="FF595959"/>
      <color rgb="FFFFC7CE"/>
      <color rgb="FF9C0000"/>
      <color rgb="FF9C0006"/>
      <color rgb="FFFFCCCC"/>
      <color rgb="FF00338D"/>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0</xdr:rowOff>
    </xdr:from>
    <xdr:to>
      <xdr:col>5</xdr:col>
      <xdr:colOff>201407</xdr:colOff>
      <xdr:row>4</xdr:row>
      <xdr:rowOff>23495</xdr:rowOff>
    </xdr:to>
    <xdr:grpSp>
      <xdr:nvGrpSpPr>
        <xdr:cNvPr id="89" name="Group 88"/>
        <xdr:cNvGrpSpPr/>
      </xdr:nvGrpSpPr>
      <xdr:grpSpPr>
        <a:xfrm>
          <a:off x="709893" y="0"/>
          <a:ext cx="2931720" cy="718260"/>
          <a:chOff x="5486400" y="0"/>
          <a:chExt cx="2954132" cy="737870"/>
        </a:xfrm>
      </xdr:grpSpPr>
      <xdr:grpSp>
        <xdr:nvGrpSpPr>
          <xdr:cNvPr id="2" name="Group 1"/>
          <xdr:cNvGrpSpPr>
            <a:grpSpLocks/>
          </xdr:cNvGrpSpPr>
        </xdr:nvGrpSpPr>
        <xdr:grpSpPr bwMode="auto">
          <a:xfrm>
            <a:off x="6203427" y="168090"/>
            <a:ext cx="2237105" cy="295908"/>
            <a:chOff x="1675" y="-546"/>
            <a:chExt cx="3523" cy="451"/>
          </a:xfrm>
        </xdr:grpSpPr>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8" name="Group 7"/>
            <xdr:cNvGrpSpPr>
              <a:grpSpLocks/>
            </xdr:cNvGrpSpPr>
          </xdr:nvGrpSpPr>
          <xdr:grpSpPr bwMode="auto">
            <a:xfrm>
              <a:off x="1858" y="-493"/>
              <a:ext cx="2" cy="99"/>
              <a:chOff x="1858" y="-493"/>
              <a:chExt cx="2" cy="99"/>
            </a:xfrm>
          </xdr:grpSpPr>
          <xdr:sp macro="" textlink="">
            <xdr:nvSpPr>
              <xdr:cNvPr id="87" name="Freeform 86"/>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9" name="Group 8"/>
            <xdr:cNvGrpSpPr>
              <a:grpSpLocks/>
            </xdr:cNvGrpSpPr>
          </xdr:nvGrpSpPr>
          <xdr:grpSpPr bwMode="auto">
            <a:xfrm>
              <a:off x="1853" y="-535"/>
              <a:ext cx="11" cy="2"/>
              <a:chOff x="1853" y="-535"/>
              <a:chExt cx="11" cy="2"/>
            </a:xfrm>
          </xdr:grpSpPr>
          <xdr:sp macro="" textlink="">
            <xdr:nvSpPr>
              <xdr:cNvPr id="86" name="Freeform 85"/>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 name="Group 9"/>
            <xdr:cNvGrpSpPr>
              <a:grpSpLocks/>
            </xdr:cNvGrpSpPr>
          </xdr:nvGrpSpPr>
          <xdr:grpSpPr bwMode="auto">
            <a:xfrm>
              <a:off x="1892" y="-495"/>
              <a:ext cx="81" cy="101"/>
              <a:chOff x="1892" y="-495"/>
              <a:chExt cx="81" cy="101"/>
            </a:xfrm>
          </xdr:grpSpPr>
          <xdr:sp macro="" textlink="">
            <xdr:nvSpPr>
              <xdr:cNvPr id="83" name="Freeform 82"/>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4" name="Freeform 83"/>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5" name="Freeform 84"/>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 name="Group 10"/>
            <xdr:cNvGrpSpPr>
              <a:grpSpLocks/>
            </xdr:cNvGrpSpPr>
          </xdr:nvGrpSpPr>
          <xdr:grpSpPr bwMode="auto">
            <a:xfrm>
              <a:off x="2007" y="-493"/>
              <a:ext cx="2" cy="99"/>
              <a:chOff x="2007" y="-493"/>
              <a:chExt cx="2" cy="99"/>
            </a:xfrm>
          </xdr:grpSpPr>
          <xdr:sp macro="" textlink="">
            <xdr:nvSpPr>
              <xdr:cNvPr id="82" name="Freeform 81"/>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xdr:cNvGrpSpPr>
              <a:grpSpLocks/>
            </xdr:cNvGrpSpPr>
          </xdr:nvGrpSpPr>
          <xdr:grpSpPr bwMode="auto">
            <a:xfrm>
              <a:off x="2002" y="-535"/>
              <a:ext cx="11" cy="2"/>
              <a:chOff x="2002" y="-535"/>
              <a:chExt cx="11" cy="2"/>
            </a:xfrm>
          </xdr:grpSpPr>
          <xdr:sp macro="" textlink="">
            <xdr:nvSpPr>
              <xdr:cNvPr id="81" name="Freeform 80"/>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3" name="Group 12"/>
            <xdr:cNvGrpSpPr>
              <a:grpSpLocks/>
            </xdr:cNvGrpSpPr>
          </xdr:nvGrpSpPr>
          <xdr:grpSpPr bwMode="auto">
            <a:xfrm>
              <a:off x="2037" y="-495"/>
              <a:ext cx="63" cy="103"/>
              <a:chOff x="2037" y="-495"/>
              <a:chExt cx="63" cy="103"/>
            </a:xfrm>
          </xdr:grpSpPr>
          <xdr:sp macro="" textlink="">
            <xdr:nvSpPr>
              <xdr:cNvPr id="78" name="Freeform 77"/>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0" name="Freeform 79"/>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4" name="Group 13"/>
            <xdr:cNvGrpSpPr>
              <a:grpSpLocks/>
            </xdr:cNvGrpSpPr>
          </xdr:nvGrpSpPr>
          <xdr:grpSpPr bwMode="auto">
            <a:xfrm>
              <a:off x="2102" y="-526"/>
              <a:ext cx="70" cy="134"/>
              <a:chOff x="2102" y="-526"/>
              <a:chExt cx="70" cy="134"/>
            </a:xfrm>
          </xdr:grpSpPr>
          <xdr:sp macro="" textlink="">
            <xdr:nvSpPr>
              <xdr:cNvPr id="74" name="Freeform 73"/>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6" name="Freeform 75"/>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5" name="Group 14"/>
            <xdr:cNvGrpSpPr>
              <a:grpSpLocks/>
            </xdr:cNvGrpSpPr>
          </xdr:nvGrpSpPr>
          <xdr:grpSpPr bwMode="auto">
            <a:xfrm>
              <a:off x="2186" y="-495"/>
              <a:ext cx="69" cy="101"/>
              <a:chOff x="2186" y="-495"/>
              <a:chExt cx="69" cy="101"/>
            </a:xfrm>
          </xdr:grpSpPr>
          <xdr:sp macro="" textlink="">
            <xdr:nvSpPr>
              <xdr:cNvPr id="71" name="Freeform 70"/>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2" name="Freeform 71"/>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3" name="Freeform 72"/>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xdr:cNvGrpSpPr>
              <a:grpSpLocks/>
            </xdr:cNvGrpSpPr>
          </xdr:nvGrpSpPr>
          <xdr:grpSpPr bwMode="auto">
            <a:xfrm>
              <a:off x="2262" y="-546"/>
              <a:ext cx="1022" cy="203"/>
              <a:chOff x="2262" y="-546"/>
              <a:chExt cx="1022" cy="203"/>
            </a:xfrm>
          </xdr:grpSpPr>
          <xdr:sp macro="" textlink="">
            <xdr:nvSpPr>
              <xdr:cNvPr id="67" name="Freeform 66"/>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69" name="Picture 6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0" name="Picture 6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7" name="Group 16"/>
            <xdr:cNvGrpSpPr>
              <a:grpSpLocks/>
            </xdr:cNvGrpSpPr>
          </xdr:nvGrpSpPr>
          <xdr:grpSpPr bwMode="auto">
            <a:xfrm>
              <a:off x="3563" y="-282"/>
              <a:ext cx="160" cy="168"/>
              <a:chOff x="3563" y="-282"/>
              <a:chExt cx="160" cy="168"/>
            </a:xfrm>
          </xdr:grpSpPr>
          <xdr:sp macro="" textlink="">
            <xdr:nvSpPr>
              <xdr:cNvPr id="64" name="Freeform 63"/>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6" name="Freeform 65"/>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xdr:cNvGrpSpPr>
              <a:grpSpLocks/>
            </xdr:cNvGrpSpPr>
          </xdr:nvGrpSpPr>
          <xdr:grpSpPr bwMode="auto">
            <a:xfrm>
              <a:off x="3746" y="-229"/>
              <a:ext cx="125" cy="115"/>
              <a:chOff x="3746" y="-229"/>
              <a:chExt cx="125" cy="115"/>
            </a:xfrm>
          </xdr:grpSpPr>
          <xdr:sp macro="" textlink="">
            <xdr:nvSpPr>
              <xdr:cNvPr id="62" name="Freeform 61"/>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9" name="Group 18"/>
            <xdr:cNvGrpSpPr>
              <a:grpSpLocks/>
            </xdr:cNvGrpSpPr>
          </xdr:nvGrpSpPr>
          <xdr:grpSpPr bwMode="auto">
            <a:xfrm>
              <a:off x="3894" y="-229"/>
              <a:ext cx="200" cy="113"/>
              <a:chOff x="3894" y="-229"/>
              <a:chExt cx="200" cy="113"/>
            </a:xfrm>
          </xdr:grpSpPr>
          <xdr:sp macro="" textlink="">
            <xdr:nvSpPr>
              <xdr:cNvPr id="57" name="Freeform 56"/>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9" name="Freeform 58"/>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xdr:cNvGrpSpPr>
              <a:grpSpLocks/>
            </xdr:cNvGrpSpPr>
          </xdr:nvGrpSpPr>
          <xdr:grpSpPr bwMode="auto">
            <a:xfrm>
              <a:off x="4124" y="-229"/>
              <a:ext cx="200" cy="113"/>
              <a:chOff x="4124" y="-229"/>
              <a:chExt cx="200" cy="113"/>
            </a:xfrm>
          </xdr:grpSpPr>
          <xdr:sp macro="" textlink="">
            <xdr:nvSpPr>
              <xdr:cNvPr id="52" name="Freeform 51"/>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4" name="Freeform 53"/>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xdr:cNvGrpSpPr>
              <a:grpSpLocks/>
            </xdr:cNvGrpSpPr>
          </xdr:nvGrpSpPr>
          <xdr:grpSpPr bwMode="auto">
            <a:xfrm>
              <a:off x="4352" y="-282"/>
              <a:ext cx="39" cy="166"/>
              <a:chOff x="4352" y="-282"/>
              <a:chExt cx="39" cy="166"/>
            </a:xfrm>
          </xdr:grpSpPr>
          <xdr:sp macro="" textlink="">
            <xdr:nvSpPr>
              <xdr:cNvPr id="50" name="Freeform 49"/>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xdr:cNvGrpSpPr>
              <a:grpSpLocks/>
            </xdr:cNvGrpSpPr>
          </xdr:nvGrpSpPr>
          <xdr:grpSpPr bwMode="auto">
            <a:xfrm>
              <a:off x="4413" y="-229"/>
              <a:ext cx="88" cy="115"/>
              <a:chOff x="4413" y="-229"/>
              <a:chExt cx="88" cy="115"/>
            </a:xfrm>
          </xdr:grpSpPr>
          <xdr:sp macro="" textlink="">
            <xdr:nvSpPr>
              <xdr:cNvPr id="47" name="Freeform 46"/>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9" name="Freeform 48"/>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xdr:cNvGrpSpPr>
              <a:grpSpLocks/>
            </xdr:cNvGrpSpPr>
          </xdr:nvGrpSpPr>
          <xdr:grpSpPr bwMode="auto">
            <a:xfrm>
              <a:off x="4515" y="-229"/>
              <a:ext cx="88" cy="115"/>
              <a:chOff x="4515" y="-229"/>
              <a:chExt cx="88" cy="115"/>
            </a:xfrm>
          </xdr:grpSpPr>
          <xdr:sp macro="" textlink="">
            <xdr:nvSpPr>
              <xdr:cNvPr id="44" name="Freeform 43"/>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6" name="Freeform 45"/>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xdr:cNvGrpSpPr>
              <a:grpSpLocks/>
            </xdr:cNvGrpSpPr>
          </xdr:nvGrpSpPr>
          <xdr:grpSpPr bwMode="auto">
            <a:xfrm>
              <a:off x="4622" y="-282"/>
              <a:ext cx="39" cy="166"/>
              <a:chOff x="4622" y="-282"/>
              <a:chExt cx="39" cy="166"/>
            </a:xfrm>
          </xdr:grpSpPr>
          <xdr:sp macro="" textlink="">
            <xdr:nvSpPr>
              <xdr:cNvPr id="42" name="Freeform 41"/>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xdr:cNvGrpSpPr>
              <a:grpSpLocks/>
            </xdr:cNvGrpSpPr>
          </xdr:nvGrpSpPr>
          <xdr:grpSpPr bwMode="auto">
            <a:xfrm>
              <a:off x="4682" y="-229"/>
              <a:ext cx="125" cy="115"/>
              <a:chOff x="4682" y="-229"/>
              <a:chExt cx="125" cy="115"/>
            </a:xfrm>
          </xdr:grpSpPr>
          <xdr:sp macro="" textlink="">
            <xdr:nvSpPr>
              <xdr:cNvPr id="40" name="Freeform 39"/>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xdr:cNvGrpSpPr>
              <a:grpSpLocks/>
            </xdr:cNvGrpSpPr>
          </xdr:nvGrpSpPr>
          <xdr:grpSpPr bwMode="auto">
            <a:xfrm>
              <a:off x="4830" y="-229"/>
              <a:ext cx="112" cy="113"/>
              <a:chOff x="4830" y="-229"/>
              <a:chExt cx="112" cy="113"/>
            </a:xfrm>
          </xdr:grpSpPr>
          <xdr:sp macro="" textlink="">
            <xdr:nvSpPr>
              <xdr:cNvPr id="37" name="Freeform 36"/>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9" name="Freeform 38"/>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xdr:cNvGrpSpPr>
              <a:grpSpLocks/>
            </xdr:cNvGrpSpPr>
          </xdr:nvGrpSpPr>
          <xdr:grpSpPr bwMode="auto">
            <a:xfrm>
              <a:off x="4965" y="-229"/>
              <a:ext cx="116" cy="115"/>
              <a:chOff x="4965" y="-229"/>
              <a:chExt cx="116" cy="115"/>
            </a:xfrm>
          </xdr:grpSpPr>
          <xdr:sp macro="" textlink="">
            <xdr:nvSpPr>
              <xdr:cNvPr id="34" name="Freeform 33"/>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6" name="Freeform 35"/>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xdr:cNvGrpSpPr>
              <a:grpSpLocks/>
            </xdr:cNvGrpSpPr>
          </xdr:nvGrpSpPr>
          <xdr:grpSpPr bwMode="auto">
            <a:xfrm>
              <a:off x="5104" y="-229"/>
              <a:ext cx="94" cy="113"/>
              <a:chOff x="5104" y="-229"/>
              <a:chExt cx="94" cy="113"/>
            </a:xfrm>
          </xdr:grpSpPr>
          <xdr:sp macro="" textlink="">
            <xdr:nvSpPr>
              <xdr:cNvPr id="31" name="Freeform 30"/>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2" name="Freeform 31"/>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3" name="Freeform 32"/>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xdr:cNvGrpSpPr>
              <a:grpSpLocks/>
            </xdr:cNvGrpSpPr>
          </xdr:nvGrpSpPr>
          <xdr:grpSpPr bwMode="auto">
            <a:xfrm>
              <a:off x="1675" y="-351"/>
              <a:ext cx="3522" cy="2"/>
              <a:chOff x="1675" y="-351"/>
              <a:chExt cx="3522" cy="2"/>
            </a:xfrm>
          </xdr:grpSpPr>
          <xdr:sp macro="" textlink="">
            <xdr:nvSpPr>
              <xdr:cNvPr id="30" name="Freeform 29"/>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88" name="Picture 87"/>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86400" y="0"/>
            <a:ext cx="517525" cy="737870"/>
          </a:xfrm>
          <a:prstGeom prst="rect">
            <a:avLst/>
          </a:prstGeom>
          <a:noFill/>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104775</xdr:colOff>
      <xdr:row>0</xdr:row>
      <xdr:rowOff>0</xdr:rowOff>
    </xdr:from>
    <xdr:to>
      <xdr:col>5</xdr:col>
      <xdr:colOff>732566</xdr:colOff>
      <xdr:row>4</xdr:row>
      <xdr:rowOff>90170</xdr:rowOff>
    </xdr:to>
    <xdr:grpSp>
      <xdr:nvGrpSpPr>
        <xdr:cNvPr id="90" name="Group 89"/>
        <xdr:cNvGrpSpPr/>
      </xdr:nvGrpSpPr>
      <xdr:grpSpPr>
        <a:xfrm>
          <a:off x="3365687" y="0"/>
          <a:ext cx="2958614" cy="784935"/>
          <a:chOff x="5486400" y="0"/>
          <a:chExt cx="2954132" cy="737870"/>
        </a:xfrm>
      </xdr:grpSpPr>
      <xdr:grpSp>
        <xdr:nvGrpSpPr>
          <xdr:cNvPr id="91" name="Group 90"/>
          <xdr:cNvGrpSpPr>
            <a:grpSpLocks/>
          </xdr:cNvGrpSpPr>
        </xdr:nvGrpSpPr>
        <xdr:grpSpPr bwMode="auto">
          <a:xfrm>
            <a:off x="6203427" y="168090"/>
            <a:ext cx="2237105" cy="295908"/>
            <a:chOff x="1675" y="-546"/>
            <a:chExt cx="3523" cy="451"/>
          </a:xfrm>
        </xdr:grpSpPr>
        <xdr:pic>
          <xdr:nvPicPr>
            <xdr:cNvPr id="93" name="Picture 9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4" name="Picture 9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5" name="Picture 9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6" name="Picture 9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7" name="Picture 9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98" name="Group 97"/>
            <xdr:cNvGrpSpPr>
              <a:grpSpLocks/>
            </xdr:cNvGrpSpPr>
          </xdr:nvGrpSpPr>
          <xdr:grpSpPr bwMode="auto">
            <a:xfrm>
              <a:off x="1858" y="-493"/>
              <a:ext cx="2" cy="99"/>
              <a:chOff x="1858" y="-493"/>
              <a:chExt cx="2" cy="99"/>
            </a:xfrm>
          </xdr:grpSpPr>
          <xdr:sp macro="" textlink="">
            <xdr:nvSpPr>
              <xdr:cNvPr id="177" name="Freeform 176"/>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99" name="Group 98"/>
            <xdr:cNvGrpSpPr>
              <a:grpSpLocks/>
            </xdr:cNvGrpSpPr>
          </xdr:nvGrpSpPr>
          <xdr:grpSpPr bwMode="auto">
            <a:xfrm>
              <a:off x="1853" y="-535"/>
              <a:ext cx="11" cy="2"/>
              <a:chOff x="1853" y="-535"/>
              <a:chExt cx="11" cy="2"/>
            </a:xfrm>
          </xdr:grpSpPr>
          <xdr:sp macro="" textlink="">
            <xdr:nvSpPr>
              <xdr:cNvPr id="176" name="Freeform 175"/>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0" name="Group 99"/>
            <xdr:cNvGrpSpPr>
              <a:grpSpLocks/>
            </xdr:cNvGrpSpPr>
          </xdr:nvGrpSpPr>
          <xdr:grpSpPr bwMode="auto">
            <a:xfrm>
              <a:off x="1892" y="-495"/>
              <a:ext cx="81" cy="101"/>
              <a:chOff x="1892" y="-495"/>
              <a:chExt cx="81" cy="101"/>
            </a:xfrm>
          </xdr:grpSpPr>
          <xdr:sp macro="" textlink="">
            <xdr:nvSpPr>
              <xdr:cNvPr id="173" name="Freeform 172"/>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74" name="Freeform 173"/>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75" name="Freeform 174"/>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1" name="Group 100"/>
            <xdr:cNvGrpSpPr>
              <a:grpSpLocks/>
            </xdr:cNvGrpSpPr>
          </xdr:nvGrpSpPr>
          <xdr:grpSpPr bwMode="auto">
            <a:xfrm>
              <a:off x="2007" y="-493"/>
              <a:ext cx="2" cy="99"/>
              <a:chOff x="2007" y="-493"/>
              <a:chExt cx="2" cy="99"/>
            </a:xfrm>
          </xdr:grpSpPr>
          <xdr:sp macro="" textlink="">
            <xdr:nvSpPr>
              <xdr:cNvPr id="172" name="Freeform 171"/>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2" name="Group 101"/>
            <xdr:cNvGrpSpPr>
              <a:grpSpLocks/>
            </xdr:cNvGrpSpPr>
          </xdr:nvGrpSpPr>
          <xdr:grpSpPr bwMode="auto">
            <a:xfrm>
              <a:off x="2002" y="-535"/>
              <a:ext cx="11" cy="2"/>
              <a:chOff x="2002" y="-535"/>
              <a:chExt cx="11" cy="2"/>
            </a:xfrm>
          </xdr:grpSpPr>
          <xdr:sp macro="" textlink="">
            <xdr:nvSpPr>
              <xdr:cNvPr id="171" name="Freeform 170"/>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03" name="Group 102"/>
            <xdr:cNvGrpSpPr>
              <a:grpSpLocks/>
            </xdr:cNvGrpSpPr>
          </xdr:nvGrpSpPr>
          <xdr:grpSpPr bwMode="auto">
            <a:xfrm>
              <a:off x="2037" y="-495"/>
              <a:ext cx="63" cy="103"/>
              <a:chOff x="2037" y="-495"/>
              <a:chExt cx="63" cy="103"/>
            </a:xfrm>
          </xdr:grpSpPr>
          <xdr:sp macro="" textlink="">
            <xdr:nvSpPr>
              <xdr:cNvPr id="168" name="Freeform 167"/>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9" name="Freeform 168"/>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70" name="Freeform 169"/>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4" name="Group 103"/>
            <xdr:cNvGrpSpPr>
              <a:grpSpLocks/>
            </xdr:cNvGrpSpPr>
          </xdr:nvGrpSpPr>
          <xdr:grpSpPr bwMode="auto">
            <a:xfrm>
              <a:off x="2102" y="-526"/>
              <a:ext cx="70" cy="134"/>
              <a:chOff x="2102" y="-526"/>
              <a:chExt cx="70" cy="134"/>
            </a:xfrm>
          </xdr:grpSpPr>
          <xdr:sp macro="" textlink="">
            <xdr:nvSpPr>
              <xdr:cNvPr id="164" name="Freeform 163"/>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5" name="Freeform 164"/>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6" name="Freeform 165"/>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7" name="Freeform 166"/>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5" name="Group 104"/>
            <xdr:cNvGrpSpPr>
              <a:grpSpLocks/>
            </xdr:cNvGrpSpPr>
          </xdr:nvGrpSpPr>
          <xdr:grpSpPr bwMode="auto">
            <a:xfrm>
              <a:off x="2186" y="-495"/>
              <a:ext cx="69" cy="101"/>
              <a:chOff x="2186" y="-495"/>
              <a:chExt cx="69" cy="101"/>
            </a:xfrm>
          </xdr:grpSpPr>
          <xdr:sp macro="" textlink="">
            <xdr:nvSpPr>
              <xdr:cNvPr id="161" name="Freeform 160"/>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2" name="Freeform 161"/>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63" name="Freeform 162"/>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6" name="Group 105"/>
            <xdr:cNvGrpSpPr>
              <a:grpSpLocks/>
            </xdr:cNvGrpSpPr>
          </xdr:nvGrpSpPr>
          <xdr:grpSpPr bwMode="auto">
            <a:xfrm>
              <a:off x="2262" y="-546"/>
              <a:ext cx="1022" cy="203"/>
              <a:chOff x="2262" y="-546"/>
              <a:chExt cx="1022" cy="203"/>
            </a:xfrm>
          </xdr:grpSpPr>
          <xdr:sp macro="" textlink="">
            <xdr:nvSpPr>
              <xdr:cNvPr id="157" name="Freeform 156"/>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8" name="Freeform 157"/>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159" name="Picture 15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0" name="Picture 15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07" name="Group 106"/>
            <xdr:cNvGrpSpPr>
              <a:grpSpLocks/>
            </xdr:cNvGrpSpPr>
          </xdr:nvGrpSpPr>
          <xdr:grpSpPr bwMode="auto">
            <a:xfrm>
              <a:off x="3563" y="-282"/>
              <a:ext cx="160" cy="168"/>
              <a:chOff x="3563" y="-282"/>
              <a:chExt cx="160" cy="168"/>
            </a:xfrm>
          </xdr:grpSpPr>
          <xdr:sp macro="" textlink="">
            <xdr:nvSpPr>
              <xdr:cNvPr id="154" name="Freeform 153"/>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5" name="Freeform 154"/>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6" name="Freeform 155"/>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8" name="Group 107"/>
            <xdr:cNvGrpSpPr>
              <a:grpSpLocks/>
            </xdr:cNvGrpSpPr>
          </xdr:nvGrpSpPr>
          <xdr:grpSpPr bwMode="auto">
            <a:xfrm>
              <a:off x="3746" y="-229"/>
              <a:ext cx="125" cy="115"/>
              <a:chOff x="3746" y="-229"/>
              <a:chExt cx="125" cy="115"/>
            </a:xfrm>
          </xdr:grpSpPr>
          <xdr:sp macro="" textlink="">
            <xdr:nvSpPr>
              <xdr:cNvPr id="152" name="Freeform 151"/>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3" name="Freeform 152"/>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09" name="Group 108"/>
            <xdr:cNvGrpSpPr>
              <a:grpSpLocks/>
            </xdr:cNvGrpSpPr>
          </xdr:nvGrpSpPr>
          <xdr:grpSpPr bwMode="auto">
            <a:xfrm>
              <a:off x="3894" y="-229"/>
              <a:ext cx="200" cy="113"/>
              <a:chOff x="3894" y="-229"/>
              <a:chExt cx="200" cy="113"/>
            </a:xfrm>
          </xdr:grpSpPr>
          <xdr:sp macro="" textlink="">
            <xdr:nvSpPr>
              <xdr:cNvPr id="147" name="Freeform 146"/>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8" name="Freeform 147"/>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9" name="Freeform 148"/>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0" name="Freeform 149"/>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51" name="Freeform 150"/>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0" name="Group 109"/>
            <xdr:cNvGrpSpPr>
              <a:grpSpLocks/>
            </xdr:cNvGrpSpPr>
          </xdr:nvGrpSpPr>
          <xdr:grpSpPr bwMode="auto">
            <a:xfrm>
              <a:off x="4124" y="-229"/>
              <a:ext cx="200" cy="113"/>
              <a:chOff x="4124" y="-229"/>
              <a:chExt cx="200" cy="113"/>
            </a:xfrm>
          </xdr:grpSpPr>
          <xdr:sp macro="" textlink="">
            <xdr:nvSpPr>
              <xdr:cNvPr id="142" name="Freeform 141"/>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3" name="Freeform 142"/>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4" name="Freeform 143"/>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5" name="Freeform 144"/>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6" name="Freeform 145"/>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1" name="Group 110"/>
            <xdr:cNvGrpSpPr>
              <a:grpSpLocks/>
            </xdr:cNvGrpSpPr>
          </xdr:nvGrpSpPr>
          <xdr:grpSpPr bwMode="auto">
            <a:xfrm>
              <a:off x="4352" y="-282"/>
              <a:ext cx="39" cy="166"/>
              <a:chOff x="4352" y="-282"/>
              <a:chExt cx="39" cy="166"/>
            </a:xfrm>
          </xdr:grpSpPr>
          <xdr:sp macro="" textlink="">
            <xdr:nvSpPr>
              <xdr:cNvPr id="140" name="Freeform 139"/>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41" name="Freeform 140"/>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2" name="Group 111"/>
            <xdr:cNvGrpSpPr>
              <a:grpSpLocks/>
            </xdr:cNvGrpSpPr>
          </xdr:nvGrpSpPr>
          <xdr:grpSpPr bwMode="auto">
            <a:xfrm>
              <a:off x="4413" y="-229"/>
              <a:ext cx="88" cy="115"/>
              <a:chOff x="4413" y="-229"/>
              <a:chExt cx="88" cy="115"/>
            </a:xfrm>
          </xdr:grpSpPr>
          <xdr:sp macro="" textlink="">
            <xdr:nvSpPr>
              <xdr:cNvPr id="137" name="Freeform 136"/>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8" name="Freeform 137"/>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9" name="Freeform 138"/>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3" name="Group 112"/>
            <xdr:cNvGrpSpPr>
              <a:grpSpLocks/>
            </xdr:cNvGrpSpPr>
          </xdr:nvGrpSpPr>
          <xdr:grpSpPr bwMode="auto">
            <a:xfrm>
              <a:off x="4515" y="-229"/>
              <a:ext cx="88" cy="115"/>
              <a:chOff x="4515" y="-229"/>
              <a:chExt cx="88" cy="115"/>
            </a:xfrm>
          </xdr:grpSpPr>
          <xdr:sp macro="" textlink="">
            <xdr:nvSpPr>
              <xdr:cNvPr id="134" name="Freeform 133"/>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5" name="Freeform 134"/>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6" name="Freeform 135"/>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4" name="Group 113"/>
            <xdr:cNvGrpSpPr>
              <a:grpSpLocks/>
            </xdr:cNvGrpSpPr>
          </xdr:nvGrpSpPr>
          <xdr:grpSpPr bwMode="auto">
            <a:xfrm>
              <a:off x="4622" y="-282"/>
              <a:ext cx="39" cy="166"/>
              <a:chOff x="4622" y="-282"/>
              <a:chExt cx="39" cy="166"/>
            </a:xfrm>
          </xdr:grpSpPr>
          <xdr:sp macro="" textlink="">
            <xdr:nvSpPr>
              <xdr:cNvPr id="132" name="Freeform 131"/>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3" name="Freeform 132"/>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5" name="Group 114"/>
            <xdr:cNvGrpSpPr>
              <a:grpSpLocks/>
            </xdr:cNvGrpSpPr>
          </xdr:nvGrpSpPr>
          <xdr:grpSpPr bwMode="auto">
            <a:xfrm>
              <a:off x="4682" y="-229"/>
              <a:ext cx="125" cy="115"/>
              <a:chOff x="4682" y="-229"/>
              <a:chExt cx="125" cy="115"/>
            </a:xfrm>
          </xdr:grpSpPr>
          <xdr:sp macro="" textlink="">
            <xdr:nvSpPr>
              <xdr:cNvPr id="130" name="Freeform 129"/>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31" name="Freeform 130"/>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6" name="Group 115"/>
            <xdr:cNvGrpSpPr>
              <a:grpSpLocks/>
            </xdr:cNvGrpSpPr>
          </xdr:nvGrpSpPr>
          <xdr:grpSpPr bwMode="auto">
            <a:xfrm>
              <a:off x="4830" y="-229"/>
              <a:ext cx="112" cy="113"/>
              <a:chOff x="4830" y="-229"/>
              <a:chExt cx="112" cy="113"/>
            </a:xfrm>
          </xdr:grpSpPr>
          <xdr:sp macro="" textlink="">
            <xdr:nvSpPr>
              <xdr:cNvPr id="127" name="Freeform 126"/>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8" name="Freeform 127"/>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9" name="Freeform 128"/>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7" name="Group 116"/>
            <xdr:cNvGrpSpPr>
              <a:grpSpLocks/>
            </xdr:cNvGrpSpPr>
          </xdr:nvGrpSpPr>
          <xdr:grpSpPr bwMode="auto">
            <a:xfrm>
              <a:off x="4965" y="-229"/>
              <a:ext cx="116" cy="115"/>
              <a:chOff x="4965" y="-229"/>
              <a:chExt cx="116" cy="115"/>
            </a:xfrm>
          </xdr:grpSpPr>
          <xdr:sp macro="" textlink="">
            <xdr:nvSpPr>
              <xdr:cNvPr id="124" name="Freeform 123"/>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5" name="Freeform 124"/>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6" name="Freeform 125"/>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8" name="Group 117"/>
            <xdr:cNvGrpSpPr>
              <a:grpSpLocks/>
            </xdr:cNvGrpSpPr>
          </xdr:nvGrpSpPr>
          <xdr:grpSpPr bwMode="auto">
            <a:xfrm>
              <a:off x="5104" y="-229"/>
              <a:ext cx="94" cy="113"/>
              <a:chOff x="5104" y="-229"/>
              <a:chExt cx="94" cy="113"/>
            </a:xfrm>
          </xdr:grpSpPr>
          <xdr:sp macro="" textlink="">
            <xdr:nvSpPr>
              <xdr:cNvPr id="121" name="Freeform 120"/>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2" name="Freeform 121"/>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123" name="Freeform 122"/>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19" name="Group 118"/>
            <xdr:cNvGrpSpPr>
              <a:grpSpLocks/>
            </xdr:cNvGrpSpPr>
          </xdr:nvGrpSpPr>
          <xdr:grpSpPr bwMode="auto">
            <a:xfrm>
              <a:off x="1675" y="-351"/>
              <a:ext cx="3522" cy="2"/>
              <a:chOff x="1675" y="-351"/>
              <a:chExt cx="3522" cy="2"/>
            </a:xfrm>
          </xdr:grpSpPr>
          <xdr:sp macro="" textlink="">
            <xdr:nvSpPr>
              <xdr:cNvPr id="120" name="Freeform 119"/>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92" name="Picture 9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86400" y="0"/>
            <a:ext cx="517525" cy="737870"/>
          </a:xfrm>
          <a:prstGeom prst="rect">
            <a:avLst/>
          </a:prstGeom>
          <a:noFill/>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104775</xdr:colOff>
      <xdr:row>0</xdr:row>
      <xdr:rowOff>0</xdr:rowOff>
    </xdr:from>
    <xdr:to>
      <xdr:col>5</xdr:col>
      <xdr:colOff>734807</xdr:colOff>
      <xdr:row>4</xdr:row>
      <xdr:rowOff>90170</xdr:rowOff>
    </xdr:to>
    <xdr:grpSp>
      <xdr:nvGrpSpPr>
        <xdr:cNvPr id="2" name="Group 1"/>
        <xdr:cNvGrpSpPr/>
      </xdr:nvGrpSpPr>
      <xdr:grpSpPr>
        <a:xfrm>
          <a:off x="3040716" y="0"/>
          <a:ext cx="2960856" cy="784935"/>
          <a:chOff x="5486400" y="0"/>
          <a:chExt cx="2954132" cy="737870"/>
        </a:xfrm>
      </xdr:grpSpPr>
      <xdr:grpSp>
        <xdr:nvGrpSpPr>
          <xdr:cNvPr id="3" name="Group 2"/>
          <xdr:cNvGrpSpPr>
            <a:grpSpLocks/>
          </xdr:cNvGrpSpPr>
        </xdr:nvGrpSpPr>
        <xdr:grpSpPr bwMode="auto">
          <a:xfrm>
            <a:off x="6203427" y="168090"/>
            <a:ext cx="2237105" cy="295908"/>
            <a:chOff x="1675" y="-546"/>
            <a:chExt cx="3523" cy="451"/>
          </a:xfrm>
        </xdr:grpSpPr>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0" name="Group 9"/>
            <xdr:cNvGrpSpPr>
              <a:grpSpLocks/>
            </xdr:cNvGrpSpPr>
          </xdr:nvGrpSpPr>
          <xdr:grpSpPr bwMode="auto">
            <a:xfrm>
              <a:off x="1858" y="-493"/>
              <a:ext cx="2" cy="99"/>
              <a:chOff x="1858" y="-493"/>
              <a:chExt cx="2" cy="99"/>
            </a:xfrm>
          </xdr:grpSpPr>
          <xdr:sp macro="" textlink="">
            <xdr:nvSpPr>
              <xdr:cNvPr id="89" name="Freeform 88"/>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1" name="Group 10"/>
            <xdr:cNvGrpSpPr>
              <a:grpSpLocks/>
            </xdr:cNvGrpSpPr>
          </xdr:nvGrpSpPr>
          <xdr:grpSpPr bwMode="auto">
            <a:xfrm>
              <a:off x="1853" y="-535"/>
              <a:ext cx="11" cy="2"/>
              <a:chOff x="1853" y="-535"/>
              <a:chExt cx="11" cy="2"/>
            </a:xfrm>
          </xdr:grpSpPr>
          <xdr:sp macro="" textlink="">
            <xdr:nvSpPr>
              <xdr:cNvPr id="88" name="Freeform 87"/>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xdr:cNvGrpSpPr>
              <a:grpSpLocks/>
            </xdr:cNvGrpSpPr>
          </xdr:nvGrpSpPr>
          <xdr:grpSpPr bwMode="auto">
            <a:xfrm>
              <a:off x="1892" y="-495"/>
              <a:ext cx="81" cy="101"/>
              <a:chOff x="1892" y="-495"/>
              <a:chExt cx="81" cy="101"/>
            </a:xfrm>
          </xdr:grpSpPr>
          <xdr:sp macro="" textlink="">
            <xdr:nvSpPr>
              <xdr:cNvPr id="85" name="Freeform 84"/>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6" name="Freeform 85"/>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7" name="Freeform 86"/>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3" name="Group 12"/>
            <xdr:cNvGrpSpPr>
              <a:grpSpLocks/>
            </xdr:cNvGrpSpPr>
          </xdr:nvGrpSpPr>
          <xdr:grpSpPr bwMode="auto">
            <a:xfrm>
              <a:off x="2007" y="-493"/>
              <a:ext cx="2" cy="99"/>
              <a:chOff x="2007" y="-493"/>
              <a:chExt cx="2" cy="99"/>
            </a:xfrm>
          </xdr:grpSpPr>
          <xdr:sp macro="" textlink="">
            <xdr:nvSpPr>
              <xdr:cNvPr id="84" name="Freeform 83"/>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4" name="Group 13"/>
            <xdr:cNvGrpSpPr>
              <a:grpSpLocks/>
            </xdr:cNvGrpSpPr>
          </xdr:nvGrpSpPr>
          <xdr:grpSpPr bwMode="auto">
            <a:xfrm>
              <a:off x="2002" y="-535"/>
              <a:ext cx="11" cy="2"/>
              <a:chOff x="2002" y="-535"/>
              <a:chExt cx="11" cy="2"/>
            </a:xfrm>
          </xdr:grpSpPr>
          <xdr:sp macro="" textlink="">
            <xdr:nvSpPr>
              <xdr:cNvPr id="83" name="Freeform 82"/>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5" name="Group 14"/>
            <xdr:cNvGrpSpPr>
              <a:grpSpLocks/>
            </xdr:cNvGrpSpPr>
          </xdr:nvGrpSpPr>
          <xdr:grpSpPr bwMode="auto">
            <a:xfrm>
              <a:off x="2037" y="-495"/>
              <a:ext cx="63" cy="103"/>
              <a:chOff x="2037" y="-495"/>
              <a:chExt cx="63" cy="103"/>
            </a:xfrm>
          </xdr:grpSpPr>
          <xdr:sp macro="" textlink="">
            <xdr:nvSpPr>
              <xdr:cNvPr id="80" name="Freeform 79"/>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1" name="Freeform 80"/>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2" name="Freeform 81"/>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xdr:cNvGrpSpPr>
              <a:grpSpLocks/>
            </xdr:cNvGrpSpPr>
          </xdr:nvGrpSpPr>
          <xdr:grpSpPr bwMode="auto">
            <a:xfrm>
              <a:off x="2102" y="-526"/>
              <a:ext cx="70" cy="134"/>
              <a:chOff x="2102" y="-526"/>
              <a:chExt cx="70" cy="134"/>
            </a:xfrm>
          </xdr:grpSpPr>
          <xdr:sp macro="" textlink="">
            <xdr:nvSpPr>
              <xdr:cNvPr id="76" name="Freeform 75"/>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8" name="Freeform 77"/>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7" name="Group 16"/>
            <xdr:cNvGrpSpPr>
              <a:grpSpLocks/>
            </xdr:cNvGrpSpPr>
          </xdr:nvGrpSpPr>
          <xdr:grpSpPr bwMode="auto">
            <a:xfrm>
              <a:off x="2186" y="-495"/>
              <a:ext cx="69" cy="101"/>
              <a:chOff x="2186" y="-495"/>
              <a:chExt cx="69" cy="101"/>
            </a:xfrm>
          </xdr:grpSpPr>
          <xdr:sp macro="" textlink="">
            <xdr:nvSpPr>
              <xdr:cNvPr id="73" name="Freeform 72"/>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4" name="Freeform 73"/>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xdr:cNvGrpSpPr>
              <a:grpSpLocks/>
            </xdr:cNvGrpSpPr>
          </xdr:nvGrpSpPr>
          <xdr:grpSpPr bwMode="auto">
            <a:xfrm>
              <a:off x="2262" y="-546"/>
              <a:ext cx="1022" cy="203"/>
              <a:chOff x="2262" y="-546"/>
              <a:chExt cx="1022" cy="203"/>
            </a:xfrm>
          </xdr:grpSpPr>
          <xdr:sp macro="" textlink="">
            <xdr:nvSpPr>
              <xdr:cNvPr id="69" name="Freeform 68"/>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0" name="Freeform 69"/>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71" name="Picture 7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2" name="Picture 7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9" name="Group 18"/>
            <xdr:cNvGrpSpPr>
              <a:grpSpLocks/>
            </xdr:cNvGrpSpPr>
          </xdr:nvGrpSpPr>
          <xdr:grpSpPr bwMode="auto">
            <a:xfrm>
              <a:off x="3563" y="-282"/>
              <a:ext cx="160" cy="168"/>
              <a:chOff x="3563" y="-282"/>
              <a:chExt cx="160" cy="168"/>
            </a:xfrm>
          </xdr:grpSpPr>
          <xdr:sp macro="" textlink="">
            <xdr:nvSpPr>
              <xdr:cNvPr id="66" name="Freeform 65"/>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7" name="Freeform 66"/>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xdr:cNvGrpSpPr>
              <a:grpSpLocks/>
            </xdr:cNvGrpSpPr>
          </xdr:nvGrpSpPr>
          <xdr:grpSpPr bwMode="auto">
            <a:xfrm>
              <a:off x="3746" y="-229"/>
              <a:ext cx="125" cy="115"/>
              <a:chOff x="3746" y="-229"/>
              <a:chExt cx="125" cy="115"/>
            </a:xfrm>
          </xdr:grpSpPr>
          <xdr:sp macro="" textlink="">
            <xdr:nvSpPr>
              <xdr:cNvPr id="64" name="Freeform 63"/>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xdr:cNvGrpSpPr>
              <a:grpSpLocks/>
            </xdr:cNvGrpSpPr>
          </xdr:nvGrpSpPr>
          <xdr:grpSpPr bwMode="auto">
            <a:xfrm>
              <a:off x="3894" y="-229"/>
              <a:ext cx="200" cy="113"/>
              <a:chOff x="3894" y="-229"/>
              <a:chExt cx="200" cy="113"/>
            </a:xfrm>
          </xdr:grpSpPr>
          <xdr:sp macro="" textlink="">
            <xdr:nvSpPr>
              <xdr:cNvPr id="59" name="Freeform 58"/>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2" name="Freeform 61"/>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xdr:cNvGrpSpPr>
              <a:grpSpLocks/>
            </xdr:cNvGrpSpPr>
          </xdr:nvGrpSpPr>
          <xdr:grpSpPr bwMode="auto">
            <a:xfrm>
              <a:off x="4124" y="-229"/>
              <a:ext cx="200" cy="113"/>
              <a:chOff x="4124" y="-229"/>
              <a:chExt cx="200" cy="113"/>
            </a:xfrm>
          </xdr:grpSpPr>
          <xdr:sp macro="" textlink="">
            <xdr:nvSpPr>
              <xdr:cNvPr id="54" name="Freeform 53"/>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7" name="Freeform 56"/>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xdr:cNvGrpSpPr>
              <a:grpSpLocks/>
            </xdr:cNvGrpSpPr>
          </xdr:nvGrpSpPr>
          <xdr:grpSpPr bwMode="auto">
            <a:xfrm>
              <a:off x="4352" y="-282"/>
              <a:ext cx="39" cy="166"/>
              <a:chOff x="4352" y="-282"/>
              <a:chExt cx="39" cy="166"/>
            </a:xfrm>
          </xdr:grpSpPr>
          <xdr:sp macro="" textlink="">
            <xdr:nvSpPr>
              <xdr:cNvPr id="52" name="Freeform 51"/>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xdr:cNvGrpSpPr>
              <a:grpSpLocks/>
            </xdr:cNvGrpSpPr>
          </xdr:nvGrpSpPr>
          <xdr:grpSpPr bwMode="auto">
            <a:xfrm>
              <a:off x="4413" y="-229"/>
              <a:ext cx="88" cy="115"/>
              <a:chOff x="4413" y="-229"/>
              <a:chExt cx="88" cy="115"/>
            </a:xfrm>
          </xdr:grpSpPr>
          <xdr:sp macro="" textlink="">
            <xdr:nvSpPr>
              <xdr:cNvPr id="49" name="Freeform 48"/>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0" name="Freeform 49"/>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xdr:cNvGrpSpPr>
              <a:grpSpLocks/>
            </xdr:cNvGrpSpPr>
          </xdr:nvGrpSpPr>
          <xdr:grpSpPr bwMode="auto">
            <a:xfrm>
              <a:off x="4515" y="-229"/>
              <a:ext cx="88" cy="115"/>
              <a:chOff x="4515" y="-229"/>
              <a:chExt cx="88" cy="115"/>
            </a:xfrm>
          </xdr:grpSpPr>
          <xdr:sp macro="" textlink="">
            <xdr:nvSpPr>
              <xdr:cNvPr id="46" name="Freeform 45"/>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7" name="Freeform 46"/>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xdr:cNvGrpSpPr>
              <a:grpSpLocks/>
            </xdr:cNvGrpSpPr>
          </xdr:nvGrpSpPr>
          <xdr:grpSpPr bwMode="auto">
            <a:xfrm>
              <a:off x="4622" y="-282"/>
              <a:ext cx="39" cy="166"/>
              <a:chOff x="4622" y="-282"/>
              <a:chExt cx="39" cy="166"/>
            </a:xfrm>
          </xdr:grpSpPr>
          <xdr:sp macro="" textlink="">
            <xdr:nvSpPr>
              <xdr:cNvPr id="44" name="Freeform 43"/>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xdr:cNvGrpSpPr>
              <a:grpSpLocks/>
            </xdr:cNvGrpSpPr>
          </xdr:nvGrpSpPr>
          <xdr:grpSpPr bwMode="auto">
            <a:xfrm>
              <a:off x="4682" y="-229"/>
              <a:ext cx="125" cy="115"/>
              <a:chOff x="4682" y="-229"/>
              <a:chExt cx="125" cy="115"/>
            </a:xfrm>
          </xdr:grpSpPr>
          <xdr:sp macro="" textlink="">
            <xdr:nvSpPr>
              <xdr:cNvPr id="42" name="Freeform 41"/>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xdr:cNvGrpSpPr>
              <a:grpSpLocks/>
            </xdr:cNvGrpSpPr>
          </xdr:nvGrpSpPr>
          <xdr:grpSpPr bwMode="auto">
            <a:xfrm>
              <a:off x="4830" y="-229"/>
              <a:ext cx="112" cy="113"/>
              <a:chOff x="4830" y="-229"/>
              <a:chExt cx="112" cy="113"/>
            </a:xfrm>
          </xdr:grpSpPr>
          <xdr:sp macro="" textlink="">
            <xdr:nvSpPr>
              <xdr:cNvPr id="39" name="Freeform 38"/>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0" name="Freeform 39"/>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xdr:cNvGrpSpPr>
              <a:grpSpLocks/>
            </xdr:cNvGrpSpPr>
          </xdr:nvGrpSpPr>
          <xdr:grpSpPr bwMode="auto">
            <a:xfrm>
              <a:off x="4965" y="-229"/>
              <a:ext cx="116" cy="115"/>
              <a:chOff x="4965" y="-229"/>
              <a:chExt cx="116" cy="115"/>
            </a:xfrm>
          </xdr:grpSpPr>
          <xdr:sp macro="" textlink="">
            <xdr:nvSpPr>
              <xdr:cNvPr id="36" name="Freeform 35"/>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7" name="Freeform 36"/>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0" name="Group 29"/>
            <xdr:cNvGrpSpPr>
              <a:grpSpLocks/>
            </xdr:cNvGrpSpPr>
          </xdr:nvGrpSpPr>
          <xdr:grpSpPr bwMode="auto">
            <a:xfrm>
              <a:off x="5104" y="-229"/>
              <a:ext cx="94" cy="113"/>
              <a:chOff x="5104" y="-229"/>
              <a:chExt cx="94" cy="113"/>
            </a:xfrm>
          </xdr:grpSpPr>
          <xdr:sp macro="" textlink="">
            <xdr:nvSpPr>
              <xdr:cNvPr id="33" name="Freeform 32"/>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4" name="Freeform 33"/>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1" name="Group 30"/>
            <xdr:cNvGrpSpPr>
              <a:grpSpLocks/>
            </xdr:cNvGrpSpPr>
          </xdr:nvGrpSpPr>
          <xdr:grpSpPr bwMode="auto">
            <a:xfrm>
              <a:off x="1675" y="-351"/>
              <a:ext cx="3522" cy="2"/>
              <a:chOff x="1675" y="-351"/>
              <a:chExt cx="3522" cy="2"/>
            </a:xfrm>
          </xdr:grpSpPr>
          <xdr:sp macro="" textlink="">
            <xdr:nvSpPr>
              <xdr:cNvPr id="32" name="Freeform 31"/>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4" name="Picture 3"/>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86400" y="0"/>
            <a:ext cx="517525" cy="737870"/>
          </a:xfrm>
          <a:prstGeom prst="rect">
            <a:avLst/>
          </a:prstGeom>
          <a:noFill/>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8</xdr:col>
      <xdr:colOff>546789</xdr:colOff>
      <xdr:row>2</xdr:row>
      <xdr:rowOff>185420</xdr:rowOff>
    </xdr:to>
    <xdr:grpSp>
      <xdr:nvGrpSpPr>
        <xdr:cNvPr id="2" name="Group 1"/>
        <xdr:cNvGrpSpPr/>
      </xdr:nvGrpSpPr>
      <xdr:grpSpPr>
        <a:xfrm>
          <a:off x="3720353" y="0"/>
          <a:ext cx="2956054" cy="656067"/>
          <a:chOff x="5486400" y="0"/>
          <a:chExt cx="2954132" cy="737870"/>
        </a:xfrm>
      </xdr:grpSpPr>
      <xdr:grpSp>
        <xdr:nvGrpSpPr>
          <xdr:cNvPr id="3" name="Group 2"/>
          <xdr:cNvGrpSpPr>
            <a:grpSpLocks/>
          </xdr:cNvGrpSpPr>
        </xdr:nvGrpSpPr>
        <xdr:grpSpPr bwMode="auto">
          <a:xfrm>
            <a:off x="6203427" y="168090"/>
            <a:ext cx="2237105" cy="295908"/>
            <a:chOff x="1675" y="-546"/>
            <a:chExt cx="3523" cy="451"/>
          </a:xfrm>
        </xdr:grpSpPr>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0" name="Group 9"/>
            <xdr:cNvGrpSpPr>
              <a:grpSpLocks/>
            </xdr:cNvGrpSpPr>
          </xdr:nvGrpSpPr>
          <xdr:grpSpPr bwMode="auto">
            <a:xfrm>
              <a:off x="1858" y="-493"/>
              <a:ext cx="2" cy="99"/>
              <a:chOff x="1858" y="-493"/>
              <a:chExt cx="2" cy="99"/>
            </a:xfrm>
          </xdr:grpSpPr>
          <xdr:sp macro="" textlink="">
            <xdr:nvSpPr>
              <xdr:cNvPr id="89" name="Freeform 88"/>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1" name="Group 10"/>
            <xdr:cNvGrpSpPr>
              <a:grpSpLocks/>
            </xdr:cNvGrpSpPr>
          </xdr:nvGrpSpPr>
          <xdr:grpSpPr bwMode="auto">
            <a:xfrm>
              <a:off x="1853" y="-535"/>
              <a:ext cx="11" cy="2"/>
              <a:chOff x="1853" y="-535"/>
              <a:chExt cx="11" cy="2"/>
            </a:xfrm>
          </xdr:grpSpPr>
          <xdr:sp macro="" textlink="">
            <xdr:nvSpPr>
              <xdr:cNvPr id="88" name="Freeform 87"/>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xdr:cNvGrpSpPr>
              <a:grpSpLocks/>
            </xdr:cNvGrpSpPr>
          </xdr:nvGrpSpPr>
          <xdr:grpSpPr bwMode="auto">
            <a:xfrm>
              <a:off x="1892" y="-495"/>
              <a:ext cx="81" cy="101"/>
              <a:chOff x="1892" y="-495"/>
              <a:chExt cx="81" cy="101"/>
            </a:xfrm>
          </xdr:grpSpPr>
          <xdr:sp macro="" textlink="">
            <xdr:nvSpPr>
              <xdr:cNvPr id="85" name="Freeform 84"/>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6" name="Freeform 85"/>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7" name="Freeform 86"/>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3" name="Group 12"/>
            <xdr:cNvGrpSpPr>
              <a:grpSpLocks/>
            </xdr:cNvGrpSpPr>
          </xdr:nvGrpSpPr>
          <xdr:grpSpPr bwMode="auto">
            <a:xfrm>
              <a:off x="2007" y="-493"/>
              <a:ext cx="2" cy="99"/>
              <a:chOff x="2007" y="-493"/>
              <a:chExt cx="2" cy="99"/>
            </a:xfrm>
          </xdr:grpSpPr>
          <xdr:sp macro="" textlink="">
            <xdr:nvSpPr>
              <xdr:cNvPr id="84" name="Freeform 83"/>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4" name="Group 13"/>
            <xdr:cNvGrpSpPr>
              <a:grpSpLocks/>
            </xdr:cNvGrpSpPr>
          </xdr:nvGrpSpPr>
          <xdr:grpSpPr bwMode="auto">
            <a:xfrm>
              <a:off x="2002" y="-535"/>
              <a:ext cx="11" cy="2"/>
              <a:chOff x="2002" y="-535"/>
              <a:chExt cx="11" cy="2"/>
            </a:xfrm>
          </xdr:grpSpPr>
          <xdr:sp macro="" textlink="">
            <xdr:nvSpPr>
              <xdr:cNvPr id="83" name="Freeform 82"/>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5" name="Group 14"/>
            <xdr:cNvGrpSpPr>
              <a:grpSpLocks/>
            </xdr:cNvGrpSpPr>
          </xdr:nvGrpSpPr>
          <xdr:grpSpPr bwMode="auto">
            <a:xfrm>
              <a:off x="2037" y="-495"/>
              <a:ext cx="63" cy="103"/>
              <a:chOff x="2037" y="-495"/>
              <a:chExt cx="63" cy="103"/>
            </a:xfrm>
          </xdr:grpSpPr>
          <xdr:sp macro="" textlink="">
            <xdr:nvSpPr>
              <xdr:cNvPr id="80" name="Freeform 79"/>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1" name="Freeform 80"/>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2" name="Freeform 81"/>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xdr:cNvGrpSpPr>
              <a:grpSpLocks/>
            </xdr:cNvGrpSpPr>
          </xdr:nvGrpSpPr>
          <xdr:grpSpPr bwMode="auto">
            <a:xfrm>
              <a:off x="2102" y="-526"/>
              <a:ext cx="70" cy="134"/>
              <a:chOff x="2102" y="-526"/>
              <a:chExt cx="70" cy="134"/>
            </a:xfrm>
          </xdr:grpSpPr>
          <xdr:sp macro="" textlink="">
            <xdr:nvSpPr>
              <xdr:cNvPr id="76" name="Freeform 75"/>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8" name="Freeform 77"/>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7" name="Group 16"/>
            <xdr:cNvGrpSpPr>
              <a:grpSpLocks/>
            </xdr:cNvGrpSpPr>
          </xdr:nvGrpSpPr>
          <xdr:grpSpPr bwMode="auto">
            <a:xfrm>
              <a:off x="2186" y="-495"/>
              <a:ext cx="69" cy="101"/>
              <a:chOff x="2186" y="-495"/>
              <a:chExt cx="69" cy="101"/>
            </a:xfrm>
          </xdr:grpSpPr>
          <xdr:sp macro="" textlink="">
            <xdr:nvSpPr>
              <xdr:cNvPr id="73" name="Freeform 72"/>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4" name="Freeform 73"/>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xdr:cNvGrpSpPr>
              <a:grpSpLocks/>
            </xdr:cNvGrpSpPr>
          </xdr:nvGrpSpPr>
          <xdr:grpSpPr bwMode="auto">
            <a:xfrm>
              <a:off x="2262" y="-546"/>
              <a:ext cx="1022" cy="203"/>
              <a:chOff x="2262" y="-546"/>
              <a:chExt cx="1022" cy="203"/>
            </a:xfrm>
          </xdr:grpSpPr>
          <xdr:sp macro="" textlink="">
            <xdr:nvSpPr>
              <xdr:cNvPr id="69" name="Freeform 68"/>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0" name="Freeform 69"/>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71" name="Picture 7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2" name="Picture 7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9" name="Group 18"/>
            <xdr:cNvGrpSpPr>
              <a:grpSpLocks/>
            </xdr:cNvGrpSpPr>
          </xdr:nvGrpSpPr>
          <xdr:grpSpPr bwMode="auto">
            <a:xfrm>
              <a:off x="3563" y="-282"/>
              <a:ext cx="160" cy="168"/>
              <a:chOff x="3563" y="-282"/>
              <a:chExt cx="160" cy="168"/>
            </a:xfrm>
          </xdr:grpSpPr>
          <xdr:sp macro="" textlink="">
            <xdr:nvSpPr>
              <xdr:cNvPr id="66" name="Freeform 65"/>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7" name="Freeform 66"/>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xdr:cNvGrpSpPr>
              <a:grpSpLocks/>
            </xdr:cNvGrpSpPr>
          </xdr:nvGrpSpPr>
          <xdr:grpSpPr bwMode="auto">
            <a:xfrm>
              <a:off x="3746" y="-229"/>
              <a:ext cx="125" cy="115"/>
              <a:chOff x="3746" y="-229"/>
              <a:chExt cx="125" cy="115"/>
            </a:xfrm>
          </xdr:grpSpPr>
          <xdr:sp macro="" textlink="">
            <xdr:nvSpPr>
              <xdr:cNvPr id="64" name="Freeform 63"/>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xdr:cNvGrpSpPr>
              <a:grpSpLocks/>
            </xdr:cNvGrpSpPr>
          </xdr:nvGrpSpPr>
          <xdr:grpSpPr bwMode="auto">
            <a:xfrm>
              <a:off x="3894" y="-229"/>
              <a:ext cx="200" cy="113"/>
              <a:chOff x="3894" y="-229"/>
              <a:chExt cx="200" cy="113"/>
            </a:xfrm>
          </xdr:grpSpPr>
          <xdr:sp macro="" textlink="">
            <xdr:nvSpPr>
              <xdr:cNvPr id="59" name="Freeform 58"/>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2" name="Freeform 61"/>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xdr:cNvGrpSpPr>
              <a:grpSpLocks/>
            </xdr:cNvGrpSpPr>
          </xdr:nvGrpSpPr>
          <xdr:grpSpPr bwMode="auto">
            <a:xfrm>
              <a:off x="4124" y="-229"/>
              <a:ext cx="200" cy="113"/>
              <a:chOff x="4124" y="-229"/>
              <a:chExt cx="200" cy="113"/>
            </a:xfrm>
          </xdr:grpSpPr>
          <xdr:sp macro="" textlink="">
            <xdr:nvSpPr>
              <xdr:cNvPr id="54" name="Freeform 53"/>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7" name="Freeform 56"/>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xdr:cNvGrpSpPr>
              <a:grpSpLocks/>
            </xdr:cNvGrpSpPr>
          </xdr:nvGrpSpPr>
          <xdr:grpSpPr bwMode="auto">
            <a:xfrm>
              <a:off x="4352" y="-282"/>
              <a:ext cx="39" cy="166"/>
              <a:chOff x="4352" y="-282"/>
              <a:chExt cx="39" cy="166"/>
            </a:xfrm>
          </xdr:grpSpPr>
          <xdr:sp macro="" textlink="">
            <xdr:nvSpPr>
              <xdr:cNvPr id="52" name="Freeform 51"/>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xdr:cNvGrpSpPr>
              <a:grpSpLocks/>
            </xdr:cNvGrpSpPr>
          </xdr:nvGrpSpPr>
          <xdr:grpSpPr bwMode="auto">
            <a:xfrm>
              <a:off x="4413" y="-229"/>
              <a:ext cx="88" cy="115"/>
              <a:chOff x="4413" y="-229"/>
              <a:chExt cx="88" cy="115"/>
            </a:xfrm>
          </xdr:grpSpPr>
          <xdr:sp macro="" textlink="">
            <xdr:nvSpPr>
              <xdr:cNvPr id="49" name="Freeform 48"/>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0" name="Freeform 49"/>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xdr:cNvGrpSpPr>
              <a:grpSpLocks/>
            </xdr:cNvGrpSpPr>
          </xdr:nvGrpSpPr>
          <xdr:grpSpPr bwMode="auto">
            <a:xfrm>
              <a:off x="4515" y="-229"/>
              <a:ext cx="88" cy="115"/>
              <a:chOff x="4515" y="-229"/>
              <a:chExt cx="88" cy="115"/>
            </a:xfrm>
          </xdr:grpSpPr>
          <xdr:sp macro="" textlink="">
            <xdr:nvSpPr>
              <xdr:cNvPr id="46" name="Freeform 45"/>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7" name="Freeform 46"/>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xdr:cNvGrpSpPr>
              <a:grpSpLocks/>
            </xdr:cNvGrpSpPr>
          </xdr:nvGrpSpPr>
          <xdr:grpSpPr bwMode="auto">
            <a:xfrm>
              <a:off x="4622" y="-282"/>
              <a:ext cx="39" cy="166"/>
              <a:chOff x="4622" y="-282"/>
              <a:chExt cx="39" cy="166"/>
            </a:xfrm>
          </xdr:grpSpPr>
          <xdr:sp macro="" textlink="">
            <xdr:nvSpPr>
              <xdr:cNvPr id="44" name="Freeform 43"/>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xdr:cNvGrpSpPr>
              <a:grpSpLocks/>
            </xdr:cNvGrpSpPr>
          </xdr:nvGrpSpPr>
          <xdr:grpSpPr bwMode="auto">
            <a:xfrm>
              <a:off x="4682" y="-229"/>
              <a:ext cx="125" cy="115"/>
              <a:chOff x="4682" y="-229"/>
              <a:chExt cx="125" cy="115"/>
            </a:xfrm>
          </xdr:grpSpPr>
          <xdr:sp macro="" textlink="">
            <xdr:nvSpPr>
              <xdr:cNvPr id="42" name="Freeform 41"/>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xdr:cNvGrpSpPr>
              <a:grpSpLocks/>
            </xdr:cNvGrpSpPr>
          </xdr:nvGrpSpPr>
          <xdr:grpSpPr bwMode="auto">
            <a:xfrm>
              <a:off x="4830" y="-229"/>
              <a:ext cx="112" cy="113"/>
              <a:chOff x="4830" y="-229"/>
              <a:chExt cx="112" cy="113"/>
            </a:xfrm>
          </xdr:grpSpPr>
          <xdr:sp macro="" textlink="">
            <xdr:nvSpPr>
              <xdr:cNvPr id="39" name="Freeform 38"/>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0" name="Freeform 39"/>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xdr:cNvGrpSpPr>
              <a:grpSpLocks/>
            </xdr:cNvGrpSpPr>
          </xdr:nvGrpSpPr>
          <xdr:grpSpPr bwMode="auto">
            <a:xfrm>
              <a:off x="4965" y="-229"/>
              <a:ext cx="116" cy="115"/>
              <a:chOff x="4965" y="-229"/>
              <a:chExt cx="116" cy="115"/>
            </a:xfrm>
          </xdr:grpSpPr>
          <xdr:sp macro="" textlink="">
            <xdr:nvSpPr>
              <xdr:cNvPr id="36" name="Freeform 35"/>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7" name="Freeform 36"/>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0" name="Group 29"/>
            <xdr:cNvGrpSpPr>
              <a:grpSpLocks/>
            </xdr:cNvGrpSpPr>
          </xdr:nvGrpSpPr>
          <xdr:grpSpPr bwMode="auto">
            <a:xfrm>
              <a:off x="5104" y="-229"/>
              <a:ext cx="94" cy="113"/>
              <a:chOff x="5104" y="-229"/>
              <a:chExt cx="94" cy="113"/>
            </a:xfrm>
          </xdr:grpSpPr>
          <xdr:sp macro="" textlink="">
            <xdr:nvSpPr>
              <xdr:cNvPr id="33" name="Freeform 32"/>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4" name="Freeform 33"/>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1" name="Group 30"/>
            <xdr:cNvGrpSpPr>
              <a:grpSpLocks/>
            </xdr:cNvGrpSpPr>
          </xdr:nvGrpSpPr>
          <xdr:grpSpPr bwMode="auto">
            <a:xfrm>
              <a:off x="1675" y="-351"/>
              <a:ext cx="3522" cy="2"/>
              <a:chOff x="1675" y="-351"/>
              <a:chExt cx="3522" cy="2"/>
            </a:xfrm>
          </xdr:grpSpPr>
          <xdr:sp macro="" textlink="">
            <xdr:nvSpPr>
              <xdr:cNvPr id="32" name="Freeform 31"/>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4" name="Picture 3"/>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86400" y="0"/>
            <a:ext cx="517525" cy="737870"/>
          </a:xfrm>
          <a:prstGeom prst="rect">
            <a:avLst/>
          </a:prstGeom>
          <a:noFill/>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104775</xdr:colOff>
      <xdr:row>0</xdr:row>
      <xdr:rowOff>0</xdr:rowOff>
    </xdr:from>
    <xdr:to>
      <xdr:col>6</xdr:col>
      <xdr:colOff>229101</xdr:colOff>
      <xdr:row>4</xdr:row>
      <xdr:rowOff>42545</xdr:rowOff>
    </xdr:to>
    <xdr:grpSp>
      <xdr:nvGrpSpPr>
        <xdr:cNvPr id="2" name="Group 1"/>
        <xdr:cNvGrpSpPr/>
      </xdr:nvGrpSpPr>
      <xdr:grpSpPr>
        <a:xfrm>
          <a:off x="2222687" y="0"/>
          <a:ext cx="2959414" cy="737310"/>
          <a:chOff x="5486400" y="0"/>
          <a:chExt cx="2954132" cy="737870"/>
        </a:xfrm>
      </xdr:grpSpPr>
      <xdr:grpSp>
        <xdr:nvGrpSpPr>
          <xdr:cNvPr id="3" name="Group 2"/>
          <xdr:cNvGrpSpPr>
            <a:grpSpLocks/>
          </xdr:cNvGrpSpPr>
        </xdr:nvGrpSpPr>
        <xdr:grpSpPr bwMode="auto">
          <a:xfrm>
            <a:off x="6203427" y="168090"/>
            <a:ext cx="2237105" cy="295908"/>
            <a:chOff x="1675" y="-546"/>
            <a:chExt cx="3523" cy="451"/>
          </a:xfrm>
        </xdr:grpSpPr>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 y="-282"/>
              <a:ext cx="65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13" y="-282"/>
              <a:ext cx="223" cy="16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89" y="-279"/>
              <a:ext cx="359" cy="16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78" y="-279"/>
              <a:ext cx="406" cy="18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83" y="-544"/>
              <a:ext cx="138" cy="150"/>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0" name="Group 9"/>
            <xdr:cNvGrpSpPr>
              <a:grpSpLocks/>
            </xdr:cNvGrpSpPr>
          </xdr:nvGrpSpPr>
          <xdr:grpSpPr bwMode="auto">
            <a:xfrm>
              <a:off x="1858" y="-493"/>
              <a:ext cx="2" cy="99"/>
              <a:chOff x="1858" y="-493"/>
              <a:chExt cx="2" cy="99"/>
            </a:xfrm>
          </xdr:grpSpPr>
          <xdr:sp macro="" textlink="">
            <xdr:nvSpPr>
              <xdr:cNvPr id="89" name="Freeform 88"/>
              <xdr:cNvSpPr>
                <a:spLocks/>
              </xdr:cNvSpPr>
            </xdr:nvSpPr>
            <xdr:spPr bwMode="auto">
              <a:xfrm>
                <a:off x="1858"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1" name="Group 10"/>
            <xdr:cNvGrpSpPr>
              <a:grpSpLocks/>
            </xdr:cNvGrpSpPr>
          </xdr:nvGrpSpPr>
          <xdr:grpSpPr bwMode="auto">
            <a:xfrm>
              <a:off x="1853" y="-535"/>
              <a:ext cx="11" cy="2"/>
              <a:chOff x="1853" y="-535"/>
              <a:chExt cx="11" cy="2"/>
            </a:xfrm>
          </xdr:grpSpPr>
          <xdr:sp macro="" textlink="">
            <xdr:nvSpPr>
              <xdr:cNvPr id="88" name="Freeform 87"/>
              <xdr:cNvSpPr>
                <a:spLocks/>
              </xdr:cNvSpPr>
            </xdr:nvSpPr>
            <xdr:spPr bwMode="auto">
              <a:xfrm>
                <a:off x="1853" y="-535"/>
                <a:ext cx="11" cy="2"/>
              </a:xfrm>
              <a:custGeom>
                <a:avLst/>
                <a:gdLst>
                  <a:gd name="T0" fmla="+- 0 1853 1853"/>
                  <a:gd name="T1" fmla="*/ T0 w 11"/>
                  <a:gd name="T2" fmla="+- 0 1863 1853"/>
                  <a:gd name="T3" fmla="*/ T2 w 11"/>
                </a:gdLst>
                <a:ahLst/>
                <a:cxnLst>
                  <a:cxn ang="0">
                    <a:pos x="T1" y="0"/>
                  </a:cxn>
                  <a:cxn ang="0">
                    <a:pos x="T3" y="0"/>
                  </a:cxn>
                </a:cxnLst>
                <a:rect l="0" t="0" r="r" b="b"/>
                <a:pathLst>
                  <a:path w="11">
                    <a:moveTo>
                      <a:pt x="0" y="0"/>
                    </a:moveTo>
                    <a:lnTo>
                      <a:pt x="10"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2" name="Group 11"/>
            <xdr:cNvGrpSpPr>
              <a:grpSpLocks/>
            </xdr:cNvGrpSpPr>
          </xdr:nvGrpSpPr>
          <xdr:grpSpPr bwMode="auto">
            <a:xfrm>
              <a:off x="1892" y="-495"/>
              <a:ext cx="81" cy="101"/>
              <a:chOff x="1892" y="-495"/>
              <a:chExt cx="81" cy="101"/>
            </a:xfrm>
          </xdr:grpSpPr>
          <xdr:sp macro="" textlink="">
            <xdr:nvSpPr>
              <xdr:cNvPr id="85" name="Freeform 84"/>
              <xdr:cNvSpPr>
                <a:spLocks/>
              </xdr:cNvSpPr>
            </xdr:nvSpPr>
            <xdr:spPr bwMode="auto">
              <a:xfrm>
                <a:off x="1892" y="-495"/>
                <a:ext cx="81" cy="101"/>
              </a:xfrm>
              <a:custGeom>
                <a:avLst/>
                <a:gdLst>
                  <a:gd name="T0" fmla="+- 0 1903 1892"/>
                  <a:gd name="T1" fmla="*/ T0 w 81"/>
                  <a:gd name="T2" fmla="+- 0 -493 -495"/>
                  <a:gd name="T3" fmla="*/ -493 h 101"/>
                  <a:gd name="T4" fmla="+- 0 1892 1892"/>
                  <a:gd name="T5" fmla="*/ T4 w 81"/>
                  <a:gd name="T6" fmla="+- 0 -493 -495"/>
                  <a:gd name="T7" fmla="*/ -493 h 101"/>
                  <a:gd name="T8" fmla="+- 0 1892 1892"/>
                  <a:gd name="T9" fmla="*/ T8 w 81"/>
                  <a:gd name="T10" fmla="+- 0 -394 -495"/>
                  <a:gd name="T11" fmla="*/ -394 h 101"/>
                  <a:gd name="T12" fmla="+- 0 1903 1892"/>
                  <a:gd name="T13" fmla="*/ T12 w 81"/>
                  <a:gd name="T14" fmla="+- 0 -394 -495"/>
                  <a:gd name="T15" fmla="*/ -394 h 101"/>
                  <a:gd name="T16" fmla="+- 0 1903 1892"/>
                  <a:gd name="T17" fmla="*/ T16 w 81"/>
                  <a:gd name="T18" fmla="+- 0 -463 -495"/>
                  <a:gd name="T19" fmla="*/ -463 h 101"/>
                  <a:gd name="T20" fmla="+- 0 1910 1892"/>
                  <a:gd name="T21" fmla="*/ T20 w 81"/>
                  <a:gd name="T22" fmla="+- 0 -476 -495"/>
                  <a:gd name="T23" fmla="*/ -476 h 101"/>
                  <a:gd name="T24" fmla="+- 0 1903 1892"/>
                  <a:gd name="T25" fmla="*/ T24 w 81"/>
                  <a:gd name="T26" fmla="+- 0 -476 -495"/>
                  <a:gd name="T27" fmla="*/ -476 h 101"/>
                  <a:gd name="T28" fmla="+- 0 1903 1892"/>
                  <a:gd name="T29" fmla="*/ T28 w 81"/>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81" h="101">
                    <a:moveTo>
                      <a:pt x="11" y="2"/>
                    </a:moveTo>
                    <a:lnTo>
                      <a:pt x="0" y="2"/>
                    </a:lnTo>
                    <a:lnTo>
                      <a:pt x="0" y="101"/>
                    </a:lnTo>
                    <a:lnTo>
                      <a:pt x="11" y="101"/>
                    </a:lnTo>
                    <a:lnTo>
                      <a:pt x="11" y="32"/>
                    </a:lnTo>
                    <a:lnTo>
                      <a:pt x="18" y="19"/>
                    </a:lnTo>
                    <a:lnTo>
                      <a:pt x="11" y="19"/>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6" name="Freeform 85"/>
              <xdr:cNvSpPr>
                <a:spLocks/>
              </xdr:cNvSpPr>
            </xdr:nvSpPr>
            <xdr:spPr bwMode="auto">
              <a:xfrm>
                <a:off x="1892" y="-495"/>
                <a:ext cx="81" cy="101"/>
              </a:xfrm>
              <a:custGeom>
                <a:avLst/>
                <a:gdLst>
                  <a:gd name="T0" fmla="+- 0 1962 1892"/>
                  <a:gd name="T1" fmla="*/ T0 w 81"/>
                  <a:gd name="T2" fmla="+- 0 -485 -495"/>
                  <a:gd name="T3" fmla="*/ -485 h 101"/>
                  <a:gd name="T4" fmla="+- 0 1935 1892"/>
                  <a:gd name="T5" fmla="*/ T4 w 81"/>
                  <a:gd name="T6" fmla="+- 0 -485 -495"/>
                  <a:gd name="T7" fmla="*/ -485 h 101"/>
                  <a:gd name="T8" fmla="+- 0 1947 1892"/>
                  <a:gd name="T9" fmla="*/ T8 w 81"/>
                  <a:gd name="T10" fmla="+- 0 -482 -495"/>
                  <a:gd name="T11" fmla="*/ -482 h 101"/>
                  <a:gd name="T12" fmla="+- 0 1955 1892"/>
                  <a:gd name="T13" fmla="*/ T12 w 81"/>
                  <a:gd name="T14" fmla="+- 0 -476 -495"/>
                  <a:gd name="T15" fmla="*/ -476 h 101"/>
                  <a:gd name="T16" fmla="+- 0 1960 1892"/>
                  <a:gd name="T17" fmla="*/ T16 w 81"/>
                  <a:gd name="T18" fmla="+- 0 -465 -495"/>
                  <a:gd name="T19" fmla="*/ -465 h 101"/>
                  <a:gd name="T20" fmla="+- 0 1962 1892"/>
                  <a:gd name="T21" fmla="*/ T20 w 81"/>
                  <a:gd name="T22" fmla="+- 0 -450 -495"/>
                  <a:gd name="T23" fmla="*/ -450 h 101"/>
                  <a:gd name="T24" fmla="+- 0 1962 1892"/>
                  <a:gd name="T25" fmla="*/ T24 w 81"/>
                  <a:gd name="T26" fmla="+- 0 -394 -495"/>
                  <a:gd name="T27" fmla="*/ -394 h 101"/>
                  <a:gd name="T28" fmla="+- 0 1973 1892"/>
                  <a:gd name="T29" fmla="*/ T28 w 81"/>
                  <a:gd name="T30" fmla="+- 0 -394 -495"/>
                  <a:gd name="T31" fmla="*/ -394 h 101"/>
                  <a:gd name="T32" fmla="+- 0 1973 1892"/>
                  <a:gd name="T33" fmla="*/ T32 w 81"/>
                  <a:gd name="T34" fmla="+- 0 -467 -495"/>
                  <a:gd name="T35" fmla="*/ -467 h 101"/>
                  <a:gd name="T36" fmla="+- 0 1969 1892"/>
                  <a:gd name="T37" fmla="*/ T36 w 81"/>
                  <a:gd name="T38" fmla="+- 0 -477 -495"/>
                  <a:gd name="T39" fmla="*/ -477 h 101"/>
                  <a:gd name="T40" fmla="+- 0 1962 1892"/>
                  <a:gd name="T41" fmla="*/ T40 w 81"/>
                  <a:gd name="T42" fmla="+- 0 -485 -495"/>
                  <a:gd name="T43" fmla="*/ -48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81" h="101">
                    <a:moveTo>
                      <a:pt x="70" y="10"/>
                    </a:moveTo>
                    <a:lnTo>
                      <a:pt x="43" y="10"/>
                    </a:lnTo>
                    <a:lnTo>
                      <a:pt x="55" y="13"/>
                    </a:lnTo>
                    <a:lnTo>
                      <a:pt x="63" y="19"/>
                    </a:lnTo>
                    <a:lnTo>
                      <a:pt x="68" y="30"/>
                    </a:lnTo>
                    <a:lnTo>
                      <a:pt x="70" y="45"/>
                    </a:lnTo>
                    <a:lnTo>
                      <a:pt x="70" y="101"/>
                    </a:lnTo>
                    <a:lnTo>
                      <a:pt x="81" y="101"/>
                    </a:lnTo>
                    <a:lnTo>
                      <a:pt x="81" y="28"/>
                    </a:lnTo>
                    <a:lnTo>
                      <a:pt x="77" y="18"/>
                    </a:lnTo>
                    <a:lnTo>
                      <a:pt x="70"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7" name="Freeform 86"/>
              <xdr:cNvSpPr>
                <a:spLocks/>
              </xdr:cNvSpPr>
            </xdr:nvSpPr>
            <xdr:spPr bwMode="auto">
              <a:xfrm>
                <a:off x="1892" y="-495"/>
                <a:ext cx="81" cy="101"/>
              </a:xfrm>
              <a:custGeom>
                <a:avLst/>
                <a:gdLst>
                  <a:gd name="T0" fmla="+- 0 1947 1892"/>
                  <a:gd name="T1" fmla="*/ T0 w 81"/>
                  <a:gd name="T2" fmla="+- 0 -495 -495"/>
                  <a:gd name="T3" fmla="*/ -495 h 101"/>
                  <a:gd name="T4" fmla="+- 0 1922 1892"/>
                  <a:gd name="T5" fmla="*/ T4 w 81"/>
                  <a:gd name="T6" fmla="+- 0 -495 -495"/>
                  <a:gd name="T7" fmla="*/ -495 h 101"/>
                  <a:gd name="T8" fmla="+- 0 1912 1892"/>
                  <a:gd name="T9" fmla="*/ T8 w 81"/>
                  <a:gd name="T10" fmla="+- 0 -489 -495"/>
                  <a:gd name="T11" fmla="*/ -489 h 101"/>
                  <a:gd name="T12" fmla="+- 0 1903 1892"/>
                  <a:gd name="T13" fmla="*/ T12 w 81"/>
                  <a:gd name="T14" fmla="+- 0 -476 -495"/>
                  <a:gd name="T15" fmla="*/ -476 h 101"/>
                  <a:gd name="T16" fmla="+- 0 1910 1892"/>
                  <a:gd name="T17" fmla="*/ T16 w 81"/>
                  <a:gd name="T18" fmla="+- 0 -476 -495"/>
                  <a:gd name="T19" fmla="*/ -476 h 101"/>
                  <a:gd name="T20" fmla="+- 0 1911 1892"/>
                  <a:gd name="T21" fmla="*/ T20 w 81"/>
                  <a:gd name="T22" fmla="+- 0 -478 -495"/>
                  <a:gd name="T23" fmla="*/ -478 h 101"/>
                  <a:gd name="T24" fmla="+- 0 1922 1892"/>
                  <a:gd name="T25" fmla="*/ T24 w 81"/>
                  <a:gd name="T26" fmla="+- 0 -485 -495"/>
                  <a:gd name="T27" fmla="*/ -485 h 101"/>
                  <a:gd name="T28" fmla="+- 0 1962 1892"/>
                  <a:gd name="T29" fmla="*/ T28 w 81"/>
                  <a:gd name="T30" fmla="+- 0 -485 -495"/>
                  <a:gd name="T31" fmla="*/ -485 h 101"/>
                  <a:gd name="T32" fmla="+- 0 1956 1892"/>
                  <a:gd name="T33" fmla="*/ T32 w 81"/>
                  <a:gd name="T34" fmla="+- 0 -491 -495"/>
                  <a:gd name="T35" fmla="*/ -491 h 101"/>
                  <a:gd name="T36" fmla="+- 0 1947 1892"/>
                  <a:gd name="T37" fmla="*/ T36 w 81"/>
                  <a:gd name="T38" fmla="+- 0 -495 -495"/>
                  <a:gd name="T39"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81" h="101">
                    <a:moveTo>
                      <a:pt x="55" y="0"/>
                    </a:moveTo>
                    <a:lnTo>
                      <a:pt x="30" y="0"/>
                    </a:lnTo>
                    <a:lnTo>
                      <a:pt x="20" y="6"/>
                    </a:lnTo>
                    <a:lnTo>
                      <a:pt x="11" y="19"/>
                    </a:lnTo>
                    <a:lnTo>
                      <a:pt x="18" y="19"/>
                    </a:lnTo>
                    <a:lnTo>
                      <a:pt x="19" y="17"/>
                    </a:lnTo>
                    <a:lnTo>
                      <a:pt x="30" y="10"/>
                    </a:lnTo>
                    <a:lnTo>
                      <a:pt x="70" y="10"/>
                    </a:lnTo>
                    <a:lnTo>
                      <a:pt x="64" y="4"/>
                    </a:lnTo>
                    <a:lnTo>
                      <a:pt x="55"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3" name="Group 12"/>
            <xdr:cNvGrpSpPr>
              <a:grpSpLocks/>
            </xdr:cNvGrpSpPr>
          </xdr:nvGrpSpPr>
          <xdr:grpSpPr bwMode="auto">
            <a:xfrm>
              <a:off x="2007" y="-493"/>
              <a:ext cx="2" cy="99"/>
              <a:chOff x="2007" y="-493"/>
              <a:chExt cx="2" cy="99"/>
            </a:xfrm>
          </xdr:grpSpPr>
          <xdr:sp macro="" textlink="">
            <xdr:nvSpPr>
              <xdr:cNvPr id="84" name="Freeform 83"/>
              <xdr:cNvSpPr>
                <a:spLocks/>
              </xdr:cNvSpPr>
            </xdr:nvSpPr>
            <xdr:spPr bwMode="auto">
              <a:xfrm>
                <a:off x="2007" y="-493"/>
                <a:ext cx="2" cy="99"/>
              </a:xfrm>
              <a:custGeom>
                <a:avLst/>
                <a:gdLst>
                  <a:gd name="T0" fmla="+- 0 -493 -493"/>
                  <a:gd name="T1" fmla="*/ -493 h 99"/>
                  <a:gd name="T2" fmla="+- 0 -394 -493"/>
                  <a:gd name="T3" fmla="*/ -394 h 99"/>
                </a:gdLst>
                <a:ahLst/>
                <a:cxnLst>
                  <a:cxn ang="0">
                    <a:pos x="0" y="T1"/>
                  </a:cxn>
                  <a:cxn ang="0">
                    <a:pos x="0" y="T3"/>
                  </a:cxn>
                </a:cxnLst>
                <a:rect l="0" t="0" r="r" b="b"/>
                <a:pathLst>
                  <a:path h="99">
                    <a:moveTo>
                      <a:pt x="0" y="0"/>
                    </a:moveTo>
                    <a:lnTo>
                      <a:pt x="0" y="99"/>
                    </a:lnTo>
                  </a:path>
                </a:pathLst>
              </a:custGeom>
              <a:noFill/>
              <a:ln w="6744">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4" name="Group 13"/>
            <xdr:cNvGrpSpPr>
              <a:grpSpLocks/>
            </xdr:cNvGrpSpPr>
          </xdr:nvGrpSpPr>
          <xdr:grpSpPr bwMode="auto">
            <a:xfrm>
              <a:off x="2002" y="-535"/>
              <a:ext cx="11" cy="2"/>
              <a:chOff x="2002" y="-535"/>
              <a:chExt cx="11" cy="2"/>
            </a:xfrm>
          </xdr:grpSpPr>
          <xdr:sp macro="" textlink="">
            <xdr:nvSpPr>
              <xdr:cNvPr id="83" name="Freeform 82"/>
              <xdr:cNvSpPr>
                <a:spLocks/>
              </xdr:cNvSpPr>
            </xdr:nvSpPr>
            <xdr:spPr bwMode="auto">
              <a:xfrm>
                <a:off x="2002" y="-535"/>
                <a:ext cx="11" cy="2"/>
              </a:xfrm>
              <a:custGeom>
                <a:avLst/>
                <a:gdLst>
                  <a:gd name="T0" fmla="+- 0 2002 2002"/>
                  <a:gd name="T1" fmla="*/ T0 w 11"/>
                  <a:gd name="T2" fmla="+- 0 2013 2002"/>
                  <a:gd name="T3" fmla="*/ T2 w 11"/>
                </a:gdLst>
                <a:ahLst/>
                <a:cxnLst>
                  <a:cxn ang="0">
                    <a:pos x="T1" y="0"/>
                  </a:cxn>
                  <a:cxn ang="0">
                    <a:pos x="T3" y="0"/>
                  </a:cxn>
                </a:cxnLst>
                <a:rect l="0" t="0" r="r" b="b"/>
                <a:pathLst>
                  <a:path w="11">
                    <a:moveTo>
                      <a:pt x="0" y="0"/>
                    </a:moveTo>
                    <a:lnTo>
                      <a:pt x="11" y="0"/>
                    </a:lnTo>
                  </a:path>
                </a:pathLst>
              </a:custGeom>
              <a:noFill/>
              <a:ln w="11455">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nvGrpSpPr>
            <xdr:cNvPr id="15" name="Group 14"/>
            <xdr:cNvGrpSpPr>
              <a:grpSpLocks/>
            </xdr:cNvGrpSpPr>
          </xdr:nvGrpSpPr>
          <xdr:grpSpPr bwMode="auto">
            <a:xfrm>
              <a:off x="2037" y="-495"/>
              <a:ext cx="63" cy="103"/>
              <a:chOff x="2037" y="-495"/>
              <a:chExt cx="63" cy="103"/>
            </a:xfrm>
          </xdr:grpSpPr>
          <xdr:sp macro="" textlink="">
            <xdr:nvSpPr>
              <xdr:cNvPr id="80" name="Freeform 79"/>
              <xdr:cNvSpPr>
                <a:spLocks/>
              </xdr:cNvSpPr>
            </xdr:nvSpPr>
            <xdr:spPr bwMode="auto">
              <a:xfrm>
                <a:off x="2037" y="-495"/>
                <a:ext cx="63" cy="103"/>
              </a:xfrm>
              <a:custGeom>
                <a:avLst/>
                <a:gdLst>
                  <a:gd name="T0" fmla="+- 0 2037 2037"/>
                  <a:gd name="T1" fmla="*/ T0 w 63"/>
                  <a:gd name="T2" fmla="+- 0 -412 -495"/>
                  <a:gd name="T3" fmla="*/ -412 h 103"/>
                  <a:gd name="T4" fmla="+- 0 2037 2037"/>
                  <a:gd name="T5" fmla="*/ T4 w 63"/>
                  <a:gd name="T6" fmla="+- 0 -401 -495"/>
                  <a:gd name="T7" fmla="*/ -401 h 103"/>
                  <a:gd name="T8" fmla="+- 0 2047 2037"/>
                  <a:gd name="T9" fmla="*/ T8 w 63"/>
                  <a:gd name="T10" fmla="+- 0 -395 -495"/>
                  <a:gd name="T11" fmla="*/ -395 h 103"/>
                  <a:gd name="T12" fmla="+- 0 2057 2037"/>
                  <a:gd name="T13" fmla="*/ T12 w 63"/>
                  <a:gd name="T14" fmla="+- 0 -392 -495"/>
                  <a:gd name="T15" fmla="*/ -392 h 103"/>
                  <a:gd name="T16" fmla="+- 0 2076 2037"/>
                  <a:gd name="T17" fmla="*/ T16 w 63"/>
                  <a:gd name="T18" fmla="+- 0 -392 -495"/>
                  <a:gd name="T19" fmla="*/ -392 h 103"/>
                  <a:gd name="T20" fmla="+- 0 2084 2037"/>
                  <a:gd name="T21" fmla="*/ T20 w 63"/>
                  <a:gd name="T22" fmla="+- 0 -395 -495"/>
                  <a:gd name="T23" fmla="*/ -395 h 103"/>
                  <a:gd name="T24" fmla="+- 0 2093 2037"/>
                  <a:gd name="T25" fmla="*/ T24 w 63"/>
                  <a:gd name="T26" fmla="+- 0 -403 -495"/>
                  <a:gd name="T27" fmla="*/ -403 h 103"/>
                  <a:gd name="T28" fmla="+- 0 2059 2037"/>
                  <a:gd name="T29" fmla="*/ T28 w 63"/>
                  <a:gd name="T30" fmla="+- 0 -403 -495"/>
                  <a:gd name="T31" fmla="*/ -403 h 103"/>
                  <a:gd name="T32" fmla="+- 0 2049 2037"/>
                  <a:gd name="T33" fmla="*/ T32 w 63"/>
                  <a:gd name="T34" fmla="+- 0 -406 -495"/>
                  <a:gd name="T35" fmla="*/ -406 h 103"/>
                  <a:gd name="T36" fmla="+- 0 2037 2037"/>
                  <a:gd name="T37" fmla="*/ T36 w 63"/>
                  <a:gd name="T38" fmla="+- 0 -412 -495"/>
                  <a:gd name="T39" fmla="*/ -412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63" h="103">
                    <a:moveTo>
                      <a:pt x="0" y="83"/>
                    </a:moveTo>
                    <a:lnTo>
                      <a:pt x="0" y="94"/>
                    </a:lnTo>
                    <a:lnTo>
                      <a:pt x="10" y="100"/>
                    </a:lnTo>
                    <a:lnTo>
                      <a:pt x="20" y="103"/>
                    </a:lnTo>
                    <a:lnTo>
                      <a:pt x="39" y="103"/>
                    </a:lnTo>
                    <a:lnTo>
                      <a:pt x="47" y="100"/>
                    </a:lnTo>
                    <a:lnTo>
                      <a:pt x="56" y="92"/>
                    </a:lnTo>
                    <a:lnTo>
                      <a:pt x="22" y="92"/>
                    </a:lnTo>
                    <a:lnTo>
                      <a:pt x="12" y="89"/>
                    </a:lnTo>
                    <a:lnTo>
                      <a:pt x="0"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1" name="Freeform 80"/>
              <xdr:cNvSpPr>
                <a:spLocks/>
              </xdr:cNvSpPr>
            </xdr:nvSpPr>
            <xdr:spPr bwMode="auto">
              <a:xfrm>
                <a:off x="2037" y="-495"/>
                <a:ext cx="63" cy="103"/>
              </a:xfrm>
              <a:custGeom>
                <a:avLst/>
                <a:gdLst>
                  <a:gd name="T0" fmla="+- 0 2078 2037"/>
                  <a:gd name="T1" fmla="*/ T0 w 63"/>
                  <a:gd name="T2" fmla="+- 0 -495 -495"/>
                  <a:gd name="T3" fmla="*/ -495 h 103"/>
                  <a:gd name="T4" fmla="+- 0 2061 2037"/>
                  <a:gd name="T5" fmla="*/ T4 w 63"/>
                  <a:gd name="T6" fmla="+- 0 -495 -495"/>
                  <a:gd name="T7" fmla="*/ -495 h 103"/>
                  <a:gd name="T8" fmla="+- 0 2053 2037"/>
                  <a:gd name="T9" fmla="*/ T8 w 63"/>
                  <a:gd name="T10" fmla="+- 0 -492 -495"/>
                  <a:gd name="T11" fmla="*/ -492 h 103"/>
                  <a:gd name="T12" fmla="+- 0 2041 2037"/>
                  <a:gd name="T13" fmla="*/ T12 w 63"/>
                  <a:gd name="T14" fmla="+- 0 -482 -495"/>
                  <a:gd name="T15" fmla="*/ -482 h 103"/>
                  <a:gd name="T16" fmla="+- 0 2038 2037"/>
                  <a:gd name="T17" fmla="*/ T16 w 63"/>
                  <a:gd name="T18" fmla="+- 0 -475 -495"/>
                  <a:gd name="T19" fmla="*/ -475 h 103"/>
                  <a:gd name="T20" fmla="+- 0 2038 2037"/>
                  <a:gd name="T21" fmla="*/ T20 w 63"/>
                  <a:gd name="T22" fmla="+- 0 -462 -495"/>
                  <a:gd name="T23" fmla="*/ -462 h 103"/>
                  <a:gd name="T24" fmla="+- 0 2076 2037"/>
                  <a:gd name="T25" fmla="*/ T24 w 63"/>
                  <a:gd name="T26" fmla="+- 0 -436 -495"/>
                  <a:gd name="T27" fmla="*/ -436 h 103"/>
                  <a:gd name="T28" fmla="+- 0 2083 2037"/>
                  <a:gd name="T29" fmla="*/ T28 w 63"/>
                  <a:gd name="T30" fmla="+- 0 -432 -495"/>
                  <a:gd name="T31" fmla="*/ -432 h 103"/>
                  <a:gd name="T32" fmla="+- 0 2085 2037"/>
                  <a:gd name="T33" fmla="*/ T32 w 63"/>
                  <a:gd name="T34" fmla="+- 0 -429 -495"/>
                  <a:gd name="T35" fmla="*/ -429 h 103"/>
                  <a:gd name="T36" fmla="+- 0 2088 2037"/>
                  <a:gd name="T37" fmla="*/ T36 w 63"/>
                  <a:gd name="T38" fmla="+- 0 -426 -495"/>
                  <a:gd name="T39" fmla="*/ -426 h 103"/>
                  <a:gd name="T40" fmla="+- 0 2089 2037"/>
                  <a:gd name="T41" fmla="*/ T40 w 63"/>
                  <a:gd name="T42" fmla="+- 0 -423 -495"/>
                  <a:gd name="T43" fmla="*/ -423 h 103"/>
                  <a:gd name="T44" fmla="+- 0 2089 2037"/>
                  <a:gd name="T45" fmla="*/ T44 w 63"/>
                  <a:gd name="T46" fmla="+- 0 -415 -495"/>
                  <a:gd name="T47" fmla="*/ -415 h 103"/>
                  <a:gd name="T48" fmla="+- 0 2087 2037"/>
                  <a:gd name="T49" fmla="*/ T48 w 63"/>
                  <a:gd name="T50" fmla="+- 0 -411 -495"/>
                  <a:gd name="T51" fmla="*/ -411 h 103"/>
                  <a:gd name="T52" fmla="+- 0 2083 2037"/>
                  <a:gd name="T53" fmla="*/ T52 w 63"/>
                  <a:gd name="T54" fmla="+- 0 -407 -495"/>
                  <a:gd name="T55" fmla="*/ -407 h 103"/>
                  <a:gd name="T56" fmla="+- 0 2079 2037"/>
                  <a:gd name="T57" fmla="*/ T56 w 63"/>
                  <a:gd name="T58" fmla="+- 0 -404 -495"/>
                  <a:gd name="T59" fmla="*/ -404 h 103"/>
                  <a:gd name="T60" fmla="+- 0 2074 2037"/>
                  <a:gd name="T61" fmla="*/ T60 w 63"/>
                  <a:gd name="T62" fmla="+- 0 -403 -495"/>
                  <a:gd name="T63" fmla="*/ -403 h 103"/>
                  <a:gd name="T64" fmla="+- 0 2093 2037"/>
                  <a:gd name="T65" fmla="*/ T64 w 63"/>
                  <a:gd name="T66" fmla="+- 0 -403 -495"/>
                  <a:gd name="T67" fmla="*/ -403 h 103"/>
                  <a:gd name="T68" fmla="+- 0 2096 2037"/>
                  <a:gd name="T69" fmla="*/ T68 w 63"/>
                  <a:gd name="T70" fmla="+- 0 -405 -495"/>
                  <a:gd name="T71" fmla="*/ -405 h 103"/>
                  <a:gd name="T72" fmla="+- 0 2099 2037"/>
                  <a:gd name="T73" fmla="*/ T72 w 63"/>
                  <a:gd name="T74" fmla="+- 0 -412 -495"/>
                  <a:gd name="T75" fmla="*/ -412 h 103"/>
                  <a:gd name="T76" fmla="+- 0 2099 2037"/>
                  <a:gd name="T77" fmla="*/ T76 w 63"/>
                  <a:gd name="T78" fmla="+- 0 -425 -495"/>
                  <a:gd name="T79" fmla="*/ -425 h 103"/>
                  <a:gd name="T80" fmla="+- 0 2097 2037"/>
                  <a:gd name="T81" fmla="*/ T80 w 63"/>
                  <a:gd name="T82" fmla="+- 0 -430 -495"/>
                  <a:gd name="T83" fmla="*/ -430 h 103"/>
                  <a:gd name="T84" fmla="+- 0 2091 2037"/>
                  <a:gd name="T85" fmla="*/ T84 w 63"/>
                  <a:gd name="T86" fmla="+- 0 -440 -495"/>
                  <a:gd name="T87" fmla="*/ -440 h 103"/>
                  <a:gd name="T88" fmla="+- 0 2083 2037"/>
                  <a:gd name="T89" fmla="*/ T88 w 63"/>
                  <a:gd name="T90" fmla="+- 0 -444 -495"/>
                  <a:gd name="T91" fmla="*/ -444 h 103"/>
                  <a:gd name="T92" fmla="+- 0 2061 2037"/>
                  <a:gd name="T93" fmla="*/ T92 w 63"/>
                  <a:gd name="T94" fmla="+- 0 -453 -495"/>
                  <a:gd name="T95" fmla="*/ -453 h 103"/>
                  <a:gd name="T96" fmla="+- 0 2054 2037"/>
                  <a:gd name="T97" fmla="*/ T96 w 63"/>
                  <a:gd name="T98" fmla="+- 0 -456 -495"/>
                  <a:gd name="T99" fmla="*/ -456 h 103"/>
                  <a:gd name="T100" fmla="+- 0 2051 2037"/>
                  <a:gd name="T101" fmla="*/ T100 w 63"/>
                  <a:gd name="T102" fmla="+- 0 -459 -495"/>
                  <a:gd name="T103" fmla="*/ -459 h 103"/>
                  <a:gd name="T104" fmla="+- 0 2049 2037"/>
                  <a:gd name="T105" fmla="*/ T104 w 63"/>
                  <a:gd name="T106" fmla="+- 0 -462 -495"/>
                  <a:gd name="T107" fmla="*/ -462 h 103"/>
                  <a:gd name="T108" fmla="+- 0 2048 2037"/>
                  <a:gd name="T109" fmla="*/ T108 w 63"/>
                  <a:gd name="T110" fmla="+- 0 -465 -495"/>
                  <a:gd name="T111" fmla="*/ -465 h 103"/>
                  <a:gd name="T112" fmla="+- 0 2048 2037"/>
                  <a:gd name="T113" fmla="*/ T112 w 63"/>
                  <a:gd name="T114" fmla="+- 0 -473 -495"/>
                  <a:gd name="T115" fmla="*/ -473 h 103"/>
                  <a:gd name="T116" fmla="+- 0 2050 2037"/>
                  <a:gd name="T117" fmla="*/ T116 w 63"/>
                  <a:gd name="T118" fmla="+- 0 -477 -495"/>
                  <a:gd name="T119" fmla="*/ -477 h 103"/>
                  <a:gd name="T120" fmla="+- 0 2058 2037"/>
                  <a:gd name="T121" fmla="*/ T120 w 63"/>
                  <a:gd name="T122" fmla="+- 0 -484 -495"/>
                  <a:gd name="T123" fmla="*/ -484 h 103"/>
                  <a:gd name="T124" fmla="+- 0 2063 2037"/>
                  <a:gd name="T125" fmla="*/ T124 w 63"/>
                  <a:gd name="T126" fmla="+- 0 -485 -495"/>
                  <a:gd name="T127" fmla="*/ -485 h 103"/>
                  <a:gd name="T128" fmla="+- 0 2096 2037"/>
                  <a:gd name="T129" fmla="*/ T128 w 63"/>
                  <a:gd name="T130" fmla="+- 0 -485 -495"/>
                  <a:gd name="T131" fmla="*/ -485 h 103"/>
                  <a:gd name="T132" fmla="+- 0 2096 2037"/>
                  <a:gd name="T133" fmla="*/ T132 w 63"/>
                  <a:gd name="T134" fmla="+- 0 -487 -495"/>
                  <a:gd name="T135" fmla="*/ -487 h 103"/>
                  <a:gd name="T136" fmla="+- 0 2087 2037"/>
                  <a:gd name="T137" fmla="*/ T136 w 63"/>
                  <a:gd name="T138" fmla="+- 0 -492 -495"/>
                  <a:gd name="T139" fmla="*/ -492 h 103"/>
                  <a:gd name="T140" fmla="+- 0 2078 2037"/>
                  <a:gd name="T141" fmla="*/ T140 w 63"/>
                  <a:gd name="T142" fmla="+- 0 -495 -495"/>
                  <a:gd name="T143" fmla="*/ -495 h 10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Lst>
                <a:rect l="0" t="0" r="r" b="b"/>
                <a:pathLst>
                  <a:path w="63" h="103">
                    <a:moveTo>
                      <a:pt x="41" y="0"/>
                    </a:moveTo>
                    <a:lnTo>
                      <a:pt x="24" y="0"/>
                    </a:lnTo>
                    <a:lnTo>
                      <a:pt x="16" y="3"/>
                    </a:lnTo>
                    <a:lnTo>
                      <a:pt x="4" y="13"/>
                    </a:lnTo>
                    <a:lnTo>
                      <a:pt x="1" y="20"/>
                    </a:lnTo>
                    <a:lnTo>
                      <a:pt x="1" y="33"/>
                    </a:lnTo>
                    <a:lnTo>
                      <a:pt x="39" y="59"/>
                    </a:lnTo>
                    <a:lnTo>
                      <a:pt x="46" y="63"/>
                    </a:lnTo>
                    <a:lnTo>
                      <a:pt x="48" y="66"/>
                    </a:lnTo>
                    <a:lnTo>
                      <a:pt x="51" y="69"/>
                    </a:lnTo>
                    <a:lnTo>
                      <a:pt x="52" y="72"/>
                    </a:lnTo>
                    <a:lnTo>
                      <a:pt x="52" y="80"/>
                    </a:lnTo>
                    <a:lnTo>
                      <a:pt x="50" y="84"/>
                    </a:lnTo>
                    <a:lnTo>
                      <a:pt x="46" y="88"/>
                    </a:lnTo>
                    <a:lnTo>
                      <a:pt x="42" y="91"/>
                    </a:lnTo>
                    <a:lnTo>
                      <a:pt x="37" y="92"/>
                    </a:lnTo>
                    <a:lnTo>
                      <a:pt x="56" y="92"/>
                    </a:lnTo>
                    <a:lnTo>
                      <a:pt x="59" y="90"/>
                    </a:lnTo>
                    <a:lnTo>
                      <a:pt x="62" y="83"/>
                    </a:lnTo>
                    <a:lnTo>
                      <a:pt x="62" y="70"/>
                    </a:lnTo>
                    <a:lnTo>
                      <a:pt x="60" y="65"/>
                    </a:lnTo>
                    <a:lnTo>
                      <a:pt x="54" y="55"/>
                    </a:lnTo>
                    <a:lnTo>
                      <a:pt x="46" y="51"/>
                    </a:lnTo>
                    <a:lnTo>
                      <a:pt x="24" y="42"/>
                    </a:lnTo>
                    <a:lnTo>
                      <a:pt x="17" y="39"/>
                    </a:lnTo>
                    <a:lnTo>
                      <a:pt x="14" y="36"/>
                    </a:lnTo>
                    <a:lnTo>
                      <a:pt x="12" y="33"/>
                    </a:lnTo>
                    <a:lnTo>
                      <a:pt x="11" y="30"/>
                    </a:lnTo>
                    <a:lnTo>
                      <a:pt x="11" y="22"/>
                    </a:lnTo>
                    <a:lnTo>
                      <a:pt x="13" y="18"/>
                    </a:lnTo>
                    <a:lnTo>
                      <a:pt x="21" y="11"/>
                    </a:lnTo>
                    <a:lnTo>
                      <a:pt x="26" y="10"/>
                    </a:lnTo>
                    <a:lnTo>
                      <a:pt x="59" y="10"/>
                    </a:lnTo>
                    <a:lnTo>
                      <a:pt x="59" y="8"/>
                    </a:lnTo>
                    <a:lnTo>
                      <a:pt x="50" y="3"/>
                    </a:lnTo>
                    <a:lnTo>
                      <a:pt x="4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82" name="Freeform 81"/>
              <xdr:cNvSpPr>
                <a:spLocks/>
              </xdr:cNvSpPr>
            </xdr:nvSpPr>
            <xdr:spPr bwMode="auto">
              <a:xfrm>
                <a:off x="2037" y="-495"/>
                <a:ext cx="63" cy="103"/>
              </a:xfrm>
              <a:custGeom>
                <a:avLst/>
                <a:gdLst>
                  <a:gd name="T0" fmla="+- 0 2096 2037"/>
                  <a:gd name="T1" fmla="*/ T0 w 63"/>
                  <a:gd name="T2" fmla="+- 0 -485 -495"/>
                  <a:gd name="T3" fmla="*/ -485 h 103"/>
                  <a:gd name="T4" fmla="+- 0 2077 2037"/>
                  <a:gd name="T5" fmla="*/ T4 w 63"/>
                  <a:gd name="T6" fmla="+- 0 -485 -495"/>
                  <a:gd name="T7" fmla="*/ -485 h 103"/>
                  <a:gd name="T8" fmla="+- 0 2086 2037"/>
                  <a:gd name="T9" fmla="*/ T8 w 63"/>
                  <a:gd name="T10" fmla="+- 0 -482 -495"/>
                  <a:gd name="T11" fmla="*/ -482 h 103"/>
                  <a:gd name="T12" fmla="+- 0 2096 2037"/>
                  <a:gd name="T13" fmla="*/ T12 w 63"/>
                  <a:gd name="T14" fmla="+- 0 -475 -495"/>
                  <a:gd name="T15" fmla="*/ -475 h 103"/>
                  <a:gd name="T16" fmla="+- 0 2096 2037"/>
                  <a:gd name="T17" fmla="*/ T16 w 63"/>
                  <a:gd name="T18" fmla="+- 0 -485 -495"/>
                  <a:gd name="T19" fmla="*/ -485 h 103"/>
                </a:gdLst>
                <a:ahLst/>
                <a:cxnLst>
                  <a:cxn ang="0">
                    <a:pos x="T1" y="T3"/>
                  </a:cxn>
                  <a:cxn ang="0">
                    <a:pos x="T5" y="T7"/>
                  </a:cxn>
                  <a:cxn ang="0">
                    <a:pos x="T9" y="T11"/>
                  </a:cxn>
                  <a:cxn ang="0">
                    <a:pos x="T13" y="T15"/>
                  </a:cxn>
                  <a:cxn ang="0">
                    <a:pos x="T17" y="T19"/>
                  </a:cxn>
                </a:cxnLst>
                <a:rect l="0" t="0" r="r" b="b"/>
                <a:pathLst>
                  <a:path w="63" h="103">
                    <a:moveTo>
                      <a:pt x="59" y="10"/>
                    </a:moveTo>
                    <a:lnTo>
                      <a:pt x="40" y="10"/>
                    </a:lnTo>
                    <a:lnTo>
                      <a:pt x="49" y="13"/>
                    </a:lnTo>
                    <a:lnTo>
                      <a:pt x="59" y="20"/>
                    </a:lnTo>
                    <a:lnTo>
                      <a:pt x="59"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6" name="Group 15"/>
            <xdr:cNvGrpSpPr>
              <a:grpSpLocks/>
            </xdr:cNvGrpSpPr>
          </xdr:nvGrpSpPr>
          <xdr:grpSpPr bwMode="auto">
            <a:xfrm>
              <a:off x="2102" y="-526"/>
              <a:ext cx="70" cy="134"/>
              <a:chOff x="2102" y="-526"/>
              <a:chExt cx="70" cy="134"/>
            </a:xfrm>
          </xdr:grpSpPr>
          <xdr:sp macro="" textlink="">
            <xdr:nvSpPr>
              <xdr:cNvPr id="76" name="Freeform 75"/>
              <xdr:cNvSpPr>
                <a:spLocks/>
              </xdr:cNvSpPr>
            </xdr:nvSpPr>
            <xdr:spPr bwMode="auto">
              <a:xfrm>
                <a:off x="2102" y="-526"/>
                <a:ext cx="70" cy="134"/>
              </a:xfrm>
              <a:custGeom>
                <a:avLst/>
                <a:gdLst>
                  <a:gd name="T0" fmla="+- 0 2139 2102"/>
                  <a:gd name="T1" fmla="*/ T0 w 70"/>
                  <a:gd name="T2" fmla="+- 0 -484 -526"/>
                  <a:gd name="T3" fmla="*/ -484 h 134"/>
                  <a:gd name="T4" fmla="+- 0 2128 2102"/>
                  <a:gd name="T5" fmla="*/ T4 w 70"/>
                  <a:gd name="T6" fmla="+- 0 -484 -526"/>
                  <a:gd name="T7" fmla="*/ -484 h 134"/>
                  <a:gd name="T8" fmla="+- 0 2128 2102"/>
                  <a:gd name="T9" fmla="*/ T8 w 70"/>
                  <a:gd name="T10" fmla="+- 0 -407 -526"/>
                  <a:gd name="T11" fmla="*/ -407 h 134"/>
                  <a:gd name="T12" fmla="+- 0 2131 2102"/>
                  <a:gd name="T13" fmla="*/ T12 w 70"/>
                  <a:gd name="T14" fmla="+- 0 -402 -526"/>
                  <a:gd name="T15" fmla="*/ -402 h 134"/>
                  <a:gd name="T16" fmla="+- 0 2139 2102"/>
                  <a:gd name="T17" fmla="*/ T16 w 70"/>
                  <a:gd name="T18" fmla="+- 0 -394 -526"/>
                  <a:gd name="T19" fmla="*/ -394 h 134"/>
                  <a:gd name="T20" fmla="+- 0 2145 2102"/>
                  <a:gd name="T21" fmla="*/ T20 w 70"/>
                  <a:gd name="T22" fmla="+- 0 -392 -526"/>
                  <a:gd name="T23" fmla="*/ -392 h 134"/>
                  <a:gd name="T24" fmla="+- 0 2158 2102"/>
                  <a:gd name="T25" fmla="*/ T24 w 70"/>
                  <a:gd name="T26" fmla="+- 0 -392 -526"/>
                  <a:gd name="T27" fmla="*/ -392 h 134"/>
                  <a:gd name="T28" fmla="+- 0 2165 2102"/>
                  <a:gd name="T29" fmla="*/ T28 w 70"/>
                  <a:gd name="T30" fmla="+- 0 -394 -526"/>
                  <a:gd name="T31" fmla="*/ -394 h 134"/>
                  <a:gd name="T32" fmla="+- 0 2172 2102"/>
                  <a:gd name="T33" fmla="*/ T32 w 70"/>
                  <a:gd name="T34" fmla="+- 0 -397 -526"/>
                  <a:gd name="T35" fmla="*/ -397 h 134"/>
                  <a:gd name="T36" fmla="+- 0 2172 2102"/>
                  <a:gd name="T37" fmla="*/ T36 w 70"/>
                  <a:gd name="T38" fmla="+- 0 -403 -526"/>
                  <a:gd name="T39" fmla="*/ -403 h 134"/>
                  <a:gd name="T40" fmla="+- 0 2147 2102"/>
                  <a:gd name="T41" fmla="*/ T40 w 70"/>
                  <a:gd name="T42" fmla="+- 0 -403 -526"/>
                  <a:gd name="T43" fmla="*/ -403 h 134"/>
                  <a:gd name="T44" fmla="+- 0 2143 2102"/>
                  <a:gd name="T45" fmla="*/ T44 w 70"/>
                  <a:gd name="T46" fmla="+- 0 -404 -526"/>
                  <a:gd name="T47" fmla="*/ -404 h 134"/>
                  <a:gd name="T48" fmla="+- 0 2141 2102"/>
                  <a:gd name="T49" fmla="*/ T48 w 70"/>
                  <a:gd name="T50" fmla="+- 0 -407 -526"/>
                  <a:gd name="T51" fmla="*/ -407 h 134"/>
                  <a:gd name="T52" fmla="+- 0 2140 2102"/>
                  <a:gd name="T53" fmla="*/ T52 w 70"/>
                  <a:gd name="T54" fmla="+- 0 -410 -526"/>
                  <a:gd name="T55" fmla="*/ -410 h 134"/>
                  <a:gd name="T56" fmla="+- 0 2139 2102"/>
                  <a:gd name="T57" fmla="*/ T56 w 70"/>
                  <a:gd name="T58" fmla="+- 0 -416 -526"/>
                  <a:gd name="T59" fmla="*/ -416 h 134"/>
                  <a:gd name="T60" fmla="+- 0 2139 2102"/>
                  <a:gd name="T61" fmla="*/ T60 w 70"/>
                  <a:gd name="T62" fmla="+- 0 -484 -526"/>
                  <a:gd name="T63" fmla="*/ -484 h 13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Lst>
                <a:rect l="0" t="0" r="r" b="b"/>
                <a:pathLst>
                  <a:path w="70" h="134">
                    <a:moveTo>
                      <a:pt x="37" y="42"/>
                    </a:moveTo>
                    <a:lnTo>
                      <a:pt x="26" y="42"/>
                    </a:lnTo>
                    <a:lnTo>
                      <a:pt x="26" y="119"/>
                    </a:lnTo>
                    <a:lnTo>
                      <a:pt x="29" y="124"/>
                    </a:lnTo>
                    <a:lnTo>
                      <a:pt x="37" y="132"/>
                    </a:lnTo>
                    <a:lnTo>
                      <a:pt x="43" y="134"/>
                    </a:lnTo>
                    <a:lnTo>
                      <a:pt x="56" y="134"/>
                    </a:lnTo>
                    <a:lnTo>
                      <a:pt x="63" y="132"/>
                    </a:lnTo>
                    <a:lnTo>
                      <a:pt x="70" y="129"/>
                    </a:lnTo>
                    <a:lnTo>
                      <a:pt x="70" y="123"/>
                    </a:lnTo>
                    <a:lnTo>
                      <a:pt x="45" y="123"/>
                    </a:lnTo>
                    <a:lnTo>
                      <a:pt x="41" y="122"/>
                    </a:lnTo>
                    <a:lnTo>
                      <a:pt x="39" y="119"/>
                    </a:lnTo>
                    <a:lnTo>
                      <a:pt x="38" y="116"/>
                    </a:lnTo>
                    <a:lnTo>
                      <a:pt x="37" y="110"/>
                    </a:lnTo>
                    <a:lnTo>
                      <a:pt x="37" y="4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7" name="Freeform 76"/>
              <xdr:cNvSpPr>
                <a:spLocks/>
              </xdr:cNvSpPr>
            </xdr:nvSpPr>
            <xdr:spPr bwMode="auto">
              <a:xfrm>
                <a:off x="2102" y="-526"/>
                <a:ext cx="70" cy="134"/>
              </a:xfrm>
              <a:custGeom>
                <a:avLst/>
                <a:gdLst>
                  <a:gd name="T0" fmla="+- 0 2172 2102"/>
                  <a:gd name="T1" fmla="*/ T0 w 70"/>
                  <a:gd name="T2" fmla="+- 0 -407 -526"/>
                  <a:gd name="T3" fmla="*/ -407 h 134"/>
                  <a:gd name="T4" fmla="+- 0 2165 2102"/>
                  <a:gd name="T5" fmla="*/ T4 w 70"/>
                  <a:gd name="T6" fmla="+- 0 -404 -526"/>
                  <a:gd name="T7" fmla="*/ -404 h 134"/>
                  <a:gd name="T8" fmla="+- 0 2159 2102"/>
                  <a:gd name="T9" fmla="*/ T8 w 70"/>
                  <a:gd name="T10" fmla="+- 0 -403 -526"/>
                  <a:gd name="T11" fmla="*/ -403 h 134"/>
                  <a:gd name="T12" fmla="+- 0 2172 2102"/>
                  <a:gd name="T13" fmla="*/ T12 w 70"/>
                  <a:gd name="T14" fmla="+- 0 -403 -526"/>
                  <a:gd name="T15" fmla="*/ -403 h 134"/>
                  <a:gd name="T16" fmla="+- 0 2172 2102"/>
                  <a:gd name="T17" fmla="*/ T16 w 70"/>
                  <a:gd name="T18" fmla="+- 0 -407 -526"/>
                  <a:gd name="T19" fmla="*/ -407 h 134"/>
                </a:gdLst>
                <a:ahLst/>
                <a:cxnLst>
                  <a:cxn ang="0">
                    <a:pos x="T1" y="T3"/>
                  </a:cxn>
                  <a:cxn ang="0">
                    <a:pos x="T5" y="T7"/>
                  </a:cxn>
                  <a:cxn ang="0">
                    <a:pos x="T9" y="T11"/>
                  </a:cxn>
                  <a:cxn ang="0">
                    <a:pos x="T13" y="T15"/>
                  </a:cxn>
                  <a:cxn ang="0">
                    <a:pos x="T17" y="T19"/>
                  </a:cxn>
                </a:cxnLst>
                <a:rect l="0" t="0" r="r" b="b"/>
                <a:pathLst>
                  <a:path w="70" h="134">
                    <a:moveTo>
                      <a:pt x="70" y="119"/>
                    </a:moveTo>
                    <a:lnTo>
                      <a:pt x="63" y="122"/>
                    </a:lnTo>
                    <a:lnTo>
                      <a:pt x="57" y="123"/>
                    </a:lnTo>
                    <a:lnTo>
                      <a:pt x="70" y="123"/>
                    </a:lnTo>
                    <a:lnTo>
                      <a:pt x="70" y="11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8" name="Freeform 77"/>
              <xdr:cNvSpPr>
                <a:spLocks/>
              </xdr:cNvSpPr>
            </xdr:nvSpPr>
            <xdr:spPr bwMode="auto">
              <a:xfrm>
                <a:off x="2102" y="-526"/>
                <a:ext cx="70" cy="134"/>
              </a:xfrm>
              <a:custGeom>
                <a:avLst/>
                <a:gdLst>
                  <a:gd name="T0" fmla="+- 0 2167 2102"/>
                  <a:gd name="T1" fmla="*/ T0 w 70"/>
                  <a:gd name="T2" fmla="+- 0 -493 -526"/>
                  <a:gd name="T3" fmla="*/ -493 h 134"/>
                  <a:gd name="T4" fmla="+- 0 2102 2102"/>
                  <a:gd name="T5" fmla="*/ T4 w 70"/>
                  <a:gd name="T6" fmla="+- 0 -493 -526"/>
                  <a:gd name="T7" fmla="*/ -493 h 134"/>
                  <a:gd name="T8" fmla="+- 0 2102 2102"/>
                  <a:gd name="T9" fmla="*/ T8 w 70"/>
                  <a:gd name="T10" fmla="+- 0 -484 -526"/>
                  <a:gd name="T11" fmla="*/ -484 h 134"/>
                  <a:gd name="T12" fmla="+- 0 2167 2102"/>
                  <a:gd name="T13" fmla="*/ T12 w 70"/>
                  <a:gd name="T14" fmla="+- 0 -484 -526"/>
                  <a:gd name="T15" fmla="*/ -484 h 134"/>
                  <a:gd name="T16" fmla="+- 0 2167 2102"/>
                  <a:gd name="T17" fmla="*/ T16 w 70"/>
                  <a:gd name="T18" fmla="+- 0 -493 -526"/>
                  <a:gd name="T19" fmla="*/ -493 h 134"/>
                </a:gdLst>
                <a:ahLst/>
                <a:cxnLst>
                  <a:cxn ang="0">
                    <a:pos x="T1" y="T3"/>
                  </a:cxn>
                  <a:cxn ang="0">
                    <a:pos x="T5" y="T7"/>
                  </a:cxn>
                  <a:cxn ang="0">
                    <a:pos x="T9" y="T11"/>
                  </a:cxn>
                  <a:cxn ang="0">
                    <a:pos x="T13" y="T15"/>
                  </a:cxn>
                  <a:cxn ang="0">
                    <a:pos x="T17" y="T19"/>
                  </a:cxn>
                </a:cxnLst>
                <a:rect l="0" t="0" r="r" b="b"/>
                <a:pathLst>
                  <a:path w="70" h="134">
                    <a:moveTo>
                      <a:pt x="65" y="33"/>
                    </a:moveTo>
                    <a:lnTo>
                      <a:pt x="0" y="33"/>
                    </a:lnTo>
                    <a:lnTo>
                      <a:pt x="0" y="42"/>
                    </a:lnTo>
                    <a:lnTo>
                      <a:pt x="65" y="42"/>
                    </a:lnTo>
                    <a:lnTo>
                      <a:pt x="65"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9" name="Freeform 78"/>
              <xdr:cNvSpPr>
                <a:spLocks/>
              </xdr:cNvSpPr>
            </xdr:nvSpPr>
            <xdr:spPr bwMode="auto">
              <a:xfrm>
                <a:off x="2102" y="-526"/>
                <a:ext cx="70" cy="134"/>
              </a:xfrm>
              <a:custGeom>
                <a:avLst/>
                <a:gdLst>
                  <a:gd name="T0" fmla="+- 0 2139 2102"/>
                  <a:gd name="T1" fmla="*/ T0 w 70"/>
                  <a:gd name="T2" fmla="+- 0 -526 -526"/>
                  <a:gd name="T3" fmla="*/ -526 h 134"/>
                  <a:gd name="T4" fmla="+- 0 2136 2102"/>
                  <a:gd name="T5" fmla="*/ T4 w 70"/>
                  <a:gd name="T6" fmla="+- 0 -526 -526"/>
                  <a:gd name="T7" fmla="*/ -526 h 134"/>
                  <a:gd name="T8" fmla="+- 0 2128 2102"/>
                  <a:gd name="T9" fmla="*/ T8 w 70"/>
                  <a:gd name="T10" fmla="+- 0 -517 -526"/>
                  <a:gd name="T11" fmla="*/ -517 h 134"/>
                  <a:gd name="T12" fmla="+- 0 2128 2102"/>
                  <a:gd name="T13" fmla="*/ T12 w 70"/>
                  <a:gd name="T14" fmla="+- 0 -493 -526"/>
                  <a:gd name="T15" fmla="*/ -493 h 134"/>
                  <a:gd name="T16" fmla="+- 0 2139 2102"/>
                  <a:gd name="T17" fmla="*/ T16 w 70"/>
                  <a:gd name="T18" fmla="+- 0 -493 -526"/>
                  <a:gd name="T19" fmla="*/ -493 h 134"/>
                  <a:gd name="T20" fmla="+- 0 2139 2102"/>
                  <a:gd name="T21" fmla="*/ T20 w 70"/>
                  <a:gd name="T22" fmla="+- 0 -526 -526"/>
                  <a:gd name="T23" fmla="*/ -526 h 134"/>
                </a:gdLst>
                <a:ahLst/>
                <a:cxnLst>
                  <a:cxn ang="0">
                    <a:pos x="T1" y="T3"/>
                  </a:cxn>
                  <a:cxn ang="0">
                    <a:pos x="T5" y="T7"/>
                  </a:cxn>
                  <a:cxn ang="0">
                    <a:pos x="T9" y="T11"/>
                  </a:cxn>
                  <a:cxn ang="0">
                    <a:pos x="T13" y="T15"/>
                  </a:cxn>
                  <a:cxn ang="0">
                    <a:pos x="T17" y="T19"/>
                  </a:cxn>
                  <a:cxn ang="0">
                    <a:pos x="T21" y="T23"/>
                  </a:cxn>
                </a:cxnLst>
                <a:rect l="0" t="0" r="r" b="b"/>
                <a:pathLst>
                  <a:path w="70" h="134">
                    <a:moveTo>
                      <a:pt x="37" y="0"/>
                    </a:moveTo>
                    <a:lnTo>
                      <a:pt x="34" y="0"/>
                    </a:lnTo>
                    <a:lnTo>
                      <a:pt x="26" y="9"/>
                    </a:lnTo>
                    <a:lnTo>
                      <a:pt x="26" y="33"/>
                    </a:lnTo>
                    <a:lnTo>
                      <a:pt x="37" y="33"/>
                    </a:lnTo>
                    <a:lnTo>
                      <a:pt x="3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7" name="Group 16"/>
            <xdr:cNvGrpSpPr>
              <a:grpSpLocks/>
            </xdr:cNvGrpSpPr>
          </xdr:nvGrpSpPr>
          <xdr:grpSpPr bwMode="auto">
            <a:xfrm>
              <a:off x="2186" y="-495"/>
              <a:ext cx="69" cy="101"/>
              <a:chOff x="2186" y="-495"/>
              <a:chExt cx="69" cy="101"/>
            </a:xfrm>
          </xdr:grpSpPr>
          <xdr:sp macro="" textlink="">
            <xdr:nvSpPr>
              <xdr:cNvPr id="73" name="Freeform 72"/>
              <xdr:cNvSpPr>
                <a:spLocks/>
              </xdr:cNvSpPr>
            </xdr:nvSpPr>
            <xdr:spPr bwMode="auto">
              <a:xfrm>
                <a:off x="2186" y="-495"/>
                <a:ext cx="69" cy="101"/>
              </a:xfrm>
              <a:custGeom>
                <a:avLst/>
                <a:gdLst>
                  <a:gd name="T0" fmla="+- 0 2197 2186"/>
                  <a:gd name="T1" fmla="*/ T0 w 69"/>
                  <a:gd name="T2" fmla="+- 0 -493 -495"/>
                  <a:gd name="T3" fmla="*/ -493 h 101"/>
                  <a:gd name="T4" fmla="+- 0 2186 2186"/>
                  <a:gd name="T5" fmla="*/ T4 w 69"/>
                  <a:gd name="T6" fmla="+- 0 -493 -495"/>
                  <a:gd name="T7" fmla="*/ -493 h 101"/>
                  <a:gd name="T8" fmla="+- 0 2186 2186"/>
                  <a:gd name="T9" fmla="*/ T8 w 69"/>
                  <a:gd name="T10" fmla="+- 0 -394 -495"/>
                  <a:gd name="T11" fmla="*/ -394 h 101"/>
                  <a:gd name="T12" fmla="+- 0 2197 2186"/>
                  <a:gd name="T13" fmla="*/ T12 w 69"/>
                  <a:gd name="T14" fmla="+- 0 -394 -495"/>
                  <a:gd name="T15" fmla="*/ -394 h 101"/>
                  <a:gd name="T16" fmla="+- 0 2197 2186"/>
                  <a:gd name="T17" fmla="*/ T16 w 69"/>
                  <a:gd name="T18" fmla="+- 0 -456 -495"/>
                  <a:gd name="T19" fmla="*/ -456 h 101"/>
                  <a:gd name="T20" fmla="+- 0 2204 2186"/>
                  <a:gd name="T21" fmla="*/ T20 w 69"/>
                  <a:gd name="T22" fmla="+- 0 -467 -495"/>
                  <a:gd name="T23" fmla="*/ -467 h 101"/>
                  <a:gd name="T24" fmla="+- 0 2197 2186"/>
                  <a:gd name="T25" fmla="*/ T24 w 69"/>
                  <a:gd name="T26" fmla="+- 0 -467 -495"/>
                  <a:gd name="T27" fmla="*/ -467 h 101"/>
                  <a:gd name="T28" fmla="+- 0 2197 2186"/>
                  <a:gd name="T29" fmla="*/ T28 w 69"/>
                  <a:gd name="T30" fmla="+- 0 -493 -495"/>
                  <a:gd name="T31" fmla="*/ -493 h 101"/>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69" h="101">
                    <a:moveTo>
                      <a:pt x="11" y="2"/>
                    </a:moveTo>
                    <a:lnTo>
                      <a:pt x="0" y="2"/>
                    </a:lnTo>
                    <a:lnTo>
                      <a:pt x="0" y="101"/>
                    </a:lnTo>
                    <a:lnTo>
                      <a:pt x="11" y="101"/>
                    </a:lnTo>
                    <a:lnTo>
                      <a:pt x="11" y="39"/>
                    </a:lnTo>
                    <a:lnTo>
                      <a:pt x="18" y="28"/>
                    </a:lnTo>
                    <a:lnTo>
                      <a:pt x="11" y="28"/>
                    </a:lnTo>
                    <a:lnTo>
                      <a:pt x="11" y="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4" name="Freeform 73"/>
              <xdr:cNvSpPr>
                <a:spLocks/>
              </xdr:cNvSpPr>
            </xdr:nvSpPr>
            <xdr:spPr bwMode="auto">
              <a:xfrm>
                <a:off x="2186" y="-495"/>
                <a:ext cx="69" cy="101"/>
              </a:xfrm>
              <a:custGeom>
                <a:avLst/>
                <a:gdLst>
                  <a:gd name="T0" fmla="+- 0 2238 2186"/>
                  <a:gd name="T1" fmla="*/ T0 w 69"/>
                  <a:gd name="T2" fmla="+- 0 -495 -495"/>
                  <a:gd name="T3" fmla="*/ -495 h 101"/>
                  <a:gd name="T4" fmla="+- 0 2232 2186"/>
                  <a:gd name="T5" fmla="*/ T4 w 69"/>
                  <a:gd name="T6" fmla="+- 0 -495 -495"/>
                  <a:gd name="T7" fmla="*/ -495 h 101"/>
                  <a:gd name="T8" fmla="+- 0 2223 2186"/>
                  <a:gd name="T9" fmla="*/ T8 w 69"/>
                  <a:gd name="T10" fmla="+- 0 -493 -495"/>
                  <a:gd name="T11" fmla="*/ -493 h 101"/>
                  <a:gd name="T12" fmla="+- 0 2215 2186"/>
                  <a:gd name="T13" fmla="*/ T12 w 69"/>
                  <a:gd name="T14" fmla="+- 0 -488 -495"/>
                  <a:gd name="T15" fmla="*/ -488 h 101"/>
                  <a:gd name="T16" fmla="+- 0 2206 2186"/>
                  <a:gd name="T17" fmla="*/ T16 w 69"/>
                  <a:gd name="T18" fmla="+- 0 -479 -495"/>
                  <a:gd name="T19" fmla="*/ -479 h 101"/>
                  <a:gd name="T20" fmla="+- 0 2197 2186"/>
                  <a:gd name="T21" fmla="*/ T20 w 69"/>
                  <a:gd name="T22" fmla="+- 0 -467 -495"/>
                  <a:gd name="T23" fmla="*/ -467 h 101"/>
                  <a:gd name="T24" fmla="+- 0 2204 2186"/>
                  <a:gd name="T25" fmla="*/ T24 w 69"/>
                  <a:gd name="T26" fmla="+- 0 -467 -495"/>
                  <a:gd name="T27" fmla="*/ -467 h 101"/>
                  <a:gd name="T28" fmla="+- 0 2205 2186"/>
                  <a:gd name="T29" fmla="*/ T28 w 69"/>
                  <a:gd name="T30" fmla="+- 0 -469 -495"/>
                  <a:gd name="T31" fmla="*/ -469 h 101"/>
                  <a:gd name="T32" fmla="+- 0 2213 2186"/>
                  <a:gd name="T33" fmla="*/ T32 w 69"/>
                  <a:gd name="T34" fmla="+- 0 -478 -495"/>
                  <a:gd name="T35" fmla="*/ -478 h 101"/>
                  <a:gd name="T36" fmla="+- 0 2221 2186"/>
                  <a:gd name="T37" fmla="*/ T36 w 69"/>
                  <a:gd name="T38" fmla="+- 0 -483 -495"/>
                  <a:gd name="T39" fmla="*/ -483 h 101"/>
                  <a:gd name="T40" fmla="+- 0 2228 2186"/>
                  <a:gd name="T41" fmla="*/ T40 w 69"/>
                  <a:gd name="T42" fmla="+- 0 -485 -495"/>
                  <a:gd name="T43" fmla="*/ -485 h 101"/>
                  <a:gd name="T44" fmla="+- 0 2253 2186"/>
                  <a:gd name="T45" fmla="*/ T44 w 69"/>
                  <a:gd name="T46" fmla="+- 0 -485 -495"/>
                  <a:gd name="T47" fmla="*/ -485 h 101"/>
                  <a:gd name="T48" fmla="+- 0 2246 2186"/>
                  <a:gd name="T49" fmla="*/ T48 w 69"/>
                  <a:gd name="T50" fmla="+- 0 -491 -495"/>
                  <a:gd name="T51" fmla="*/ -491 h 101"/>
                  <a:gd name="T52" fmla="+- 0 2238 2186"/>
                  <a:gd name="T53" fmla="*/ T52 w 69"/>
                  <a:gd name="T54" fmla="+- 0 -495 -495"/>
                  <a:gd name="T55" fmla="*/ -495 h 10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Lst>
                <a:rect l="0" t="0" r="r" b="b"/>
                <a:pathLst>
                  <a:path w="69" h="101">
                    <a:moveTo>
                      <a:pt x="52" y="0"/>
                    </a:moveTo>
                    <a:lnTo>
                      <a:pt x="46" y="0"/>
                    </a:lnTo>
                    <a:lnTo>
                      <a:pt x="37" y="2"/>
                    </a:lnTo>
                    <a:lnTo>
                      <a:pt x="29" y="7"/>
                    </a:lnTo>
                    <a:lnTo>
                      <a:pt x="20" y="16"/>
                    </a:lnTo>
                    <a:lnTo>
                      <a:pt x="11" y="28"/>
                    </a:lnTo>
                    <a:lnTo>
                      <a:pt x="18" y="28"/>
                    </a:lnTo>
                    <a:lnTo>
                      <a:pt x="19" y="26"/>
                    </a:lnTo>
                    <a:lnTo>
                      <a:pt x="27" y="17"/>
                    </a:lnTo>
                    <a:lnTo>
                      <a:pt x="35" y="12"/>
                    </a:lnTo>
                    <a:lnTo>
                      <a:pt x="42" y="10"/>
                    </a:lnTo>
                    <a:lnTo>
                      <a:pt x="67" y="10"/>
                    </a:lnTo>
                    <a:lnTo>
                      <a:pt x="60" y="4"/>
                    </a:lnTo>
                    <a:lnTo>
                      <a:pt x="5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5" name="Freeform 74"/>
              <xdr:cNvSpPr>
                <a:spLocks/>
              </xdr:cNvSpPr>
            </xdr:nvSpPr>
            <xdr:spPr bwMode="auto">
              <a:xfrm>
                <a:off x="2186" y="-495"/>
                <a:ext cx="69" cy="101"/>
              </a:xfrm>
              <a:custGeom>
                <a:avLst/>
                <a:gdLst>
                  <a:gd name="T0" fmla="+- 0 2253 2186"/>
                  <a:gd name="T1" fmla="*/ T0 w 69"/>
                  <a:gd name="T2" fmla="+- 0 -485 -495"/>
                  <a:gd name="T3" fmla="*/ -485 h 101"/>
                  <a:gd name="T4" fmla="+- 0 2233 2186"/>
                  <a:gd name="T5" fmla="*/ T4 w 69"/>
                  <a:gd name="T6" fmla="+- 0 -485 -495"/>
                  <a:gd name="T7" fmla="*/ -485 h 101"/>
                  <a:gd name="T8" fmla="+- 0 2240 2186"/>
                  <a:gd name="T9" fmla="*/ T8 w 69"/>
                  <a:gd name="T10" fmla="+- 0 -481 -495"/>
                  <a:gd name="T11" fmla="*/ -481 h 101"/>
                  <a:gd name="T12" fmla="+- 0 2248 2186"/>
                  <a:gd name="T13" fmla="*/ T12 w 69"/>
                  <a:gd name="T14" fmla="+- 0 -473 -495"/>
                  <a:gd name="T15" fmla="*/ -473 h 101"/>
                  <a:gd name="T16" fmla="+- 0 2254 2186"/>
                  <a:gd name="T17" fmla="*/ T16 w 69"/>
                  <a:gd name="T18" fmla="+- 0 -483 -495"/>
                  <a:gd name="T19" fmla="*/ -483 h 101"/>
                  <a:gd name="T20" fmla="+- 0 2253 2186"/>
                  <a:gd name="T21" fmla="*/ T20 w 69"/>
                  <a:gd name="T22" fmla="+- 0 -485 -495"/>
                  <a:gd name="T23" fmla="*/ -485 h 101"/>
                </a:gdLst>
                <a:ahLst/>
                <a:cxnLst>
                  <a:cxn ang="0">
                    <a:pos x="T1" y="T3"/>
                  </a:cxn>
                  <a:cxn ang="0">
                    <a:pos x="T5" y="T7"/>
                  </a:cxn>
                  <a:cxn ang="0">
                    <a:pos x="T9" y="T11"/>
                  </a:cxn>
                  <a:cxn ang="0">
                    <a:pos x="T13" y="T15"/>
                  </a:cxn>
                  <a:cxn ang="0">
                    <a:pos x="T17" y="T19"/>
                  </a:cxn>
                  <a:cxn ang="0">
                    <a:pos x="T21" y="T23"/>
                  </a:cxn>
                </a:cxnLst>
                <a:rect l="0" t="0" r="r" b="b"/>
                <a:pathLst>
                  <a:path w="69" h="101">
                    <a:moveTo>
                      <a:pt x="67" y="10"/>
                    </a:moveTo>
                    <a:lnTo>
                      <a:pt x="47" y="10"/>
                    </a:lnTo>
                    <a:lnTo>
                      <a:pt x="54" y="14"/>
                    </a:lnTo>
                    <a:lnTo>
                      <a:pt x="62" y="22"/>
                    </a:lnTo>
                    <a:lnTo>
                      <a:pt x="68" y="12"/>
                    </a:lnTo>
                    <a:lnTo>
                      <a:pt x="67" y="1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18" name="Group 17"/>
            <xdr:cNvGrpSpPr>
              <a:grpSpLocks/>
            </xdr:cNvGrpSpPr>
          </xdr:nvGrpSpPr>
          <xdr:grpSpPr bwMode="auto">
            <a:xfrm>
              <a:off x="2262" y="-546"/>
              <a:ext cx="1022" cy="203"/>
              <a:chOff x="2262" y="-546"/>
              <a:chExt cx="1022" cy="203"/>
            </a:xfrm>
          </xdr:grpSpPr>
          <xdr:sp macro="" textlink="">
            <xdr:nvSpPr>
              <xdr:cNvPr id="69" name="Freeform 68"/>
              <xdr:cNvSpPr>
                <a:spLocks/>
              </xdr:cNvSpPr>
            </xdr:nvSpPr>
            <xdr:spPr bwMode="auto">
              <a:xfrm>
                <a:off x="2262" y="-493"/>
                <a:ext cx="92" cy="150"/>
              </a:xfrm>
              <a:custGeom>
                <a:avLst/>
                <a:gdLst>
                  <a:gd name="T0" fmla="+- 0 2273 2262"/>
                  <a:gd name="T1" fmla="*/ T0 w 92"/>
                  <a:gd name="T2" fmla="+- 0 -493 -493"/>
                  <a:gd name="T3" fmla="*/ -493 h 150"/>
                  <a:gd name="T4" fmla="+- 0 2262 2262"/>
                  <a:gd name="T5" fmla="*/ T4 w 92"/>
                  <a:gd name="T6" fmla="+- 0 -493 -493"/>
                  <a:gd name="T7" fmla="*/ -493 h 150"/>
                  <a:gd name="T8" fmla="+- 0 2304 2262"/>
                  <a:gd name="T9" fmla="*/ T8 w 92"/>
                  <a:gd name="T10" fmla="+- 0 -413 -493"/>
                  <a:gd name="T11" fmla="*/ -413 h 150"/>
                  <a:gd name="T12" fmla="+- 0 2269 2262"/>
                  <a:gd name="T13" fmla="*/ T12 w 92"/>
                  <a:gd name="T14" fmla="+- 0 -344 -493"/>
                  <a:gd name="T15" fmla="*/ -344 h 150"/>
                  <a:gd name="T16" fmla="+- 0 2280 2262"/>
                  <a:gd name="T17" fmla="*/ T16 w 92"/>
                  <a:gd name="T18" fmla="+- 0 -344 -493"/>
                  <a:gd name="T19" fmla="*/ -344 h 150"/>
                  <a:gd name="T20" fmla="+- 0 2320 2262"/>
                  <a:gd name="T21" fmla="*/ T20 w 92"/>
                  <a:gd name="T22" fmla="+- 0 -424 -493"/>
                  <a:gd name="T23" fmla="*/ -424 h 150"/>
                  <a:gd name="T24" fmla="+- 0 2309 2262"/>
                  <a:gd name="T25" fmla="*/ T24 w 92"/>
                  <a:gd name="T26" fmla="+- 0 -424 -493"/>
                  <a:gd name="T27" fmla="*/ -424 h 150"/>
                  <a:gd name="T28" fmla="+- 0 2273 2262"/>
                  <a:gd name="T29" fmla="*/ T28 w 92"/>
                  <a:gd name="T30" fmla="+- 0 -493 -493"/>
                  <a:gd name="T31" fmla="*/ -493 h 150"/>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92" h="150">
                    <a:moveTo>
                      <a:pt x="11" y="0"/>
                    </a:moveTo>
                    <a:lnTo>
                      <a:pt x="0" y="0"/>
                    </a:lnTo>
                    <a:lnTo>
                      <a:pt x="42" y="80"/>
                    </a:lnTo>
                    <a:lnTo>
                      <a:pt x="7" y="149"/>
                    </a:lnTo>
                    <a:lnTo>
                      <a:pt x="18" y="149"/>
                    </a:lnTo>
                    <a:lnTo>
                      <a:pt x="58" y="69"/>
                    </a:lnTo>
                    <a:lnTo>
                      <a:pt x="47" y="69"/>
                    </a:lnTo>
                    <a:lnTo>
                      <a:pt x="1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70" name="Freeform 69"/>
              <xdr:cNvSpPr>
                <a:spLocks/>
              </xdr:cNvSpPr>
            </xdr:nvSpPr>
            <xdr:spPr bwMode="auto">
              <a:xfrm>
                <a:off x="2262" y="-493"/>
                <a:ext cx="92" cy="150"/>
              </a:xfrm>
              <a:custGeom>
                <a:avLst/>
                <a:gdLst>
                  <a:gd name="T0" fmla="+- 0 2354 2262"/>
                  <a:gd name="T1" fmla="*/ T0 w 92"/>
                  <a:gd name="T2" fmla="+- 0 -493 -493"/>
                  <a:gd name="T3" fmla="*/ -493 h 150"/>
                  <a:gd name="T4" fmla="+- 0 2343 2262"/>
                  <a:gd name="T5" fmla="*/ T4 w 92"/>
                  <a:gd name="T6" fmla="+- 0 -493 -493"/>
                  <a:gd name="T7" fmla="*/ -493 h 150"/>
                  <a:gd name="T8" fmla="+- 0 2309 2262"/>
                  <a:gd name="T9" fmla="*/ T8 w 92"/>
                  <a:gd name="T10" fmla="+- 0 -424 -493"/>
                  <a:gd name="T11" fmla="*/ -424 h 150"/>
                  <a:gd name="T12" fmla="+- 0 2320 2262"/>
                  <a:gd name="T13" fmla="*/ T12 w 92"/>
                  <a:gd name="T14" fmla="+- 0 -424 -493"/>
                  <a:gd name="T15" fmla="*/ -424 h 150"/>
                  <a:gd name="T16" fmla="+- 0 2354 2262"/>
                  <a:gd name="T17" fmla="*/ T16 w 92"/>
                  <a:gd name="T18" fmla="+- 0 -493 -493"/>
                  <a:gd name="T19" fmla="*/ -493 h 150"/>
                </a:gdLst>
                <a:ahLst/>
                <a:cxnLst>
                  <a:cxn ang="0">
                    <a:pos x="T1" y="T3"/>
                  </a:cxn>
                  <a:cxn ang="0">
                    <a:pos x="T5" y="T7"/>
                  </a:cxn>
                  <a:cxn ang="0">
                    <a:pos x="T9" y="T11"/>
                  </a:cxn>
                  <a:cxn ang="0">
                    <a:pos x="T13" y="T15"/>
                  </a:cxn>
                  <a:cxn ang="0">
                    <a:pos x="T17" y="T19"/>
                  </a:cxn>
                </a:cxnLst>
                <a:rect l="0" t="0" r="r" b="b"/>
                <a:pathLst>
                  <a:path w="92" h="150">
                    <a:moveTo>
                      <a:pt x="92" y="0"/>
                    </a:moveTo>
                    <a:lnTo>
                      <a:pt x="81" y="0"/>
                    </a:lnTo>
                    <a:lnTo>
                      <a:pt x="47" y="69"/>
                    </a:lnTo>
                    <a:lnTo>
                      <a:pt x="58" y="69"/>
                    </a:lnTo>
                    <a:lnTo>
                      <a:pt x="9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pic>
            <xdr:nvPicPr>
              <xdr:cNvPr id="71" name="Picture 7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23" y="-546"/>
                <a:ext cx="183" cy="1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2" name="Picture 7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64" y="-544"/>
                <a:ext cx="620" cy="155"/>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9" name="Group 18"/>
            <xdr:cNvGrpSpPr>
              <a:grpSpLocks/>
            </xdr:cNvGrpSpPr>
          </xdr:nvGrpSpPr>
          <xdr:grpSpPr bwMode="auto">
            <a:xfrm>
              <a:off x="3563" y="-282"/>
              <a:ext cx="160" cy="168"/>
              <a:chOff x="3563" y="-282"/>
              <a:chExt cx="160" cy="168"/>
            </a:xfrm>
          </xdr:grpSpPr>
          <xdr:sp macro="" textlink="">
            <xdr:nvSpPr>
              <xdr:cNvPr id="66" name="Freeform 65"/>
              <xdr:cNvSpPr>
                <a:spLocks/>
              </xdr:cNvSpPr>
            </xdr:nvSpPr>
            <xdr:spPr bwMode="auto">
              <a:xfrm>
                <a:off x="3563" y="-282"/>
                <a:ext cx="160" cy="168"/>
              </a:xfrm>
              <a:custGeom>
                <a:avLst/>
                <a:gdLst>
                  <a:gd name="T0" fmla="+- 0 3661 3563"/>
                  <a:gd name="T1" fmla="*/ T0 w 160"/>
                  <a:gd name="T2" fmla="+- 0 -282 -282"/>
                  <a:gd name="T3" fmla="*/ -282 h 168"/>
                  <a:gd name="T4" fmla="+- 0 3619 3563"/>
                  <a:gd name="T5" fmla="*/ T4 w 160"/>
                  <a:gd name="T6" fmla="+- 0 -275 -282"/>
                  <a:gd name="T7" fmla="*/ -275 h 168"/>
                  <a:gd name="T8" fmla="+- 0 3589 3563"/>
                  <a:gd name="T9" fmla="*/ T8 w 160"/>
                  <a:gd name="T10" fmla="+- 0 -256 -282"/>
                  <a:gd name="T11" fmla="*/ -256 h 168"/>
                  <a:gd name="T12" fmla="+- 0 3569 3563"/>
                  <a:gd name="T13" fmla="*/ T12 w 160"/>
                  <a:gd name="T14" fmla="+- 0 -229 -282"/>
                  <a:gd name="T15" fmla="*/ -229 h 168"/>
                  <a:gd name="T16" fmla="+- 0 3563 3563"/>
                  <a:gd name="T17" fmla="*/ T16 w 160"/>
                  <a:gd name="T18" fmla="+- 0 -197 -282"/>
                  <a:gd name="T19" fmla="*/ -197 h 168"/>
                  <a:gd name="T20" fmla="+- 0 3569 3563"/>
                  <a:gd name="T21" fmla="*/ T20 w 160"/>
                  <a:gd name="T22" fmla="+- 0 -166 -282"/>
                  <a:gd name="T23" fmla="*/ -166 h 168"/>
                  <a:gd name="T24" fmla="+- 0 3587 3563"/>
                  <a:gd name="T25" fmla="*/ T24 w 160"/>
                  <a:gd name="T26" fmla="+- 0 -140 -282"/>
                  <a:gd name="T27" fmla="*/ -140 h 168"/>
                  <a:gd name="T28" fmla="+- 0 3616 3563"/>
                  <a:gd name="T29" fmla="*/ T28 w 160"/>
                  <a:gd name="T30" fmla="+- 0 -121 -282"/>
                  <a:gd name="T31" fmla="*/ -121 h 168"/>
                  <a:gd name="T32" fmla="+- 0 3658 3563"/>
                  <a:gd name="T33" fmla="*/ T32 w 160"/>
                  <a:gd name="T34" fmla="+- 0 -114 -282"/>
                  <a:gd name="T35" fmla="*/ -114 h 168"/>
                  <a:gd name="T36" fmla="+- 0 3675 3563"/>
                  <a:gd name="T37" fmla="*/ T36 w 160"/>
                  <a:gd name="T38" fmla="+- 0 -115 -282"/>
                  <a:gd name="T39" fmla="*/ -115 h 168"/>
                  <a:gd name="T40" fmla="+- 0 3691 3563"/>
                  <a:gd name="T41" fmla="*/ T40 w 160"/>
                  <a:gd name="T42" fmla="+- 0 -117 -282"/>
                  <a:gd name="T43" fmla="*/ -117 h 168"/>
                  <a:gd name="T44" fmla="+- 0 3706 3563"/>
                  <a:gd name="T45" fmla="*/ T44 w 160"/>
                  <a:gd name="T46" fmla="+- 0 -122 -282"/>
                  <a:gd name="T47" fmla="*/ -122 h 168"/>
                  <a:gd name="T48" fmla="+- 0 3722 3563"/>
                  <a:gd name="T49" fmla="*/ T48 w 160"/>
                  <a:gd name="T50" fmla="+- 0 -130 -282"/>
                  <a:gd name="T51" fmla="*/ -130 h 168"/>
                  <a:gd name="T52" fmla="+- 0 3722 3563"/>
                  <a:gd name="T53" fmla="*/ T52 w 160"/>
                  <a:gd name="T54" fmla="+- 0 -148 -282"/>
                  <a:gd name="T55" fmla="*/ -148 h 168"/>
                  <a:gd name="T56" fmla="+- 0 3663 3563"/>
                  <a:gd name="T57" fmla="*/ T56 w 160"/>
                  <a:gd name="T58" fmla="+- 0 -148 -282"/>
                  <a:gd name="T59" fmla="*/ -148 h 168"/>
                  <a:gd name="T60" fmla="+- 0 3640 3563"/>
                  <a:gd name="T61" fmla="*/ T60 w 160"/>
                  <a:gd name="T62" fmla="+- 0 -151 -282"/>
                  <a:gd name="T63" fmla="*/ -151 h 168"/>
                  <a:gd name="T64" fmla="+- 0 3621 3563"/>
                  <a:gd name="T65" fmla="*/ T64 w 160"/>
                  <a:gd name="T66" fmla="+- 0 -162 -282"/>
                  <a:gd name="T67" fmla="*/ -162 h 168"/>
                  <a:gd name="T68" fmla="+- 0 3609 3563"/>
                  <a:gd name="T69" fmla="*/ T68 w 160"/>
                  <a:gd name="T70" fmla="+- 0 -178 -282"/>
                  <a:gd name="T71" fmla="*/ -178 h 168"/>
                  <a:gd name="T72" fmla="+- 0 3605 3563"/>
                  <a:gd name="T73" fmla="*/ T72 w 160"/>
                  <a:gd name="T74" fmla="+- 0 -198 -282"/>
                  <a:gd name="T75" fmla="*/ -198 h 168"/>
                  <a:gd name="T76" fmla="+- 0 3609 3563"/>
                  <a:gd name="T77" fmla="*/ T76 w 160"/>
                  <a:gd name="T78" fmla="+- 0 -218 -282"/>
                  <a:gd name="T79" fmla="*/ -218 h 168"/>
                  <a:gd name="T80" fmla="+- 0 3621 3563"/>
                  <a:gd name="T81" fmla="*/ T80 w 160"/>
                  <a:gd name="T82" fmla="+- 0 -234 -282"/>
                  <a:gd name="T83" fmla="*/ -234 h 168"/>
                  <a:gd name="T84" fmla="+- 0 3640 3563"/>
                  <a:gd name="T85" fmla="*/ T84 w 160"/>
                  <a:gd name="T86" fmla="+- 0 -244 -282"/>
                  <a:gd name="T87" fmla="*/ -244 h 168"/>
                  <a:gd name="T88" fmla="+- 0 3664 3563"/>
                  <a:gd name="T89" fmla="*/ T88 w 160"/>
                  <a:gd name="T90" fmla="+- 0 -248 -282"/>
                  <a:gd name="T91" fmla="*/ -248 h 168"/>
                  <a:gd name="T92" fmla="+- 0 3721 3563"/>
                  <a:gd name="T93" fmla="*/ T92 w 160"/>
                  <a:gd name="T94" fmla="+- 0 -248 -282"/>
                  <a:gd name="T95" fmla="*/ -248 h 168"/>
                  <a:gd name="T96" fmla="+- 0 3721 3563"/>
                  <a:gd name="T97" fmla="*/ T96 w 160"/>
                  <a:gd name="T98" fmla="+- 0 -267 -282"/>
                  <a:gd name="T99" fmla="*/ -267 h 168"/>
                  <a:gd name="T100" fmla="+- 0 3708 3563"/>
                  <a:gd name="T101" fmla="*/ T100 w 160"/>
                  <a:gd name="T102" fmla="+- 0 -274 -282"/>
                  <a:gd name="T103" fmla="*/ -274 h 168"/>
                  <a:gd name="T104" fmla="+- 0 3693 3563"/>
                  <a:gd name="T105" fmla="*/ T104 w 160"/>
                  <a:gd name="T106" fmla="+- 0 -278 -282"/>
                  <a:gd name="T107" fmla="*/ -278 h 168"/>
                  <a:gd name="T108" fmla="+- 0 3678 3563"/>
                  <a:gd name="T109" fmla="*/ T108 w 160"/>
                  <a:gd name="T110" fmla="+- 0 -281 -282"/>
                  <a:gd name="T111" fmla="*/ -281 h 168"/>
                  <a:gd name="T112" fmla="+- 0 3661 3563"/>
                  <a:gd name="T113" fmla="*/ T112 w 160"/>
                  <a:gd name="T114" fmla="+- 0 -282 -282"/>
                  <a:gd name="T115" fmla="*/ -282 h 16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160" h="168">
                    <a:moveTo>
                      <a:pt x="98" y="0"/>
                    </a:moveTo>
                    <a:lnTo>
                      <a:pt x="56" y="7"/>
                    </a:lnTo>
                    <a:lnTo>
                      <a:pt x="26" y="26"/>
                    </a:lnTo>
                    <a:lnTo>
                      <a:pt x="6" y="53"/>
                    </a:lnTo>
                    <a:lnTo>
                      <a:pt x="0" y="85"/>
                    </a:lnTo>
                    <a:lnTo>
                      <a:pt x="6" y="116"/>
                    </a:lnTo>
                    <a:lnTo>
                      <a:pt x="24" y="142"/>
                    </a:lnTo>
                    <a:lnTo>
                      <a:pt x="53" y="161"/>
                    </a:lnTo>
                    <a:lnTo>
                      <a:pt x="95" y="168"/>
                    </a:lnTo>
                    <a:lnTo>
                      <a:pt x="112" y="167"/>
                    </a:lnTo>
                    <a:lnTo>
                      <a:pt x="128" y="165"/>
                    </a:lnTo>
                    <a:lnTo>
                      <a:pt x="143" y="160"/>
                    </a:lnTo>
                    <a:lnTo>
                      <a:pt x="159" y="152"/>
                    </a:lnTo>
                    <a:lnTo>
                      <a:pt x="159" y="134"/>
                    </a:lnTo>
                    <a:lnTo>
                      <a:pt x="100" y="134"/>
                    </a:lnTo>
                    <a:lnTo>
                      <a:pt x="77" y="131"/>
                    </a:lnTo>
                    <a:lnTo>
                      <a:pt x="58" y="120"/>
                    </a:lnTo>
                    <a:lnTo>
                      <a:pt x="46" y="104"/>
                    </a:lnTo>
                    <a:lnTo>
                      <a:pt x="42" y="84"/>
                    </a:lnTo>
                    <a:lnTo>
                      <a:pt x="46" y="64"/>
                    </a:lnTo>
                    <a:lnTo>
                      <a:pt x="58" y="48"/>
                    </a:lnTo>
                    <a:lnTo>
                      <a:pt x="77" y="38"/>
                    </a:lnTo>
                    <a:lnTo>
                      <a:pt x="101" y="34"/>
                    </a:lnTo>
                    <a:lnTo>
                      <a:pt x="158" y="34"/>
                    </a:lnTo>
                    <a:lnTo>
                      <a:pt x="158" y="15"/>
                    </a:lnTo>
                    <a:lnTo>
                      <a:pt x="145" y="8"/>
                    </a:lnTo>
                    <a:lnTo>
                      <a:pt x="130" y="4"/>
                    </a:lnTo>
                    <a:lnTo>
                      <a:pt x="115" y="1"/>
                    </a:lnTo>
                    <a:lnTo>
                      <a:pt x="9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7" name="Freeform 66"/>
              <xdr:cNvSpPr>
                <a:spLocks/>
              </xdr:cNvSpPr>
            </xdr:nvSpPr>
            <xdr:spPr bwMode="auto">
              <a:xfrm>
                <a:off x="3563" y="-282"/>
                <a:ext cx="160" cy="168"/>
              </a:xfrm>
              <a:custGeom>
                <a:avLst/>
                <a:gdLst>
                  <a:gd name="T0" fmla="+- 0 3722 3563"/>
                  <a:gd name="T1" fmla="*/ T0 w 160"/>
                  <a:gd name="T2" fmla="+- 0 -166 -282"/>
                  <a:gd name="T3" fmla="*/ -166 h 168"/>
                  <a:gd name="T4" fmla="+- 0 3706 3563"/>
                  <a:gd name="T5" fmla="*/ T4 w 160"/>
                  <a:gd name="T6" fmla="+- 0 -158 -282"/>
                  <a:gd name="T7" fmla="*/ -158 h 168"/>
                  <a:gd name="T8" fmla="+- 0 3692 3563"/>
                  <a:gd name="T9" fmla="*/ T8 w 160"/>
                  <a:gd name="T10" fmla="+- 0 -152 -282"/>
                  <a:gd name="T11" fmla="*/ -152 h 168"/>
                  <a:gd name="T12" fmla="+- 0 3678 3563"/>
                  <a:gd name="T13" fmla="*/ T12 w 160"/>
                  <a:gd name="T14" fmla="+- 0 -149 -282"/>
                  <a:gd name="T15" fmla="*/ -149 h 168"/>
                  <a:gd name="T16" fmla="+- 0 3663 3563"/>
                  <a:gd name="T17" fmla="*/ T16 w 160"/>
                  <a:gd name="T18" fmla="+- 0 -148 -282"/>
                  <a:gd name="T19" fmla="*/ -148 h 168"/>
                  <a:gd name="T20" fmla="+- 0 3722 3563"/>
                  <a:gd name="T21" fmla="*/ T20 w 160"/>
                  <a:gd name="T22" fmla="+- 0 -148 -282"/>
                  <a:gd name="T23" fmla="*/ -148 h 168"/>
                  <a:gd name="T24" fmla="+- 0 3722 3563"/>
                  <a:gd name="T25" fmla="*/ T24 w 160"/>
                  <a:gd name="T26" fmla="+- 0 -166 -282"/>
                  <a:gd name="T27" fmla="*/ -166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9" y="116"/>
                    </a:moveTo>
                    <a:lnTo>
                      <a:pt x="143" y="124"/>
                    </a:lnTo>
                    <a:lnTo>
                      <a:pt x="129" y="130"/>
                    </a:lnTo>
                    <a:lnTo>
                      <a:pt x="115" y="133"/>
                    </a:lnTo>
                    <a:lnTo>
                      <a:pt x="100" y="134"/>
                    </a:lnTo>
                    <a:lnTo>
                      <a:pt x="159" y="134"/>
                    </a:lnTo>
                    <a:lnTo>
                      <a:pt x="159" y="11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8" name="Freeform 67"/>
              <xdr:cNvSpPr>
                <a:spLocks/>
              </xdr:cNvSpPr>
            </xdr:nvSpPr>
            <xdr:spPr bwMode="auto">
              <a:xfrm>
                <a:off x="3563" y="-282"/>
                <a:ext cx="160" cy="168"/>
              </a:xfrm>
              <a:custGeom>
                <a:avLst/>
                <a:gdLst>
                  <a:gd name="T0" fmla="+- 0 3721 3563"/>
                  <a:gd name="T1" fmla="*/ T0 w 160"/>
                  <a:gd name="T2" fmla="+- 0 -248 -282"/>
                  <a:gd name="T3" fmla="*/ -248 h 168"/>
                  <a:gd name="T4" fmla="+- 0 3664 3563"/>
                  <a:gd name="T5" fmla="*/ T4 w 160"/>
                  <a:gd name="T6" fmla="+- 0 -248 -282"/>
                  <a:gd name="T7" fmla="*/ -248 h 168"/>
                  <a:gd name="T8" fmla="+- 0 3679 3563"/>
                  <a:gd name="T9" fmla="*/ T8 w 160"/>
                  <a:gd name="T10" fmla="+- 0 -246 -282"/>
                  <a:gd name="T11" fmla="*/ -246 h 168"/>
                  <a:gd name="T12" fmla="+- 0 3693 3563"/>
                  <a:gd name="T13" fmla="*/ T12 w 160"/>
                  <a:gd name="T14" fmla="+- 0 -243 -282"/>
                  <a:gd name="T15" fmla="*/ -243 h 168"/>
                  <a:gd name="T16" fmla="+- 0 3707 3563"/>
                  <a:gd name="T17" fmla="*/ T16 w 160"/>
                  <a:gd name="T18" fmla="+- 0 -238 -282"/>
                  <a:gd name="T19" fmla="*/ -238 h 168"/>
                  <a:gd name="T20" fmla="+- 0 3721 3563"/>
                  <a:gd name="T21" fmla="*/ T20 w 160"/>
                  <a:gd name="T22" fmla="+- 0 -231 -282"/>
                  <a:gd name="T23" fmla="*/ -231 h 168"/>
                  <a:gd name="T24" fmla="+- 0 3721 3563"/>
                  <a:gd name="T25" fmla="*/ T24 w 160"/>
                  <a:gd name="T26" fmla="+- 0 -248 -282"/>
                  <a:gd name="T27" fmla="*/ -248 h 168"/>
                </a:gdLst>
                <a:ahLst/>
                <a:cxnLst>
                  <a:cxn ang="0">
                    <a:pos x="T1" y="T3"/>
                  </a:cxn>
                  <a:cxn ang="0">
                    <a:pos x="T5" y="T7"/>
                  </a:cxn>
                  <a:cxn ang="0">
                    <a:pos x="T9" y="T11"/>
                  </a:cxn>
                  <a:cxn ang="0">
                    <a:pos x="T13" y="T15"/>
                  </a:cxn>
                  <a:cxn ang="0">
                    <a:pos x="T17" y="T19"/>
                  </a:cxn>
                  <a:cxn ang="0">
                    <a:pos x="T21" y="T23"/>
                  </a:cxn>
                  <a:cxn ang="0">
                    <a:pos x="T25" y="T27"/>
                  </a:cxn>
                </a:cxnLst>
                <a:rect l="0" t="0" r="r" b="b"/>
                <a:pathLst>
                  <a:path w="160" h="168">
                    <a:moveTo>
                      <a:pt x="158" y="34"/>
                    </a:moveTo>
                    <a:lnTo>
                      <a:pt x="101" y="34"/>
                    </a:lnTo>
                    <a:lnTo>
                      <a:pt x="116" y="36"/>
                    </a:lnTo>
                    <a:lnTo>
                      <a:pt x="130" y="39"/>
                    </a:lnTo>
                    <a:lnTo>
                      <a:pt x="144" y="44"/>
                    </a:lnTo>
                    <a:lnTo>
                      <a:pt x="158" y="51"/>
                    </a:lnTo>
                    <a:lnTo>
                      <a:pt x="158" y="3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0" name="Group 19"/>
            <xdr:cNvGrpSpPr>
              <a:grpSpLocks/>
            </xdr:cNvGrpSpPr>
          </xdr:nvGrpSpPr>
          <xdr:grpSpPr bwMode="auto">
            <a:xfrm>
              <a:off x="3746" y="-229"/>
              <a:ext cx="125" cy="115"/>
              <a:chOff x="3746" y="-229"/>
              <a:chExt cx="125" cy="115"/>
            </a:xfrm>
          </xdr:grpSpPr>
          <xdr:sp macro="" textlink="">
            <xdr:nvSpPr>
              <xdr:cNvPr id="64" name="Freeform 63"/>
              <xdr:cNvSpPr>
                <a:spLocks/>
              </xdr:cNvSpPr>
            </xdr:nvSpPr>
            <xdr:spPr bwMode="auto">
              <a:xfrm>
                <a:off x="3746" y="-229"/>
                <a:ext cx="125" cy="115"/>
              </a:xfrm>
              <a:custGeom>
                <a:avLst/>
                <a:gdLst>
                  <a:gd name="T0" fmla="+- 0 3808 3746"/>
                  <a:gd name="T1" fmla="*/ T0 w 125"/>
                  <a:gd name="T2" fmla="+- 0 -229 -229"/>
                  <a:gd name="T3" fmla="*/ -229 h 115"/>
                  <a:gd name="T4" fmla="+- 0 3751 3746"/>
                  <a:gd name="T5" fmla="*/ T4 w 125"/>
                  <a:gd name="T6" fmla="+- 0 -196 -229"/>
                  <a:gd name="T7" fmla="*/ -196 h 115"/>
                  <a:gd name="T8" fmla="+- 0 3746 3746"/>
                  <a:gd name="T9" fmla="*/ T8 w 125"/>
                  <a:gd name="T10" fmla="+- 0 -171 -229"/>
                  <a:gd name="T11" fmla="*/ -171 h 115"/>
                  <a:gd name="T12" fmla="+- 0 3750 3746"/>
                  <a:gd name="T13" fmla="*/ T12 w 125"/>
                  <a:gd name="T14" fmla="+- 0 -148 -229"/>
                  <a:gd name="T15" fmla="*/ -148 h 115"/>
                  <a:gd name="T16" fmla="+- 0 3763 3746"/>
                  <a:gd name="T17" fmla="*/ T16 w 125"/>
                  <a:gd name="T18" fmla="+- 0 -129 -229"/>
                  <a:gd name="T19" fmla="*/ -129 h 115"/>
                  <a:gd name="T20" fmla="+- 0 3783 3746"/>
                  <a:gd name="T21" fmla="*/ T20 w 125"/>
                  <a:gd name="T22" fmla="+- 0 -118 -229"/>
                  <a:gd name="T23" fmla="*/ -118 h 115"/>
                  <a:gd name="T24" fmla="+- 0 3808 3746"/>
                  <a:gd name="T25" fmla="*/ T24 w 125"/>
                  <a:gd name="T26" fmla="+- 0 -114 -229"/>
                  <a:gd name="T27" fmla="*/ -114 h 115"/>
                  <a:gd name="T28" fmla="+- 0 3828 3746"/>
                  <a:gd name="T29" fmla="*/ T28 w 125"/>
                  <a:gd name="T30" fmla="+- 0 -116 -229"/>
                  <a:gd name="T31" fmla="*/ -116 h 115"/>
                  <a:gd name="T32" fmla="+- 0 3848 3746"/>
                  <a:gd name="T33" fmla="*/ T32 w 125"/>
                  <a:gd name="T34" fmla="+- 0 -126 -229"/>
                  <a:gd name="T35" fmla="*/ -126 h 115"/>
                  <a:gd name="T36" fmla="+- 0 3856 3746"/>
                  <a:gd name="T37" fmla="*/ T36 w 125"/>
                  <a:gd name="T38" fmla="+- 0 -134 -229"/>
                  <a:gd name="T39" fmla="*/ -134 h 115"/>
                  <a:gd name="T40" fmla="+- 0 3808 3746"/>
                  <a:gd name="T41" fmla="*/ T40 w 125"/>
                  <a:gd name="T42" fmla="+- 0 -134 -229"/>
                  <a:gd name="T43" fmla="*/ -134 h 115"/>
                  <a:gd name="T44" fmla="+- 0 3799 3746"/>
                  <a:gd name="T45" fmla="*/ T44 w 125"/>
                  <a:gd name="T46" fmla="+- 0 -136 -229"/>
                  <a:gd name="T47" fmla="*/ -136 h 115"/>
                  <a:gd name="T48" fmla="+- 0 3790 3746"/>
                  <a:gd name="T49" fmla="*/ T48 w 125"/>
                  <a:gd name="T50" fmla="+- 0 -142 -229"/>
                  <a:gd name="T51" fmla="*/ -142 h 115"/>
                  <a:gd name="T52" fmla="+- 0 3785 3746"/>
                  <a:gd name="T53" fmla="*/ T52 w 125"/>
                  <a:gd name="T54" fmla="+- 0 -153 -229"/>
                  <a:gd name="T55" fmla="*/ -153 h 115"/>
                  <a:gd name="T56" fmla="+- 0 3783 3746"/>
                  <a:gd name="T57" fmla="*/ T56 w 125"/>
                  <a:gd name="T58" fmla="+- 0 -171 -229"/>
                  <a:gd name="T59" fmla="*/ -171 h 115"/>
                  <a:gd name="T60" fmla="+- 0 3783 3746"/>
                  <a:gd name="T61" fmla="*/ T60 w 125"/>
                  <a:gd name="T62" fmla="+- 0 -172 -229"/>
                  <a:gd name="T63" fmla="*/ -172 h 115"/>
                  <a:gd name="T64" fmla="+- 0 3784 3746"/>
                  <a:gd name="T65" fmla="*/ T64 w 125"/>
                  <a:gd name="T66" fmla="+- 0 -187 -229"/>
                  <a:gd name="T67" fmla="*/ -187 h 115"/>
                  <a:gd name="T68" fmla="+- 0 3790 3746"/>
                  <a:gd name="T69" fmla="*/ T68 w 125"/>
                  <a:gd name="T70" fmla="+- 0 -199 -229"/>
                  <a:gd name="T71" fmla="*/ -199 h 115"/>
                  <a:gd name="T72" fmla="+- 0 3798 3746"/>
                  <a:gd name="T73" fmla="*/ T72 w 125"/>
                  <a:gd name="T74" fmla="+- 0 -206 -229"/>
                  <a:gd name="T75" fmla="*/ -206 h 115"/>
                  <a:gd name="T76" fmla="+- 0 3808 3746"/>
                  <a:gd name="T77" fmla="*/ T76 w 125"/>
                  <a:gd name="T78" fmla="+- 0 -208 -229"/>
                  <a:gd name="T79" fmla="*/ -208 h 115"/>
                  <a:gd name="T80" fmla="+- 0 3856 3746"/>
                  <a:gd name="T81" fmla="*/ T80 w 125"/>
                  <a:gd name="T82" fmla="+- 0 -208 -229"/>
                  <a:gd name="T83" fmla="*/ -208 h 115"/>
                  <a:gd name="T84" fmla="+- 0 3849 3746"/>
                  <a:gd name="T85" fmla="*/ T84 w 125"/>
                  <a:gd name="T86" fmla="+- 0 -216 -229"/>
                  <a:gd name="T87" fmla="*/ -216 h 115"/>
                  <a:gd name="T88" fmla="+- 0 3829 3746"/>
                  <a:gd name="T89" fmla="*/ T88 w 125"/>
                  <a:gd name="T90" fmla="+- 0 -226 -229"/>
                  <a:gd name="T91" fmla="*/ -226 h 115"/>
                  <a:gd name="T92" fmla="+- 0 3808 3746"/>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2" y="0"/>
                    </a:moveTo>
                    <a:lnTo>
                      <a:pt x="5" y="33"/>
                    </a:lnTo>
                    <a:lnTo>
                      <a:pt x="0" y="58"/>
                    </a:lnTo>
                    <a:lnTo>
                      <a:pt x="4" y="81"/>
                    </a:lnTo>
                    <a:lnTo>
                      <a:pt x="17" y="100"/>
                    </a:lnTo>
                    <a:lnTo>
                      <a:pt x="37" y="111"/>
                    </a:lnTo>
                    <a:lnTo>
                      <a:pt x="62" y="115"/>
                    </a:lnTo>
                    <a:lnTo>
                      <a:pt x="82" y="113"/>
                    </a:lnTo>
                    <a:lnTo>
                      <a:pt x="102" y="103"/>
                    </a:lnTo>
                    <a:lnTo>
                      <a:pt x="110" y="95"/>
                    </a:lnTo>
                    <a:lnTo>
                      <a:pt x="62" y="95"/>
                    </a:lnTo>
                    <a:lnTo>
                      <a:pt x="53" y="93"/>
                    </a:lnTo>
                    <a:lnTo>
                      <a:pt x="44" y="87"/>
                    </a:lnTo>
                    <a:lnTo>
                      <a:pt x="39" y="76"/>
                    </a:lnTo>
                    <a:lnTo>
                      <a:pt x="37" y="58"/>
                    </a:lnTo>
                    <a:lnTo>
                      <a:pt x="37" y="57"/>
                    </a:lnTo>
                    <a:lnTo>
                      <a:pt x="38" y="42"/>
                    </a:lnTo>
                    <a:lnTo>
                      <a:pt x="44" y="30"/>
                    </a:lnTo>
                    <a:lnTo>
                      <a:pt x="52" y="23"/>
                    </a:lnTo>
                    <a:lnTo>
                      <a:pt x="62" y="21"/>
                    </a:lnTo>
                    <a:lnTo>
                      <a:pt x="110" y="21"/>
                    </a:lnTo>
                    <a:lnTo>
                      <a:pt x="103" y="13"/>
                    </a:lnTo>
                    <a:lnTo>
                      <a:pt x="83" y="3"/>
                    </a:lnTo>
                    <a:lnTo>
                      <a:pt x="62"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5" name="Freeform 64"/>
              <xdr:cNvSpPr>
                <a:spLocks/>
              </xdr:cNvSpPr>
            </xdr:nvSpPr>
            <xdr:spPr bwMode="auto">
              <a:xfrm>
                <a:off x="3746" y="-229"/>
                <a:ext cx="125" cy="115"/>
              </a:xfrm>
              <a:custGeom>
                <a:avLst/>
                <a:gdLst>
                  <a:gd name="T0" fmla="+- 0 3856 3746"/>
                  <a:gd name="T1" fmla="*/ T0 w 125"/>
                  <a:gd name="T2" fmla="+- 0 -208 -229"/>
                  <a:gd name="T3" fmla="*/ -208 h 115"/>
                  <a:gd name="T4" fmla="+- 0 3808 3746"/>
                  <a:gd name="T5" fmla="*/ T4 w 125"/>
                  <a:gd name="T6" fmla="+- 0 -208 -229"/>
                  <a:gd name="T7" fmla="*/ -208 h 115"/>
                  <a:gd name="T8" fmla="+- 0 3819 3746"/>
                  <a:gd name="T9" fmla="*/ T8 w 125"/>
                  <a:gd name="T10" fmla="+- 0 -205 -229"/>
                  <a:gd name="T11" fmla="*/ -205 h 115"/>
                  <a:gd name="T12" fmla="+- 0 3827 3746"/>
                  <a:gd name="T13" fmla="*/ T12 w 125"/>
                  <a:gd name="T14" fmla="+- 0 -198 -229"/>
                  <a:gd name="T15" fmla="*/ -198 h 115"/>
                  <a:gd name="T16" fmla="+- 0 3832 3746"/>
                  <a:gd name="T17" fmla="*/ T16 w 125"/>
                  <a:gd name="T18" fmla="+- 0 -187 -229"/>
                  <a:gd name="T19" fmla="*/ -187 h 115"/>
                  <a:gd name="T20" fmla="+- 0 3833 3746"/>
                  <a:gd name="T21" fmla="*/ T20 w 125"/>
                  <a:gd name="T22" fmla="+- 0 -172 -229"/>
                  <a:gd name="T23" fmla="*/ -172 h 115"/>
                  <a:gd name="T24" fmla="+- 0 3831 3746"/>
                  <a:gd name="T25" fmla="*/ T24 w 125"/>
                  <a:gd name="T26" fmla="+- 0 -156 -229"/>
                  <a:gd name="T27" fmla="*/ -156 h 115"/>
                  <a:gd name="T28" fmla="+- 0 3827 3746"/>
                  <a:gd name="T29" fmla="*/ T28 w 125"/>
                  <a:gd name="T30" fmla="+- 0 -144 -229"/>
                  <a:gd name="T31" fmla="*/ -144 h 115"/>
                  <a:gd name="T32" fmla="+- 0 3819 3746"/>
                  <a:gd name="T33" fmla="*/ T32 w 125"/>
                  <a:gd name="T34" fmla="+- 0 -137 -229"/>
                  <a:gd name="T35" fmla="*/ -137 h 115"/>
                  <a:gd name="T36" fmla="+- 0 3808 3746"/>
                  <a:gd name="T37" fmla="*/ T36 w 125"/>
                  <a:gd name="T38" fmla="+- 0 -134 -229"/>
                  <a:gd name="T39" fmla="*/ -134 h 115"/>
                  <a:gd name="T40" fmla="+- 0 3856 3746"/>
                  <a:gd name="T41" fmla="*/ T40 w 125"/>
                  <a:gd name="T42" fmla="+- 0 -134 -229"/>
                  <a:gd name="T43" fmla="*/ -134 h 115"/>
                  <a:gd name="T44" fmla="+- 0 3864 3746"/>
                  <a:gd name="T45" fmla="*/ T44 w 125"/>
                  <a:gd name="T46" fmla="+- 0 -143 -229"/>
                  <a:gd name="T47" fmla="*/ -143 h 115"/>
                  <a:gd name="T48" fmla="+- 0 3870 3746"/>
                  <a:gd name="T49" fmla="*/ T48 w 125"/>
                  <a:gd name="T50" fmla="+- 0 -171 -229"/>
                  <a:gd name="T51" fmla="*/ -171 h 115"/>
                  <a:gd name="T52" fmla="+- 0 3864 3746"/>
                  <a:gd name="T53" fmla="*/ T52 w 125"/>
                  <a:gd name="T54" fmla="+- 0 -198 -229"/>
                  <a:gd name="T55" fmla="*/ -198 h 115"/>
                  <a:gd name="T56" fmla="+- 0 3856 3746"/>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0" y="21"/>
                    </a:moveTo>
                    <a:lnTo>
                      <a:pt x="62" y="21"/>
                    </a:lnTo>
                    <a:lnTo>
                      <a:pt x="73" y="24"/>
                    </a:lnTo>
                    <a:lnTo>
                      <a:pt x="81" y="31"/>
                    </a:lnTo>
                    <a:lnTo>
                      <a:pt x="86" y="42"/>
                    </a:lnTo>
                    <a:lnTo>
                      <a:pt x="87" y="57"/>
                    </a:lnTo>
                    <a:lnTo>
                      <a:pt x="85" y="73"/>
                    </a:lnTo>
                    <a:lnTo>
                      <a:pt x="81" y="85"/>
                    </a:lnTo>
                    <a:lnTo>
                      <a:pt x="73" y="92"/>
                    </a:lnTo>
                    <a:lnTo>
                      <a:pt x="62" y="95"/>
                    </a:lnTo>
                    <a:lnTo>
                      <a:pt x="110" y="95"/>
                    </a:lnTo>
                    <a:lnTo>
                      <a:pt x="118" y="86"/>
                    </a:lnTo>
                    <a:lnTo>
                      <a:pt x="124" y="58"/>
                    </a:lnTo>
                    <a:lnTo>
                      <a:pt x="118" y="31"/>
                    </a:lnTo>
                    <a:lnTo>
                      <a:pt x="110"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1" name="Group 20"/>
            <xdr:cNvGrpSpPr>
              <a:grpSpLocks/>
            </xdr:cNvGrpSpPr>
          </xdr:nvGrpSpPr>
          <xdr:grpSpPr bwMode="auto">
            <a:xfrm>
              <a:off x="3894" y="-229"/>
              <a:ext cx="200" cy="113"/>
              <a:chOff x="3894" y="-229"/>
              <a:chExt cx="200" cy="113"/>
            </a:xfrm>
          </xdr:grpSpPr>
          <xdr:sp macro="" textlink="">
            <xdr:nvSpPr>
              <xdr:cNvPr id="59" name="Freeform 58"/>
              <xdr:cNvSpPr>
                <a:spLocks/>
              </xdr:cNvSpPr>
            </xdr:nvSpPr>
            <xdr:spPr bwMode="auto">
              <a:xfrm>
                <a:off x="3894" y="-229"/>
                <a:ext cx="200" cy="113"/>
              </a:xfrm>
              <a:custGeom>
                <a:avLst/>
                <a:gdLst>
                  <a:gd name="T0" fmla="+- 0 3929 3894"/>
                  <a:gd name="T1" fmla="*/ T0 w 200"/>
                  <a:gd name="T2" fmla="+- 0 -226 -229"/>
                  <a:gd name="T3" fmla="*/ -226 h 113"/>
                  <a:gd name="T4" fmla="+- 0 3894 3894"/>
                  <a:gd name="T5" fmla="*/ T4 w 200"/>
                  <a:gd name="T6" fmla="+- 0 -226 -229"/>
                  <a:gd name="T7" fmla="*/ -226 h 113"/>
                  <a:gd name="T8" fmla="+- 0 3894 3894"/>
                  <a:gd name="T9" fmla="*/ T8 w 200"/>
                  <a:gd name="T10" fmla="+- 0 -116 -229"/>
                  <a:gd name="T11" fmla="*/ -116 h 113"/>
                  <a:gd name="T12" fmla="+- 0 3929 3894"/>
                  <a:gd name="T13" fmla="*/ T12 w 200"/>
                  <a:gd name="T14" fmla="+- 0 -116 -229"/>
                  <a:gd name="T15" fmla="*/ -116 h 113"/>
                  <a:gd name="T16" fmla="+- 0 3929 3894"/>
                  <a:gd name="T17" fmla="*/ T16 w 200"/>
                  <a:gd name="T18" fmla="+- 0 -190 -229"/>
                  <a:gd name="T19" fmla="*/ -190 h 113"/>
                  <a:gd name="T20" fmla="+- 0 3937 3894"/>
                  <a:gd name="T21" fmla="*/ T20 w 200"/>
                  <a:gd name="T22" fmla="+- 0 -200 -229"/>
                  <a:gd name="T23" fmla="*/ -200 h 113"/>
                  <a:gd name="T24" fmla="+- 0 3947 3894"/>
                  <a:gd name="T25" fmla="*/ T24 w 200"/>
                  <a:gd name="T26" fmla="+- 0 -205 -229"/>
                  <a:gd name="T27" fmla="*/ -205 h 113"/>
                  <a:gd name="T28" fmla="+- 0 4007 3894"/>
                  <a:gd name="T29" fmla="*/ T28 w 200"/>
                  <a:gd name="T30" fmla="+- 0 -205 -229"/>
                  <a:gd name="T31" fmla="*/ -205 h 113"/>
                  <a:gd name="T32" fmla="+- 0 4003 3894"/>
                  <a:gd name="T33" fmla="*/ T32 w 200"/>
                  <a:gd name="T34" fmla="+- 0 -212 -229"/>
                  <a:gd name="T35" fmla="*/ -212 h 113"/>
                  <a:gd name="T36" fmla="+- 0 3929 3894"/>
                  <a:gd name="T37" fmla="*/ T36 w 200"/>
                  <a:gd name="T38" fmla="+- 0 -212 -229"/>
                  <a:gd name="T39" fmla="*/ -212 h 113"/>
                  <a:gd name="T40" fmla="+- 0 3929 389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3" y="24"/>
                    </a:lnTo>
                    <a:lnTo>
                      <a:pt x="113" y="24"/>
                    </a:lnTo>
                    <a:lnTo>
                      <a:pt x="109"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0" name="Freeform 59"/>
              <xdr:cNvSpPr>
                <a:spLocks/>
              </xdr:cNvSpPr>
            </xdr:nvSpPr>
            <xdr:spPr bwMode="auto">
              <a:xfrm>
                <a:off x="3894" y="-229"/>
                <a:ext cx="200" cy="113"/>
              </a:xfrm>
              <a:custGeom>
                <a:avLst/>
                <a:gdLst>
                  <a:gd name="T0" fmla="+- 0 4007 3894"/>
                  <a:gd name="T1" fmla="*/ T0 w 200"/>
                  <a:gd name="T2" fmla="+- 0 -205 -229"/>
                  <a:gd name="T3" fmla="*/ -205 h 113"/>
                  <a:gd name="T4" fmla="+- 0 3966 3894"/>
                  <a:gd name="T5" fmla="*/ T4 w 200"/>
                  <a:gd name="T6" fmla="+- 0 -205 -229"/>
                  <a:gd name="T7" fmla="*/ -205 h 113"/>
                  <a:gd name="T8" fmla="+- 0 3977 3894"/>
                  <a:gd name="T9" fmla="*/ T8 w 200"/>
                  <a:gd name="T10" fmla="+- 0 -199 -229"/>
                  <a:gd name="T11" fmla="*/ -199 h 113"/>
                  <a:gd name="T12" fmla="+- 0 3977 3894"/>
                  <a:gd name="T13" fmla="*/ T12 w 200"/>
                  <a:gd name="T14" fmla="+- 0 -116 -229"/>
                  <a:gd name="T15" fmla="*/ -116 h 113"/>
                  <a:gd name="T16" fmla="+- 0 4012 3894"/>
                  <a:gd name="T17" fmla="*/ T16 w 200"/>
                  <a:gd name="T18" fmla="+- 0 -116 -229"/>
                  <a:gd name="T19" fmla="*/ -116 h 113"/>
                  <a:gd name="T20" fmla="+- 0 4012 3894"/>
                  <a:gd name="T21" fmla="*/ T20 w 200"/>
                  <a:gd name="T22" fmla="+- 0 -187 -229"/>
                  <a:gd name="T23" fmla="*/ -187 h 113"/>
                  <a:gd name="T24" fmla="+- 0 4019 3894"/>
                  <a:gd name="T25" fmla="*/ T24 w 200"/>
                  <a:gd name="T26" fmla="+- 0 -199 -229"/>
                  <a:gd name="T27" fmla="*/ -199 h 113"/>
                  <a:gd name="T28" fmla="+- 0 4028 3894"/>
                  <a:gd name="T29" fmla="*/ T28 w 200"/>
                  <a:gd name="T30" fmla="+- 0 -205 -229"/>
                  <a:gd name="T31" fmla="*/ -205 h 113"/>
                  <a:gd name="T32" fmla="+- 0 4007 3894"/>
                  <a:gd name="T33" fmla="*/ T32 w 200"/>
                  <a:gd name="T34" fmla="+- 0 -205 -229"/>
                  <a:gd name="T35" fmla="*/ -205 h 113"/>
                  <a:gd name="T36" fmla="+- 0 4007 389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8"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1" name="Freeform 60"/>
              <xdr:cNvSpPr>
                <a:spLocks/>
              </xdr:cNvSpPr>
            </xdr:nvSpPr>
            <xdr:spPr bwMode="auto">
              <a:xfrm>
                <a:off x="3894" y="-229"/>
                <a:ext cx="200" cy="113"/>
              </a:xfrm>
              <a:custGeom>
                <a:avLst/>
                <a:gdLst>
                  <a:gd name="T0" fmla="+- 0 4090 3894"/>
                  <a:gd name="T1" fmla="*/ T0 w 200"/>
                  <a:gd name="T2" fmla="+- 0 -205 -229"/>
                  <a:gd name="T3" fmla="*/ -205 h 113"/>
                  <a:gd name="T4" fmla="+- 0 4052 3894"/>
                  <a:gd name="T5" fmla="*/ T4 w 200"/>
                  <a:gd name="T6" fmla="+- 0 -205 -229"/>
                  <a:gd name="T7" fmla="*/ -205 h 113"/>
                  <a:gd name="T8" fmla="+- 0 4059 3894"/>
                  <a:gd name="T9" fmla="*/ T8 w 200"/>
                  <a:gd name="T10" fmla="+- 0 -196 -229"/>
                  <a:gd name="T11" fmla="*/ -196 h 113"/>
                  <a:gd name="T12" fmla="+- 0 4059 3894"/>
                  <a:gd name="T13" fmla="*/ T12 w 200"/>
                  <a:gd name="T14" fmla="+- 0 -116 -229"/>
                  <a:gd name="T15" fmla="*/ -116 h 113"/>
                  <a:gd name="T16" fmla="+- 0 4094 3894"/>
                  <a:gd name="T17" fmla="*/ T16 w 200"/>
                  <a:gd name="T18" fmla="+- 0 -116 -229"/>
                  <a:gd name="T19" fmla="*/ -116 h 113"/>
                  <a:gd name="T20" fmla="+- 0 4094 3894"/>
                  <a:gd name="T21" fmla="*/ T20 w 200"/>
                  <a:gd name="T22" fmla="+- 0 -187 -229"/>
                  <a:gd name="T23" fmla="*/ -187 h 113"/>
                  <a:gd name="T24" fmla="+- 0 4091 3894"/>
                  <a:gd name="T25" fmla="*/ T24 w 200"/>
                  <a:gd name="T26" fmla="+- 0 -204 -229"/>
                  <a:gd name="T27" fmla="*/ -204 h 113"/>
                  <a:gd name="T28" fmla="+- 0 4090 389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8"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2" name="Freeform 61"/>
              <xdr:cNvSpPr>
                <a:spLocks/>
              </xdr:cNvSpPr>
            </xdr:nvSpPr>
            <xdr:spPr bwMode="auto">
              <a:xfrm>
                <a:off x="3894" y="-229"/>
                <a:ext cx="200" cy="113"/>
              </a:xfrm>
              <a:custGeom>
                <a:avLst/>
                <a:gdLst>
                  <a:gd name="T0" fmla="+- 0 4051 3894"/>
                  <a:gd name="T1" fmla="*/ T0 w 200"/>
                  <a:gd name="T2" fmla="+- 0 -229 -229"/>
                  <a:gd name="T3" fmla="*/ -229 h 113"/>
                  <a:gd name="T4" fmla="+- 0 4039 3894"/>
                  <a:gd name="T5" fmla="*/ T4 w 200"/>
                  <a:gd name="T6" fmla="+- 0 -227 -229"/>
                  <a:gd name="T7" fmla="*/ -227 h 113"/>
                  <a:gd name="T8" fmla="+- 0 4028 3894"/>
                  <a:gd name="T9" fmla="*/ T8 w 200"/>
                  <a:gd name="T10" fmla="+- 0 -223 -229"/>
                  <a:gd name="T11" fmla="*/ -223 h 113"/>
                  <a:gd name="T12" fmla="+- 0 4018 3894"/>
                  <a:gd name="T13" fmla="*/ T12 w 200"/>
                  <a:gd name="T14" fmla="+- 0 -216 -229"/>
                  <a:gd name="T15" fmla="*/ -216 h 113"/>
                  <a:gd name="T16" fmla="+- 0 4007 3894"/>
                  <a:gd name="T17" fmla="*/ T16 w 200"/>
                  <a:gd name="T18" fmla="+- 0 -205 -229"/>
                  <a:gd name="T19" fmla="*/ -205 h 113"/>
                  <a:gd name="T20" fmla="+- 0 4028 3894"/>
                  <a:gd name="T21" fmla="*/ T20 w 200"/>
                  <a:gd name="T22" fmla="+- 0 -205 -229"/>
                  <a:gd name="T23" fmla="*/ -205 h 113"/>
                  <a:gd name="T24" fmla="+- 0 4029 3894"/>
                  <a:gd name="T25" fmla="*/ T24 w 200"/>
                  <a:gd name="T26" fmla="+- 0 -205 -229"/>
                  <a:gd name="T27" fmla="*/ -205 h 113"/>
                  <a:gd name="T28" fmla="+- 0 4090 3894"/>
                  <a:gd name="T29" fmla="*/ T28 w 200"/>
                  <a:gd name="T30" fmla="+- 0 -205 -229"/>
                  <a:gd name="T31" fmla="*/ -205 h 113"/>
                  <a:gd name="T32" fmla="+- 0 4082 3894"/>
                  <a:gd name="T33" fmla="*/ T32 w 200"/>
                  <a:gd name="T34" fmla="+- 0 -217 -229"/>
                  <a:gd name="T35" fmla="*/ -217 h 113"/>
                  <a:gd name="T36" fmla="+- 0 4068 3894"/>
                  <a:gd name="T37" fmla="*/ T36 w 200"/>
                  <a:gd name="T38" fmla="+- 0 -226 -229"/>
                  <a:gd name="T39" fmla="*/ -226 h 113"/>
                  <a:gd name="T40" fmla="+- 0 4051 389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63" name="Freeform 62"/>
              <xdr:cNvSpPr>
                <a:spLocks/>
              </xdr:cNvSpPr>
            </xdr:nvSpPr>
            <xdr:spPr bwMode="auto">
              <a:xfrm>
                <a:off x="3894" y="-229"/>
                <a:ext cx="200" cy="113"/>
              </a:xfrm>
              <a:custGeom>
                <a:avLst/>
                <a:gdLst>
                  <a:gd name="T0" fmla="+- 0 3967 3894"/>
                  <a:gd name="T1" fmla="*/ T0 w 200"/>
                  <a:gd name="T2" fmla="+- 0 -229 -229"/>
                  <a:gd name="T3" fmla="*/ -229 h 113"/>
                  <a:gd name="T4" fmla="+- 0 3960 3894"/>
                  <a:gd name="T5" fmla="*/ T4 w 200"/>
                  <a:gd name="T6" fmla="+- 0 -229 -229"/>
                  <a:gd name="T7" fmla="*/ -229 h 113"/>
                  <a:gd name="T8" fmla="+- 0 3954 3894"/>
                  <a:gd name="T9" fmla="*/ T8 w 200"/>
                  <a:gd name="T10" fmla="+- 0 -227 -229"/>
                  <a:gd name="T11" fmla="*/ -227 h 113"/>
                  <a:gd name="T12" fmla="+- 0 3947 3894"/>
                  <a:gd name="T13" fmla="*/ T12 w 200"/>
                  <a:gd name="T14" fmla="+- 0 -225 -229"/>
                  <a:gd name="T15" fmla="*/ -225 h 113"/>
                  <a:gd name="T16" fmla="+- 0 3941 3894"/>
                  <a:gd name="T17" fmla="*/ T16 w 200"/>
                  <a:gd name="T18" fmla="+- 0 -222 -229"/>
                  <a:gd name="T19" fmla="*/ -222 h 113"/>
                  <a:gd name="T20" fmla="+- 0 3935 3894"/>
                  <a:gd name="T21" fmla="*/ T20 w 200"/>
                  <a:gd name="T22" fmla="+- 0 -218 -229"/>
                  <a:gd name="T23" fmla="*/ -218 h 113"/>
                  <a:gd name="T24" fmla="+- 0 3929 3894"/>
                  <a:gd name="T25" fmla="*/ T24 w 200"/>
                  <a:gd name="T26" fmla="+- 0 -212 -229"/>
                  <a:gd name="T27" fmla="*/ -212 h 113"/>
                  <a:gd name="T28" fmla="+- 0 4003 3894"/>
                  <a:gd name="T29" fmla="*/ T28 w 200"/>
                  <a:gd name="T30" fmla="+- 0 -212 -229"/>
                  <a:gd name="T31" fmla="*/ -212 h 113"/>
                  <a:gd name="T32" fmla="+- 0 4000 3894"/>
                  <a:gd name="T33" fmla="*/ T32 w 200"/>
                  <a:gd name="T34" fmla="+- 0 -215 -229"/>
                  <a:gd name="T35" fmla="*/ -215 h 113"/>
                  <a:gd name="T36" fmla="+- 0 3992 3894"/>
                  <a:gd name="T37" fmla="*/ T36 w 200"/>
                  <a:gd name="T38" fmla="+- 0 -223 -229"/>
                  <a:gd name="T39" fmla="*/ -223 h 113"/>
                  <a:gd name="T40" fmla="+- 0 3981 3894"/>
                  <a:gd name="T41" fmla="*/ T40 w 200"/>
                  <a:gd name="T42" fmla="+- 0 -227 -229"/>
                  <a:gd name="T43" fmla="*/ -227 h 113"/>
                  <a:gd name="T44" fmla="+- 0 3967 389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9" y="17"/>
                    </a:lnTo>
                    <a:lnTo>
                      <a:pt x="106" y="14"/>
                    </a:lnTo>
                    <a:lnTo>
                      <a:pt x="98" y="6"/>
                    </a:lnTo>
                    <a:lnTo>
                      <a:pt x="87"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2" name="Group 21"/>
            <xdr:cNvGrpSpPr>
              <a:grpSpLocks/>
            </xdr:cNvGrpSpPr>
          </xdr:nvGrpSpPr>
          <xdr:grpSpPr bwMode="auto">
            <a:xfrm>
              <a:off x="4124" y="-229"/>
              <a:ext cx="200" cy="113"/>
              <a:chOff x="4124" y="-229"/>
              <a:chExt cx="200" cy="113"/>
            </a:xfrm>
          </xdr:grpSpPr>
          <xdr:sp macro="" textlink="">
            <xdr:nvSpPr>
              <xdr:cNvPr id="54" name="Freeform 53"/>
              <xdr:cNvSpPr>
                <a:spLocks/>
              </xdr:cNvSpPr>
            </xdr:nvSpPr>
            <xdr:spPr bwMode="auto">
              <a:xfrm>
                <a:off x="4124" y="-229"/>
                <a:ext cx="200" cy="113"/>
              </a:xfrm>
              <a:custGeom>
                <a:avLst/>
                <a:gdLst>
                  <a:gd name="T0" fmla="+- 0 4159 4124"/>
                  <a:gd name="T1" fmla="*/ T0 w 200"/>
                  <a:gd name="T2" fmla="+- 0 -226 -229"/>
                  <a:gd name="T3" fmla="*/ -226 h 113"/>
                  <a:gd name="T4" fmla="+- 0 4124 4124"/>
                  <a:gd name="T5" fmla="*/ T4 w 200"/>
                  <a:gd name="T6" fmla="+- 0 -226 -229"/>
                  <a:gd name="T7" fmla="*/ -226 h 113"/>
                  <a:gd name="T8" fmla="+- 0 4124 4124"/>
                  <a:gd name="T9" fmla="*/ T8 w 200"/>
                  <a:gd name="T10" fmla="+- 0 -116 -229"/>
                  <a:gd name="T11" fmla="*/ -116 h 113"/>
                  <a:gd name="T12" fmla="+- 0 4159 4124"/>
                  <a:gd name="T13" fmla="*/ T12 w 200"/>
                  <a:gd name="T14" fmla="+- 0 -116 -229"/>
                  <a:gd name="T15" fmla="*/ -116 h 113"/>
                  <a:gd name="T16" fmla="+- 0 4159 4124"/>
                  <a:gd name="T17" fmla="*/ T16 w 200"/>
                  <a:gd name="T18" fmla="+- 0 -190 -229"/>
                  <a:gd name="T19" fmla="*/ -190 h 113"/>
                  <a:gd name="T20" fmla="+- 0 4167 4124"/>
                  <a:gd name="T21" fmla="*/ T20 w 200"/>
                  <a:gd name="T22" fmla="+- 0 -200 -229"/>
                  <a:gd name="T23" fmla="*/ -200 h 113"/>
                  <a:gd name="T24" fmla="+- 0 4176 4124"/>
                  <a:gd name="T25" fmla="*/ T24 w 200"/>
                  <a:gd name="T26" fmla="+- 0 -205 -229"/>
                  <a:gd name="T27" fmla="*/ -205 h 113"/>
                  <a:gd name="T28" fmla="+- 0 4237 4124"/>
                  <a:gd name="T29" fmla="*/ T28 w 200"/>
                  <a:gd name="T30" fmla="+- 0 -205 -229"/>
                  <a:gd name="T31" fmla="*/ -205 h 113"/>
                  <a:gd name="T32" fmla="+- 0 4232 4124"/>
                  <a:gd name="T33" fmla="*/ T32 w 200"/>
                  <a:gd name="T34" fmla="+- 0 -212 -229"/>
                  <a:gd name="T35" fmla="*/ -212 h 113"/>
                  <a:gd name="T36" fmla="+- 0 4159 4124"/>
                  <a:gd name="T37" fmla="*/ T36 w 200"/>
                  <a:gd name="T38" fmla="+- 0 -212 -229"/>
                  <a:gd name="T39" fmla="*/ -212 h 113"/>
                  <a:gd name="T40" fmla="+- 0 4159 4124"/>
                  <a:gd name="T41" fmla="*/ T40 w 200"/>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35" y="3"/>
                    </a:moveTo>
                    <a:lnTo>
                      <a:pt x="0" y="3"/>
                    </a:lnTo>
                    <a:lnTo>
                      <a:pt x="0" y="113"/>
                    </a:lnTo>
                    <a:lnTo>
                      <a:pt x="35" y="113"/>
                    </a:lnTo>
                    <a:lnTo>
                      <a:pt x="35" y="39"/>
                    </a:lnTo>
                    <a:lnTo>
                      <a:pt x="43" y="29"/>
                    </a:lnTo>
                    <a:lnTo>
                      <a:pt x="52" y="24"/>
                    </a:lnTo>
                    <a:lnTo>
                      <a:pt x="113" y="24"/>
                    </a:lnTo>
                    <a:lnTo>
                      <a:pt x="108" y="17"/>
                    </a:lnTo>
                    <a:lnTo>
                      <a:pt x="35" y="17"/>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5" name="Freeform 54"/>
              <xdr:cNvSpPr>
                <a:spLocks/>
              </xdr:cNvSpPr>
            </xdr:nvSpPr>
            <xdr:spPr bwMode="auto">
              <a:xfrm>
                <a:off x="4124" y="-229"/>
                <a:ext cx="200" cy="113"/>
              </a:xfrm>
              <a:custGeom>
                <a:avLst/>
                <a:gdLst>
                  <a:gd name="T0" fmla="+- 0 4237 4124"/>
                  <a:gd name="T1" fmla="*/ T0 w 200"/>
                  <a:gd name="T2" fmla="+- 0 -205 -229"/>
                  <a:gd name="T3" fmla="*/ -205 h 113"/>
                  <a:gd name="T4" fmla="+- 0 4196 4124"/>
                  <a:gd name="T5" fmla="*/ T4 w 200"/>
                  <a:gd name="T6" fmla="+- 0 -205 -229"/>
                  <a:gd name="T7" fmla="*/ -205 h 113"/>
                  <a:gd name="T8" fmla="+- 0 4207 4124"/>
                  <a:gd name="T9" fmla="*/ T8 w 200"/>
                  <a:gd name="T10" fmla="+- 0 -199 -229"/>
                  <a:gd name="T11" fmla="*/ -199 h 113"/>
                  <a:gd name="T12" fmla="+- 0 4207 4124"/>
                  <a:gd name="T13" fmla="*/ T12 w 200"/>
                  <a:gd name="T14" fmla="+- 0 -116 -229"/>
                  <a:gd name="T15" fmla="*/ -116 h 113"/>
                  <a:gd name="T16" fmla="+- 0 4241 4124"/>
                  <a:gd name="T17" fmla="*/ T16 w 200"/>
                  <a:gd name="T18" fmla="+- 0 -116 -229"/>
                  <a:gd name="T19" fmla="*/ -116 h 113"/>
                  <a:gd name="T20" fmla="+- 0 4242 4124"/>
                  <a:gd name="T21" fmla="*/ T20 w 200"/>
                  <a:gd name="T22" fmla="+- 0 -187 -229"/>
                  <a:gd name="T23" fmla="*/ -187 h 113"/>
                  <a:gd name="T24" fmla="+- 0 4249 4124"/>
                  <a:gd name="T25" fmla="*/ T24 w 200"/>
                  <a:gd name="T26" fmla="+- 0 -199 -229"/>
                  <a:gd name="T27" fmla="*/ -199 h 113"/>
                  <a:gd name="T28" fmla="+- 0 4258 4124"/>
                  <a:gd name="T29" fmla="*/ T28 w 200"/>
                  <a:gd name="T30" fmla="+- 0 -205 -229"/>
                  <a:gd name="T31" fmla="*/ -205 h 113"/>
                  <a:gd name="T32" fmla="+- 0 4237 4124"/>
                  <a:gd name="T33" fmla="*/ T32 w 200"/>
                  <a:gd name="T34" fmla="+- 0 -205 -229"/>
                  <a:gd name="T35" fmla="*/ -205 h 113"/>
                  <a:gd name="T36" fmla="+- 0 4237 4124"/>
                  <a:gd name="T37" fmla="*/ T36 w 200"/>
                  <a:gd name="T38" fmla="+- 0 -205 -229"/>
                  <a:gd name="T39" fmla="*/ -205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Lst>
                <a:rect l="0" t="0" r="r" b="b"/>
                <a:pathLst>
                  <a:path w="200" h="113">
                    <a:moveTo>
                      <a:pt x="113" y="24"/>
                    </a:moveTo>
                    <a:lnTo>
                      <a:pt x="72" y="24"/>
                    </a:lnTo>
                    <a:lnTo>
                      <a:pt x="83" y="30"/>
                    </a:lnTo>
                    <a:lnTo>
                      <a:pt x="83" y="113"/>
                    </a:lnTo>
                    <a:lnTo>
                      <a:pt x="117" y="113"/>
                    </a:lnTo>
                    <a:lnTo>
                      <a:pt x="118" y="42"/>
                    </a:lnTo>
                    <a:lnTo>
                      <a:pt x="125" y="30"/>
                    </a:lnTo>
                    <a:lnTo>
                      <a:pt x="134" y="24"/>
                    </a:lnTo>
                    <a:lnTo>
                      <a:pt x="113"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6" name="Freeform 55"/>
              <xdr:cNvSpPr>
                <a:spLocks/>
              </xdr:cNvSpPr>
            </xdr:nvSpPr>
            <xdr:spPr bwMode="auto">
              <a:xfrm>
                <a:off x="4124" y="-229"/>
                <a:ext cx="200" cy="113"/>
              </a:xfrm>
              <a:custGeom>
                <a:avLst/>
                <a:gdLst>
                  <a:gd name="T0" fmla="+- 0 4320 4124"/>
                  <a:gd name="T1" fmla="*/ T0 w 200"/>
                  <a:gd name="T2" fmla="+- 0 -205 -229"/>
                  <a:gd name="T3" fmla="*/ -205 h 113"/>
                  <a:gd name="T4" fmla="+- 0 4281 4124"/>
                  <a:gd name="T5" fmla="*/ T4 w 200"/>
                  <a:gd name="T6" fmla="+- 0 -205 -229"/>
                  <a:gd name="T7" fmla="*/ -205 h 113"/>
                  <a:gd name="T8" fmla="+- 0 4289 4124"/>
                  <a:gd name="T9" fmla="*/ T8 w 200"/>
                  <a:gd name="T10" fmla="+- 0 -196 -229"/>
                  <a:gd name="T11" fmla="*/ -196 h 113"/>
                  <a:gd name="T12" fmla="+- 0 4289 4124"/>
                  <a:gd name="T13" fmla="*/ T12 w 200"/>
                  <a:gd name="T14" fmla="+- 0 -116 -229"/>
                  <a:gd name="T15" fmla="*/ -116 h 113"/>
                  <a:gd name="T16" fmla="+- 0 4324 4124"/>
                  <a:gd name="T17" fmla="*/ T16 w 200"/>
                  <a:gd name="T18" fmla="+- 0 -116 -229"/>
                  <a:gd name="T19" fmla="*/ -116 h 113"/>
                  <a:gd name="T20" fmla="+- 0 4324 4124"/>
                  <a:gd name="T21" fmla="*/ T20 w 200"/>
                  <a:gd name="T22" fmla="+- 0 -187 -229"/>
                  <a:gd name="T23" fmla="*/ -187 h 113"/>
                  <a:gd name="T24" fmla="+- 0 4321 4124"/>
                  <a:gd name="T25" fmla="*/ T24 w 200"/>
                  <a:gd name="T26" fmla="+- 0 -204 -229"/>
                  <a:gd name="T27" fmla="*/ -204 h 113"/>
                  <a:gd name="T28" fmla="+- 0 4320 4124"/>
                  <a:gd name="T29" fmla="*/ T28 w 200"/>
                  <a:gd name="T30" fmla="+- 0 -205 -229"/>
                  <a:gd name="T31" fmla="*/ -205 h 113"/>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200" h="113">
                    <a:moveTo>
                      <a:pt x="196" y="24"/>
                    </a:moveTo>
                    <a:lnTo>
                      <a:pt x="157" y="24"/>
                    </a:lnTo>
                    <a:lnTo>
                      <a:pt x="165" y="33"/>
                    </a:lnTo>
                    <a:lnTo>
                      <a:pt x="165" y="113"/>
                    </a:lnTo>
                    <a:lnTo>
                      <a:pt x="200" y="113"/>
                    </a:lnTo>
                    <a:lnTo>
                      <a:pt x="200" y="42"/>
                    </a:lnTo>
                    <a:lnTo>
                      <a:pt x="197" y="25"/>
                    </a:lnTo>
                    <a:lnTo>
                      <a:pt x="196"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7" name="Freeform 56"/>
              <xdr:cNvSpPr>
                <a:spLocks/>
              </xdr:cNvSpPr>
            </xdr:nvSpPr>
            <xdr:spPr bwMode="auto">
              <a:xfrm>
                <a:off x="4124" y="-229"/>
                <a:ext cx="200" cy="113"/>
              </a:xfrm>
              <a:custGeom>
                <a:avLst/>
                <a:gdLst>
                  <a:gd name="T0" fmla="+- 0 4281 4124"/>
                  <a:gd name="T1" fmla="*/ T0 w 200"/>
                  <a:gd name="T2" fmla="+- 0 -229 -229"/>
                  <a:gd name="T3" fmla="*/ -229 h 113"/>
                  <a:gd name="T4" fmla="+- 0 4269 4124"/>
                  <a:gd name="T5" fmla="*/ T4 w 200"/>
                  <a:gd name="T6" fmla="+- 0 -227 -229"/>
                  <a:gd name="T7" fmla="*/ -227 h 113"/>
                  <a:gd name="T8" fmla="+- 0 4258 4124"/>
                  <a:gd name="T9" fmla="*/ T8 w 200"/>
                  <a:gd name="T10" fmla="+- 0 -223 -229"/>
                  <a:gd name="T11" fmla="*/ -223 h 113"/>
                  <a:gd name="T12" fmla="+- 0 4248 4124"/>
                  <a:gd name="T13" fmla="*/ T12 w 200"/>
                  <a:gd name="T14" fmla="+- 0 -216 -229"/>
                  <a:gd name="T15" fmla="*/ -216 h 113"/>
                  <a:gd name="T16" fmla="+- 0 4237 4124"/>
                  <a:gd name="T17" fmla="*/ T16 w 200"/>
                  <a:gd name="T18" fmla="+- 0 -205 -229"/>
                  <a:gd name="T19" fmla="*/ -205 h 113"/>
                  <a:gd name="T20" fmla="+- 0 4258 4124"/>
                  <a:gd name="T21" fmla="*/ T20 w 200"/>
                  <a:gd name="T22" fmla="+- 0 -205 -229"/>
                  <a:gd name="T23" fmla="*/ -205 h 113"/>
                  <a:gd name="T24" fmla="+- 0 4259 4124"/>
                  <a:gd name="T25" fmla="*/ T24 w 200"/>
                  <a:gd name="T26" fmla="+- 0 -205 -229"/>
                  <a:gd name="T27" fmla="*/ -205 h 113"/>
                  <a:gd name="T28" fmla="+- 0 4320 4124"/>
                  <a:gd name="T29" fmla="*/ T28 w 200"/>
                  <a:gd name="T30" fmla="+- 0 -205 -229"/>
                  <a:gd name="T31" fmla="*/ -205 h 113"/>
                  <a:gd name="T32" fmla="+- 0 4312 4124"/>
                  <a:gd name="T33" fmla="*/ T32 w 200"/>
                  <a:gd name="T34" fmla="+- 0 -217 -229"/>
                  <a:gd name="T35" fmla="*/ -217 h 113"/>
                  <a:gd name="T36" fmla="+- 0 4298 4124"/>
                  <a:gd name="T37" fmla="*/ T36 w 200"/>
                  <a:gd name="T38" fmla="+- 0 -226 -229"/>
                  <a:gd name="T39" fmla="*/ -226 h 113"/>
                  <a:gd name="T40" fmla="+- 0 4281 4124"/>
                  <a:gd name="T41" fmla="*/ T40 w 200"/>
                  <a:gd name="T42" fmla="+- 0 -229 -229"/>
                  <a:gd name="T43"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200" h="113">
                    <a:moveTo>
                      <a:pt x="157" y="0"/>
                    </a:moveTo>
                    <a:lnTo>
                      <a:pt x="145" y="2"/>
                    </a:lnTo>
                    <a:lnTo>
                      <a:pt x="134" y="6"/>
                    </a:lnTo>
                    <a:lnTo>
                      <a:pt x="124" y="13"/>
                    </a:lnTo>
                    <a:lnTo>
                      <a:pt x="113" y="24"/>
                    </a:lnTo>
                    <a:lnTo>
                      <a:pt x="134" y="24"/>
                    </a:lnTo>
                    <a:lnTo>
                      <a:pt x="135" y="24"/>
                    </a:lnTo>
                    <a:lnTo>
                      <a:pt x="196" y="24"/>
                    </a:lnTo>
                    <a:lnTo>
                      <a:pt x="188" y="12"/>
                    </a:lnTo>
                    <a:lnTo>
                      <a:pt x="174" y="3"/>
                    </a:lnTo>
                    <a:lnTo>
                      <a:pt x="15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8" name="Freeform 57"/>
              <xdr:cNvSpPr>
                <a:spLocks/>
              </xdr:cNvSpPr>
            </xdr:nvSpPr>
            <xdr:spPr bwMode="auto">
              <a:xfrm>
                <a:off x="4124" y="-229"/>
                <a:ext cx="200" cy="113"/>
              </a:xfrm>
              <a:custGeom>
                <a:avLst/>
                <a:gdLst>
                  <a:gd name="T0" fmla="+- 0 4197 4124"/>
                  <a:gd name="T1" fmla="*/ T0 w 200"/>
                  <a:gd name="T2" fmla="+- 0 -229 -229"/>
                  <a:gd name="T3" fmla="*/ -229 h 113"/>
                  <a:gd name="T4" fmla="+- 0 4190 4124"/>
                  <a:gd name="T5" fmla="*/ T4 w 200"/>
                  <a:gd name="T6" fmla="+- 0 -229 -229"/>
                  <a:gd name="T7" fmla="*/ -229 h 113"/>
                  <a:gd name="T8" fmla="+- 0 4184 4124"/>
                  <a:gd name="T9" fmla="*/ T8 w 200"/>
                  <a:gd name="T10" fmla="+- 0 -227 -229"/>
                  <a:gd name="T11" fmla="*/ -227 h 113"/>
                  <a:gd name="T12" fmla="+- 0 4177 4124"/>
                  <a:gd name="T13" fmla="*/ T12 w 200"/>
                  <a:gd name="T14" fmla="+- 0 -225 -229"/>
                  <a:gd name="T15" fmla="*/ -225 h 113"/>
                  <a:gd name="T16" fmla="+- 0 4171 4124"/>
                  <a:gd name="T17" fmla="*/ T16 w 200"/>
                  <a:gd name="T18" fmla="+- 0 -222 -229"/>
                  <a:gd name="T19" fmla="*/ -222 h 113"/>
                  <a:gd name="T20" fmla="+- 0 4165 4124"/>
                  <a:gd name="T21" fmla="*/ T20 w 200"/>
                  <a:gd name="T22" fmla="+- 0 -218 -229"/>
                  <a:gd name="T23" fmla="*/ -218 h 113"/>
                  <a:gd name="T24" fmla="+- 0 4159 4124"/>
                  <a:gd name="T25" fmla="*/ T24 w 200"/>
                  <a:gd name="T26" fmla="+- 0 -212 -229"/>
                  <a:gd name="T27" fmla="*/ -212 h 113"/>
                  <a:gd name="T28" fmla="+- 0 4232 4124"/>
                  <a:gd name="T29" fmla="*/ T28 w 200"/>
                  <a:gd name="T30" fmla="+- 0 -212 -229"/>
                  <a:gd name="T31" fmla="*/ -212 h 113"/>
                  <a:gd name="T32" fmla="+- 0 4230 4124"/>
                  <a:gd name="T33" fmla="*/ T32 w 200"/>
                  <a:gd name="T34" fmla="+- 0 -215 -229"/>
                  <a:gd name="T35" fmla="*/ -215 h 113"/>
                  <a:gd name="T36" fmla="+- 0 4221 4124"/>
                  <a:gd name="T37" fmla="*/ T36 w 200"/>
                  <a:gd name="T38" fmla="+- 0 -223 -229"/>
                  <a:gd name="T39" fmla="*/ -223 h 113"/>
                  <a:gd name="T40" fmla="+- 0 4210 4124"/>
                  <a:gd name="T41" fmla="*/ T40 w 200"/>
                  <a:gd name="T42" fmla="+- 0 -227 -229"/>
                  <a:gd name="T43" fmla="*/ -227 h 113"/>
                  <a:gd name="T44" fmla="+- 0 4197 4124"/>
                  <a:gd name="T45" fmla="*/ T44 w 200"/>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200" h="113">
                    <a:moveTo>
                      <a:pt x="73" y="0"/>
                    </a:moveTo>
                    <a:lnTo>
                      <a:pt x="66" y="0"/>
                    </a:lnTo>
                    <a:lnTo>
                      <a:pt x="60" y="2"/>
                    </a:lnTo>
                    <a:lnTo>
                      <a:pt x="53" y="4"/>
                    </a:lnTo>
                    <a:lnTo>
                      <a:pt x="47" y="7"/>
                    </a:lnTo>
                    <a:lnTo>
                      <a:pt x="41" y="11"/>
                    </a:lnTo>
                    <a:lnTo>
                      <a:pt x="35" y="17"/>
                    </a:lnTo>
                    <a:lnTo>
                      <a:pt x="108" y="17"/>
                    </a:lnTo>
                    <a:lnTo>
                      <a:pt x="106" y="14"/>
                    </a:lnTo>
                    <a:lnTo>
                      <a:pt x="97" y="6"/>
                    </a:lnTo>
                    <a:lnTo>
                      <a:pt x="86" y="2"/>
                    </a:lnTo>
                    <a:lnTo>
                      <a:pt x="7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3" name="Group 22"/>
            <xdr:cNvGrpSpPr>
              <a:grpSpLocks/>
            </xdr:cNvGrpSpPr>
          </xdr:nvGrpSpPr>
          <xdr:grpSpPr bwMode="auto">
            <a:xfrm>
              <a:off x="4352" y="-282"/>
              <a:ext cx="39" cy="166"/>
              <a:chOff x="4352" y="-282"/>
              <a:chExt cx="39" cy="166"/>
            </a:xfrm>
          </xdr:grpSpPr>
          <xdr:sp macro="" textlink="">
            <xdr:nvSpPr>
              <xdr:cNvPr id="52" name="Freeform 51"/>
              <xdr:cNvSpPr>
                <a:spLocks/>
              </xdr:cNvSpPr>
            </xdr:nvSpPr>
            <xdr:spPr bwMode="auto">
              <a:xfrm>
                <a:off x="4352" y="-282"/>
                <a:ext cx="39" cy="166"/>
              </a:xfrm>
              <a:custGeom>
                <a:avLst/>
                <a:gdLst>
                  <a:gd name="T0" fmla="+- 0 4382 4352"/>
                  <a:gd name="T1" fmla="*/ T0 w 39"/>
                  <a:gd name="T2" fmla="+- 0 -282 -282"/>
                  <a:gd name="T3" fmla="*/ -282 h 166"/>
                  <a:gd name="T4" fmla="+- 0 4361 4352"/>
                  <a:gd name="T5" fmla="*/ T4 w 39"/>
                  <a:gd name="T6" fmla="+- 0 -282 -282"/>
                  <a:gd name="T7" fmla="*/ -282 h 166"/>
                  <a:gd name="T8" fmla="+- 0 4352 4352"/>
                  <a:gd name="T9" fmla="*/ T8 w 39"/>
                  <a:gd name="T10" fmla="+- 0 -273 -282"/>
                  <a:gd name="T11" fmla="*/ -273 h 166"/>
                  <a:gd name="T12" fmla="+- 0 4352 4352"/>
                  <a:gd name="T13" fmla="*/ T12 w 39"/>
                  <a:gd name="T14" fmla="+- 0 -252 -282"/>
                  <a:gd name="T15" fmla="*/ -252 h 166"/>
                  <a:gd name="T16" fmla="+- 0 4361 4352"/>
                  <a:gd name="T17" fmla="*/ T16 w 39"/>
                  <a:gd name="T18" fmla="+- 0 -243 -282"/>
                  <a:gd name="T19" fmla="*/ -243 h 166"/>
                  <a:gd name="T20" fmla="+- 0 4382 4352"/>
                  <a:gd name="T21" fmla="*/ T20 w 39"/>
                  <a:gd name="T22" fmla="+- 0 -243 -282"/>
                  <a:gd name="T23" fmla="*/ -243 h 166"/>
                  <a:gd name="T24" fmla="+- 0 4390 4352"/>
                  <a:gd name="T25" fmla="*/ T24 w 39"/>
                  <a:gd name="T26" fmla="+- 0 -252 -282"/>
                  <a:gd name="T27" fmla="*/ -252 h 166"/>
                  <a:gd name="T28" fmla="+- 0 4390 4352"/>
                  <a:gd name="T29" fmla="*/ T28 w 39"/>
                  <a:gd name="T30" fmla="+- 0 -273 -282"/>
                  <a:gd name="T31" fmla="*/ -273 h 166"/>
                  <a:gd name="T32" fmla="+- 0 4382 435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9" y="0"/>
                    </a:lnTo>
                    <a:lnTo>
                      <a:pt x="0" y="9"/>
                    </a:lnTo>
                    <a:lnTo>
                      <a:pt x="0" y="30"/>
                    </a:lnTo>
                    <a:lnTo>
                      <a:pt x="9"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3" name="Freeform 52"/>
              <xdr:cNvSpPr>
                <a:spLocks/>
              </xdr:cNvSpPr>
            </xdr:nvSpPr>
            <xdr:spPr bwMode="auto">
              <a:xfrm>
                <a:off x="4352" y="-282"/>
                <a:ext cx="39" cy="166"/>
              </a:xfrm>
              <a:custGeom>
                <a:avLst/>
                <a:gdLst>
                  <a:gd name="T0" fmla="+- 0 4389 4352"/>
                  <a:gd name="T1" fmla="*/ T0 w 39"/>
                  <a:gd name="T2" fmla="+- 0 -226 -282"/>
                  <a:gd name="T3" fmla="*/ -226 h 166"/>
                  <a:gd name="T4" fmla="+- 0 4354 4352"/>
                  <a:gd name="T5" fmla="*/ T4 w 39"/>
                  <a:gd name="T6" fmla="+- 0 -226 -282"/>
                  <a:gd name="T7" fmla="*/ -226 h 166"/>
                  <a:gd name="T8" fmla="+- 0 4354 4352"/>
                  <a:gd name="T9" fmla="*/ T8 w 39"/>
                  <a:gd name="T10" fmla="+- 0 -116 -282"/>
                  <a:gd name="T11" fmla="*/ -116 h 166"/>
                  <a:gd name="T12" fmla="+- 0 4389 4352"/>
                  <a:gd name="T13" fmla="*/ T12 w 39"/>
                  <a:gd name="T14" fmla="+- 0 -116 -282"/>
                  <a:gd name="T15" fmla="*/ -116 h 166"/>
                  <a:gd name="T16" fmla="+- 0 4389 435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7" y="56"/>
                    </a:moveTo>
                    <a:lnTo>
                      <a:pt x="2" y="56"/>
                    </a:lnTo>
                    <a:lnTo>
                      <a:pt x="2" y="166"/>
                    </a:lnTo>
                    <a:lnTo>
                      <a:pt x="37" y="166"/>
                    </a:lnTo>
                    <a:lnTo>
                      <a:pt x="37"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4" name="Group 23"/>
            <xdr:cNvGrpSpPr>
              <a:grpSpLocks/>
            </xdr:cNvGrpSpPr>
          </xdr:nvGrpSpPr>
          <xdr:grpSpPr bwMode="auto">
            <a:xfrm>
              <a:off x="4413" y="-229"/>
              <a:ext cx="88" cy="115"/>
              <a:chOff x="4413" y="-229"/>
              <a:chExt cx="88" cy="115"/>
            </a:xfrm>
          </xdr:grpSpPr>
          <xdr:sp macro="" textlink="">
            <xdr:nvSpPr>
              <xdr:cNvPr id="49" name="Freeform 48"/>
              <xdr:cNvSpPr>
                <a:spLocks/>
              </xdr:cNvSpPr>
            </xdr:nvSpPr>
            <xdr:spPr bwMode="auto">
              <a:xfrm>
                <a:off x="4413" y="-229"/>
                <a:ext cx="88" cy="115"/>
              </a:xfrm>
              <a:custGeom>
                <a:avLst/>
                <a:gdLst>
                  <a:gd name="T0" fmla="+- 0 4415 4413"/>
                  <a:gd name="T1" fmla="*/ T0 w 88"/>
                  <a:gd name="T2" fmla="+- 0 -146 -229"/>
                  <a:gd name="T3" fmla="*/ -146 h 115"/>
                  <a:gd name="T4" fmla="+- 0 4415 4413"/>
                  <a:gd name="T5" fmla="*/ T4 w 88"/>
                  <a:gd name="T6" fmla="+- 0 -122 -229"/>
                  <a:gd name="T7" fmla="*/ -122 h 115"/>
                  <a:gd name="T8" fmla="+- 0 4421 4413"/>
                  <a:gd name="T9" fmla="*/ T8 w 88"/>
                  <a:gd name="T10" fmla="+- 0 -119 -229"/>
                  <a:gd name="T11" fmla="*/ -119 h 115"/>
                  <a:gd name="T12" fmla="+- 0 4430 4413"/>
                  <a:gd name="T13" fmla="*/ T12 w 88"/>
                  <a:gd name="T14" fmla="+- 0 -117 -229"/>
                  <a:gd name="T15" fmla="*/ -117 h 115"/>
                  <a:gd name="T16" fmla="+- 0 4442 4413"/>
                  <a:gd name="T17" fmla="*/ T16 w 88"/>
                  <a:gd name="T18" fmla="+- 0 -115 -229"/>
                  <a:gd name="T19" fmla="*/ -115 h 115"/>
                  <a:gd name="T20" fmla="+- 0 4455 4413"/>
                  <a:gd name="T21" fmla="*/ T20 w 88"/>
                  <a:gd name="T22" fmla="+- 0 -114 -229"/>
                  <a:gd name="T23" fmla="*/ -114 h 115"/>
                  <a:gd name="T24" fmla="+- 0 4474 4413"/>
                  <a:gd name="T25" fmla="*/ T24 w 88"/>
                  <a:gd name="T26" fmla="+- 0 -116 -229"/>
                  <a:gd name="T27" fmla="*/ -116 h 115"/>
                  <a:gd name="T28" fmla="+- 0 4488 4413"/>
                  <a:gd name="T29" fmla="*/ T28 w 88"/>
                  <a:gd name="T30" fmla="+- 0 -123 -229"/>
                  <a:gd name="T31" fmla="*/ -123 h 115"/>
                  <a:gd name="T32" fmla="+- 0 4497 4413"/>
                  <a:gd name="T33" fmla="*/ T32 w 88"/>
                  <a:gd name="T34" fmla="+- 0 -134 -229"/>
                  <a:gd name="T35" fmla="*/ -134 h 115"/>
                  <a:gd name="T36" fmla="+- 0 4497 4413"/>
                  <a:gd name="T37" fmla="*/ T36 w 88"/>
                  <a:gd name="T38" fmla="+- 0 -137 -229"/>
                  <a:gd name="T39" fmla="*/ -137 h 115"/>
                  <a:gd name="T40" fmla="+- 0 4438 4413"/>
                  <a:gd name="T41" fmla="*/ T40 w 88"/>
                  <a:gd name="T42" fmla="+- 0 -137 -229"/>
                  <a:gd name="T43" fmla="*/ -137 h 115"/>
                  <a:gd name="T44" fmla="+- 0 4426 4413"/>
                  <a:gd name="T45" fmla="*/ T44 w 88"/>
                  <a:gd name="T46" fmla="+- 0 -141 -229"/>
                  <a:gd name="T47" fmla="*/ -141 h 115"/>
                  <a:gd name="T48" fmla="+- 0 4415 4413"/>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4" y="92"/>
                    </a:lnTo>
                    <a:lnTo>
                      <a:pt x="25" y="92"/>
                    </a:lnTo>
                    <a:lnTo>
                      <a:pt x="13"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0" name="Freeform 49"/>
              <xdr:cNvSpPr>
                <a:spLocks/>
              </xdr:cNvSpPr>
            </xdr:nvSpPr>
            <xdr:spPr bwMode="auto">
              <a:xfrm>
                <a:off x="4413" y="-229"/>
                <a:ext cx="88" cy="115"/>
              </a:xfrm>
              <a:custGeom>
                <a:avLst/>
                <a:gdLst>
                  <a:gd name="T0" fmla="+- 0 4472 4413"/>
                  <a:gd name="T1" fmla="*/ T0 w 88"/>
                  <a:gd name="T2" fmla="+- 0 -229 -229"/>
                  <a:gd name="T3" fmla="*/ -229 h 115"/>
                  <a:gd name="T4" fmla="+- 0 4458 4413"/>
                  <a:gd name="T5" fmla="*/ T4 w 88"/>
                  <a:gd name="T6" fmla="+- 0 -229 -229"/>
                  <a:gd name="T7" fmla="*/ -229 h 115"/>
                  <a:gd name="T8" fmla="+- 0 4440 4413"/>
                  <a:gd name="T9" fmla="*/ T8 w 88"/>
                  <a:gd name="T10" fmla="+- 0 -226 -229"/>
                  <a:gd name="T11" fmla="*/ -226 h 115"/>
                  <a:gd name="T12" fmla="+- 0 4425 4413"/>
                  <a:gd name="T13" fmla="*/ T12 w 88"/>
                  <a:gd name="T14" fmla="+- 0 -219 -229"/>
                  <a:gd name="T15" fmla="*/ -219 h 115"/>
                  <a:gd name="T16" fmla="+- 0 4416 4413"/>
                  <a:gd name="T17" fmla="*/ T16 w 88"/>
                  <a:gd name="T18" fmla="+- 0 -208 -229"/>
                  <a:gd name="T19" fmla="*/ -208 h 115"/>
                  <a:gd name="T20" fmla="+- 0 4413 4413"/>
                  <a:gd name="T21" fmla="*/ T20 w 88"/>
                  <a:gd name="T22" fmla="+- 0 -194 -229"/>
                  <a:gd name="T23" fmla="*/ -194 h 115"/>
                  <a:gd name="T24" fmla="+- 0 4421 4413"/>
                  <a:gd name="T25" fmla="*/ T24 w 88"/>
                  <a:gd name="T26" fmla="+- 0 -174 -229"/>
                  <a:gd name="T27" fmla="*/ -174 h 115"/>
                  <a:gd name="T28" fmla="+- 0 4440 4413"/>
                  <a:gd name="T29" fmla="*/ T28 w 88"/>
                  <a:gd name="T30" fmla="+- 0 -162 -229"/>
                  <a:gd name="T31" fmla="*/ -162 h 115"/>
                  <a:gd name="T32" fmla="+- 0 4459 4413"/>
                  <a:gd name="T33" fmla="*/ T32 w 88"/>
                  <a:gd name="T34" fmla="+- 0 -154 -229"/>
                  <a:gd name="T35" fmla="*/ -154 h 115"/>
                  <a:gd name="T36" fmla="+- 0 4468 4413"/>
                  <a:gd name="T37" fmla="*/ T36 w 88"/>
                  <a:gd name="T38" fmla="+- 0 -145 -229"/>
                  <a:gd name="T39" fmla="*/ -145 h 115"/>
                  <a:gd name="T40" fmla="+- 0 4468 4413"/>
                  <a:gd name="T41" fmla="*/ T40 w 88"/>
                  <a:gd name="T42" fmla="+- 0 -140 -229"/>
                  <a:gd name="T43" fmla="*/ -140 h 115"/>
                  <a:gd name="T44" fmla="+- 0 4461 4413"/>
                  <a:gd name="T45" fmla="*/ T44 w 88"/>
                  <a:gd name="T46" fmla="+- 0 -137 -229"/>
                  <a:gd name="T47" fmla="*/ -137 h 115"/>
                  <a:gd name="T48" fmla="+- 0 4497 4413"/>
                  <a:gd name="T49" fmla="*/ T48 w 88"/>
                  <a:gd name="T50" fmla="+- 0 -137 -229"/>
                  <a:gd name="T51" fmla="*/ -137 h 115"/>
                  <a:gd name="T52" fmla="+- 0 4500 4413"/>
                  <a:gd name="T53" fmla="*/ T52 w 88"/>
                  <a:gd name="T54" fmla="+- 0 -150 -229"/>
                  <a:gd name="T55" fmla="*/ -150 h 115"/>
                  <a:gd name="T56" fmla="+- 0 4491 4413"/>
                  <a:gd name="T57" fmla="*/ T56 w 88"/>
                  <a:gd name="T58" fmla="+- 0 -171 -229"/>
                  <a:gd name="T59" fmla="*/ -171 h 115"/>
                  <a:gd name="T60" fmla="+- 0 4472 4413"/>
                  <a:gd name="T61" fmla="*/ T60 w 88"/>
                  <a:gd name="T62" fmla="+- 0 -184 -229"/>
                  <a:gd name="T63" fmla="*/ -184 h 115"/>
                  <a:gd name="T64" fmla="+- 0 4453 4413"/>
                  <a:gd name="T65" fmla="*/ T64 w 88"/>
                  <a:gd name="T66" fmla="+- 0 -191 -229"/>
                  <a:gd name="T67" fmla="*/ -191 h 115"/>
                  <a:gd name="T68" fmla="+- 0 4445 4413"/>
                  <a:gd name="T69" fmla="*/ T68 w 88"/>
                  <a:gd name="T70" fmla="+- 0 -199 -229"/>
                  <a:gd name="T71" fmla="*/ -199 h 115"/>
                  <a:gd name="T72" fmla="+- 0 4445 4413"/>
                  <a:gd name="T73" fmla="*/ T72 w 88"/>
                  <a:gd name="T74" fmla="+- 0 -207 -229"/>
                  <a:gd name="T75" fmla="*/ -207 h 115"/>
                  <a:gd name="T76" fmla="+- 0 4453 4413"/>
                  <a:gd name="T77" fmla="*/ T76 w 88"/>
                  <a:gd name="T78" fmla="+- 0 -208 -229"/>
                  <a:gd name="T79" fmla="*/ -208 h 115"/>
                  <a:gd name="T80" fmla="+- 0 4494 4413"/>
                  <a:gd name="T81" fmla="*/ T80 w 88"/>
                  <a:gd name="T82" fmla="+- 0 -208 -229"/>
                  <a:gd name="T83" fmla="*/ -208 h 115"/>
                  <a:gd name="T84" fmla="+- 0 4494 4413"/>
                  <a:gd name="T85" fmla="*/ T84 w 88"/>
                  <a:gd name="T86" fmla="+- 0 -220 -229"/>
                  <a:gd name="T87" fmla="*/ -220 h 115"/>
                  <a:gd name="T88" fmla="+- 0 4483 4413"/>
                  <a:gd name="T89" fmla="*/ T88 w 88"/>
                  <a:gd name="T90" fmla="+- 0 -226 -229"/>
                  <a:gd name="T91" fmla="*/ -226 h 115"/>
                  <a:gd name="T92" fmla="+- 0 4472 4413"/>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59" y="0"/>
                    </a:moveTo>
                    <a:lnTo>
                      <a:pt x="45" y="0"/>
                    </a:lnTo>
                    <a:lnTo>
                      <a:pt x="27" y="3"/>
                    </a:lnTo>
                    <a:lnTo>
                      <a:pt x="12" y="10"/>
                    </a:lnTo>
                    <a:lnTo>
                      <a:pt x="3" y="21"/>
                    </a:lnTo>
                    <a:lnTo>
                      <a:pt x="0" y="35"/>
                    </a:lnTo>
                    <a:lnTo>
                      <a:pt x="8" y="55"/>
                    </a:lnTo>
                    <a:lnTo>
                      <a:pt x="27" y="67"/>
                    </a:lnTo>
                    <a:lnTo>
                      <a:pt x="46" y="75"/>
                    </a:lnTo>
                    <a:lnTo>
                      <a:pt x="55" y="84"/>
                    </a:lnTo>
                    <a:lnTo>
                      <a:pt x="55" y="89"/>
                    </a:lnTo>
                    <a:lnTo>
                      <a:pt x="48" y="92"/>
                    </a:lnTo>
                    <a:lnTo>
                      <a:pt x="84" y="92"/>
                    </a:lnTo>
                    <a:lnTo>
                      <a:pt x="87" y="79"/>
                    </a:lnTo>
                    <a:lnTo>
                      <a:pt x="78" y="58"/>
                    </a:lnTo>
                    <a:lnTo>
                      <a:pt x="59" y="45"/>
                    </a:lnTo>
                    <a:lnTo>
                      <a:pt x="40" y="38"/>
                    </a:lnTo>
                    <a:lnTo>
                      <a:pt x="32" y="30"/>
                    </a:lnTo>
                    <a:lnTo>
                      <a:pt x="32" y="22"/>
                    </a:lnTo>
                    <a:lnTo>
                      <a:pt x="40" y="21"/>
                    </a:lnTo>
                    <a:lnTo>
                      <a:pt x="81" y="21"/>
                    </a:lnTo>
                    <a:lnTo>
                      <a:pt x="81" y="9"/>
                    </a:lnTo>
                    <a:lnTo>
                      <a:pt x="70" y="3"/>
                    </a:lnTo>
                    <a:lnTo>
                      <a:pt x="59"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51" name="Freeform 50"/>
              <xdr:cNvSpPr>
                <a:spLocks/>
              </xdr:cNvSpPr>
            </xdr:nvSpPr>
            <xdr:spPr bwMode="auto">
              <a:xfrm>
                <a:off x="4413" y="-229"/>
                <a:ext cx="88" cy="115"/>
              </a:xfrm>
              <a:custGeom>
                <a:avLst/>
                <a:gdLst>
                  <a:gd name="T0" fmla="+- 0 4494 4413"/>
                  <a:gd name="T1" fmla="*/ T0 w 88"/>
                  <a:gd name="T2" fmla="+- 0 -208 -229"/>
                  <a:gd name="T3" fmla="*/ -208 h 115"/>
                  <a:gd name="T4" fmla="+- 0 4464 4413"/>
                  <a:gd name="T5" fmla="*/ T4 w 88"/>
                  <a:gd name="T6" fmla="+- 0 -208 -229"/>
                  <a:gd name="T7" fmla="*/ -208 h 115"/>
                  <a:gd name="T8" fmla="+- 0 4479 4413"/>
                  <a:gd name="T9" fmla="*/ T8 w 88"/>
                  <a:gd name="T10" fmla="+- 0 -205 -229"/>
                  <a:gd name="T11" fmla="*/ -205 h 115"/>
                  <a:gd name="T12" fmla="+- 0 4494 4413"/>
                  <a:gd name="T13" fmla="*/ T12 w 88"/>
                  <a:gd name="T14" fmla="+- 0 -195 -229"/>
                  <a:gd name="T15" fmla="*/ -195 h 115"/>
                  <a:gd name="T16" fmla="+- 0 4494 4413"/>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1" y="21"/>
                    </a:moveTo>
                    <a:lnTo>
                      <a:pt x="51" y="21"/>
                    </a:lnTo>
                    <a:lnTo>
                      <a:pt x="66" y="24"/>
                    </a:lnTo>
                    <a:lnTo>
                      <a:pt x="81" y="34"/>
                    </a:lnTo>
                    <a:lnTo>
                      <a:pt x="8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5" name="Group 24"/>
            <xdr:cNvGrpSpPr>
              <a:grpSpLocks/>
            </xdr:cNvGrpSpPr>
          </xdr:nvGrpSpPr>
          <xdr:grpSpPr bwMode="auto">
            <a:xfrm>
              <a:off x="4515" y="-229"/>
              <a:ext cx="88" cy="115"/>
              <a:chOff x="4515" y="-229"/>
              <a:chExt cx="88" cy="115"/>
            </a:xfrm>
          </xdr:grpSpPr>
          <xdr:sp macro="" textlink="">
            <xdr:nvSpPr>
              <xdr:cNvPr id="46" name="Freeform 45"/>
              <xdr:cNvSpPr>
                <a:spLocks/>
              </xdr:cNvSpPr>
            </xdr:nvSpPr>
            <xdr:spPr bwMode="auto">
              <a:xfrm>
                <a:off x="4515" y="-229"/>
                <a:ext cx="88" cy="115"/>
              </a:xfrm>
              <a:custGeom>
                <a:avLst/>
                <a:gdLst>
                  <a:gd name="T0" fmla="+- 0 4517 4515"/>
                  <a:gd name="T1" fmla="*/ T0 w 88"/>
                  <a:gd name="T2" fmla="+- 0 -146 -229"/>
                  <a:gd name="T3" fmla="*/ -146 h 115"/>
                  <a:gd name="T4" fmla="+- 0 4517 4515"/>
                  <a:gd name="T5" fmla="*/ T4 w 88"/>
                  <a:gd name="T6" fmla="+- 0 -122 -229"/>
                  <a:gd name="T7" fmla="*/ -122 h 115"/>
                  <a:gd name="T8" fmla="+- 0 4523 4515"/>
                  <a:gd name="T9" fmla="*/ T8 w 88"/>
                  <a:gd name="T10" fmla="+- 0 -119 -229"/>
                  <a:gd name="T11" fmla="*/ -119 h 115"/>
                  <a:gd name="T12" fmla="+- 0 4532 4515"/>
                  <a:gd name="T13" fmla="*/ T12 w 88"/>
                  <a:gd name="T14" fmla="+- 0 -117 -229"/>
                  <a:gd name="T15" fmla="*/ -117 h 115"/>
                  <a:gd name="T16" fmla="+- 0 4544 4515"/>
                  <a:gd name="T17" fmla="*/ T16 w 88"/>
                  <a:gd name="T18" fmla="+- 0 -115 -229"/>
                  <a:gd name="T19" fmla="*/ -115 h 115"/>
                  <a:gd name="T20" fmla="+- 0 4557 4515"/>
                  <a:gd name="T21" fmla="*/ T20 w 88"/>
                  <a:gd name="T22" fmla="+- 0 -114 -229"/>
                  <a:gd name="T23" fmla="*/ -114 h 115"/>
                  <a:gd name="T24" fmla="+- 0 4576 4515"/>
                  <a:gd name="T25" fmla="*/ T24 w 88"/>
                  <a:gd name="T26" fmla="+- 0 -116 -229"/>
                  <a:gd name="T27" fmla="*/ -116 h 115"/>
                  <a:gd name="T28" fmla="+- 0 4590 4515"/>
                  <a:gd name="T29" fmla="*/ T28 w 88"/>
                  <a:gd name="T30" fmla="+- 0 -123 -229"/>
                  <a:gd name="T31" fmla="*/ -123 h 115"/>
                  <a:gd name="T32" fmla="+- 0 4599 4515"/>
                  <a:gd name="T33" fmla="*/ T32 w 88"/>
                  <a:gd name="T34" fmla="+- 0 -134 -229"/>
                  <a:gd name="T35" fmla="*/ -134 h 115"/>
                  <a:gd name="T36" fmla="+- 0 4600 4515"/>
                  <a:gd name="T37" fmla="*/ T36 w 88"/>
                  <a:gd name="T38" fmla="+- 0 -137 -229"/>
                  <a:gd name="T39" fmla="*/ -137 h 115"/>
                  <a:gd name="T40" fmla="+- 0 4540 4515"/>
                  <a:gd name="T41" fmla="*/ T40 w 88"/>
                  <a:gd name="T42" fmla="+- 0 -137 -229"/>
                  <a:gd name="T43" fmla="*/ -137 h 115"/>
                  <a:gd name="T44" fmla="+- 0 4529 4515"/>
                  <a:gd name="T45" fmla="*/ T44 w 88"/>
                  <a:gd name="T46" fmla="+- 0 -141 -229"/>
                  <a:gd name="T47" fmla="*/ -141 h 115"/>
                  <a:gd name="T48" fmla="+- 0 4517 4515"/>
                  <a:gd name="T49" fmla="*/ T48 w 88"/>
                  <a:gd name="T50" fmla="+- 0 -146 -229"/>
                  <a:gd name="T51" fmla="*/ -146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88" h="115">
                    <a:moveTo>
                      <a:pt x="2" y="83"/>
                    </a:moveTo>
                    <a:lnTo>
                      <a:pt x="2" y="107"/>
                    </a:lnTo>
                    <a:lnTo>
                      <a:pt x="8" y="110"/>
                    </a:lnTo>
                    <a:lnTo>
                      <a:pt x="17" y="112"/>
                    </a:lnTo>
                    <a:lnTo>
                      <a:pt x="29" y="114"/>
                    </a:lnTo>
                    <a:lnTo>
                      <a:pt x="42" y="115"/>
                    </a:lnTo>
                    <a:lnTo>
                      <a:pt x="61" y="113"/>
                    </a:lnTo>
                    <a:lnTo>
                      <a:pt x="75" y="106"/>
                    </a:lnTo>
                    <a:lnTo>
                      <a:pt x="84" y="95"/>
                    </a:lnTo>
                    <a:lnTo>
                      <a:pt x="85" y="92"/>
                    </a:lnTo>
                    <a:lnTo>
                      <a:pt x="25" y="92"/>
                    </a:lnTo>
                    <a:lnTo>
                      <a:pt x="14" y="88"/>
                    </a:lnTo>
                    <a:lnTo>
                      <a:pt x="2" y="8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7" name="Freeform 46"/>
              <xdr:cNvSpPr>
                <a:spLocks/>
              </xdr:cNvSpPr>
            </xdr:nvSpPr>
            <xdr:spPr bwMode="auto">
              <a:xfrm>
                <a:off x="4515" y="-229"/>
                <a:ext cx="88" cy="115"/>
              </a:xfrm>
              <a:custGeom>
                <a:avLst/>
                <a:gdLst>
                  <a:gd name="T0" fmla="+- 0 4575 4515"/>
                  <a:gd name="T1" fmla="*/ T0 w 88"/>
                  <a:gd name="T2" fmla="+- 0 -229 -229"/>
                  <a:gd name="T3" fmla="*/ -229 h 115"/>
                  <a:gd name="T4" fmla="+- 0 4561 4515"/>
                  <a:gd name="T5" fmla="*/ T4 w 88"/>
                  <a:gd name="T6" fmla="+- 0 -229 -229"/>
                  <a:gd name="T7" fmla="*/ -229 h 115"/>
                  <a:gd name="T8" fmla="+- 0 4542 4515"/>
                  <a:gd name="T9" fmla="*/ T8 w 88"/>
                  <a:gd name="T10" fmla="+- 0 -226 -229"/>
                  <a:gd name="T11" fmla="*/ -226 h 115"/>
                  <a:gd name="T12" fmla="+- 0 4528 4515"/>
                  <a:gd name="T13" fmla="*/ T12 w 88"/>
                  <a:gd name="T14" fmla="+- 0 -219 -229"/>
                  <a:gd name="T15" fmla="*/ -219 h 115"/>
                  <a:gd name="T16" fmla="+- 0 4518 4515"/>
                  <a:gd name="T17" fmla="*/ T16 w 88"/>
                  <a:gd name="T18" fmla="+- 0 -208 -229"/>
                  <a:gd name="T19" fmla="*/ -208 h 115"/>
                  <a:gd name="T20" fmla="+- 0 4515 4515"/>
                  <a:gd name="T21" fmla="*/ T20 w 88"/>
                  <a:gd name="T22" fmla="+- 0 -194 -229"/>
                  <a:gd name="T23" fmla="*/ -194 h 115"/>
                  <a:gd name="T24" fmla="+- 0 4524 4515"/>
                  <a:gd name="T25" fmla="*/ T24 w 88"/>
                  <a:gd name="T26" fmla="+- 0 -174 -229"/>
                  <a:gd name="T27" fmla="*/ -174 h 115"/>
                  <a:gd name="T28" fmla="+- 0 4542 4515"/>
                  <a:gd name="T29" fmla="*/ T28 w 88"/>
                  <a:gd name="T30" fmla="+- 0 -162 -229"/>
                  <a:gd name="T31" fmla="*/ -162 h 115"/>
                  <a:gd name="T32" fmla="+- 0 4561 4515"/>
                  <a:gd name="T33" fmla="*/ T32 w 88"/>
                  <a:gd name="T34" fmla="+- 0 -154 -229"/>
                  <a:gd name="T35" fmla="*/ -154 h 115"/>
                  <a:gd name="T36" fmla="+- 0 4570 4515"/>
                  <a:gd name="T37" fmla="*/ T36 w 88"/>
                  <a:gd name="T38" fmla="+- 0 -145 -229"/>
                  <a:gd name="T39" fmla="*/ -145 h 115"/>
                  <a:gd name="T40" fmla="+- 0 4570 4515"/>
                  <a:gd name="T41" fmla="*/ T40 w 88"/>
                  <a:gd name="T42" fmla="+- 0 -140 -229"/>
                  <a:gd name="T43" fmla="*/ -140 h 115"/>
                  <a:gd name="T44" fmla="+- 0 4563 4515"/>
                  <a:gd name="T45" fmla="*/ T44 w 88"/>
                  <a:gd name="T46" fmla="+- 0 -137 -229"/>
                  <a:gd name="T47" fmla="*/ -137 h 115"/>
                  <a:gd name="T48" fmla="+- 0 4600 4515"/>
                  <a:gd name="T49" fmla="*/ T48 w 88"/>
                  <a:gd name="T50" fmla="+- 0 -137 -229"/>
                  <a:gd name="T51" fmla="*/ -137 h 115"/>
                  <a:gd name="T52" fmla="+- 0 4602 4515"/>
                  <a:gd name="T53" fmla="*/ T52 w 88"/>
                  <a:gd name="T54" fmla="+- 0 -150 -229"/>
                  <a:gd name="T55" fmla="*/ -150 h 115"/>
                  <a:gd name="T56" fmla="+- 0 4594 4515"/>
                  <a:gd name="T57" fmla="*/ T56 w 88"/>
                  <a:gd name="T58" fmla="+- 0 -171 -229"/>
                  <a:gd name="T59" fmla="*/ -171 h 115"/>
                  <a:gd name="T60" fmla="+- 0 4575 4515"/>
                  <a:gd name="T61" fmla="*/ T60 w 88"/>
                  <a:gd name="T62" fmla="+- 0 -184 -229"/>
                  <a:gd name="T63" fmla="*/ -184 h 115"/>
                  <a:gd name="T64" fmla="+- 0 4556 4515"/>
                  <a:gd name="T65" fmla="*/ T64 w 88"/>
                  <a:gd name="T66" fmla="+- 0 -191 -229"/>
                  <a:gd name="T67" fmla="*/ -191 h 115"/>
                  <a:gd name="T68" fmla="+- 0 4547 4515"/>
                  <a:gd name="T69" fmla="*/ T68 w 88"/>
                  <a:gd name="T70" fmla="+- 0 -199 -229"/>
                  <a:gd name="T71" fmla="*/ -199 h 115"/>
                  <a:gd name="T72" fmla="+- 0 4547 4515"/>
                  <a:gd name="T73" fmla="*/ T72 w 88"/>
                  <a:gd name="T74" fmla="+- 0 -207 -229"/>
                  <a:gd name="T75" fmla="*/ -207 h 115"/>
                  <a:gd name="T76" fmla="+- 0 4555 4515"/>
                  <a:gd name="T77" fmla="*/ T76 w 88"/>
                  <a:gd name="T78" fmla="+- 0 -208 -229"/>
                  <a:gd name="T79" fmla="*/ -208 h 115"/>
                  <a:gd name="T80" fmla="+- 0 4597 4515"/>
                  <a:gd name="T81" fmla="*/ T80 w 88"/>
                  <a:gd name="T82" fmla="+- 0 -208 -229"/>
                  <a:gd name="T83" fmla="*/ -208 h 115"/>
                  <a:gd name="T84" fmla="+- 0 4597 4515"/>
                  <a:gd name="T85" fmla="*/ T84 w 88"/>
                  <a:gd name="T86" fmla="+- 0 -220 -229"/>
                  <a:gd name="T87" fmla="*/ -220 h 115"/>
                  <a:gd name="T88" fmla="+- 0 4585 4515"/>
                  <a:gd name="T89" fmla="*/ T88 w 88"/>
                  <a:gd name="T90" fmla="+- 0 -226 -229"/>
                  <a:gd name="T91" fmla="*/ -226 h 115"/>
                  <a:gd name="T92" fmla="+- 0 4575 4515"/>
                  <a:gd name="T93" fmla="*/ T92 w 88"/>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88" h="115">
                    <a:moveTo>
                      <a:pt x="60" y="0"/>
                    </a:moveTo>
                    <a:lnTo>
                      <a:pt x="46" y="0"/>
                    </a:lnTo>
                    <a:lnTo>
                      <a:pt x="27" y="3"/>
                    </a:lnTo>
                    <a:lnTo>
                      <a:pt x="13" y="10"/>
                    </a:lnTo>
                    <a:lnTo>
                      <a:pt x="3" y="21"/>
                    </a:lnTo>
                    <a:lnTo>
                      <a:pt x="0" y="35"/>
                    </a:lnTo>
                    <a:lnTo>
                      <a:pt x="9" y="55"/>
                    </a:lnTo>
                    <a:lnTo>
                      <a:pt x="27" y="67"/>
                    </a:lnTo>
                    <a:lnTo>
                      <a:pt x="46" y="75"/>
                    </a:lnTo>
                    <a:lnTo>
                      <a:pt x="55" y="84"/>
                    </a:lnTo>
                    <a:lnTo>
                      <a:pt x="55" y="89"/>
                    </a:lnTo>
                    <a:lnTo>
                      <a:pt x="48" y="92"/>
                    </a:lnTo>
                    <a:lnTo>
                      <a:pt x="85" y="92"/>
                    </a:lnTo>
                    <a:lnTo>
                      <a:pt x="87" y="79"/>
                    </a:lnTo>
                    <a:lnTo>
                      <a:pt x="79" y="58"/>
                    </a:lnTo>
                    <a:lnTo>
                      <a:pt x="60" y="45"/>
                    </a:lnTo>
                    <a:lnTo>
                      <a:pt x="41" y="38"/>
                    </a:lnTo>
                    <a:lnTo>
                      <a:pt x="32" y="30"/>
                    </a:lnTo>
                    <a:lnTo>
                      <a:pt x="32" y="22"/>
                    </a:lnTo>
                    <a:lnTo>
                      <a:pt x="40" y="21"/>
                    </a:lnTo>
                    <a:lnTo>
                      <a:pt x="82" y="21"/>
                    </a:lnTo>
                    <a:lnTo>
                      <a:pt x="82" y="9"/>
                    </a:lnTo>
                    <a:lnTo>
                      <a:pt x="70" y="3"/>
                    </a:lnTo>
                    <a:lnTo>
                      <a:pt x="6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8" name="Freeform 47"/>
              <xdr:cNvSpPr>
                <a:spLocks/>
              </xdr:cNvSpPr>
            </xdr:nvSpPr>
            <xdr:spPr bwMode="auto">
              <a:xfrm>
                <a:off x="4515" y="-229"/>
                <a:ext cx="88" cy="115"/>
              </a:xfrm>
              <a:custGeom>
                <a:avLst/>
                <a:gdLst>
                  <a:gd name="T0" fmla="+- 0 4597 4515"/>
                  <a:gd name="T1" fmla="*/ T0 w 88"/>
                  <a:gd name="T2" fmla="+- 0 -208 -229"/>
                  <a:gd name="T3" fmla="*/ -208 h 115"/>
                  <a:gd name="T4" fmla="+- 0 4567 4515"/>
                  <a:gd name="T5" fmla="*/ T4 w 88"/>
                  <a:gd name="T6" fmla="+- 0 -208 -229"/>
                  <a:gd name="T7" fmla="*/ -208 h 115"/>
                  <a:gd name="T8" fmla="+- 0 4581 4515"/>
                  <a:gd name="T9" fmla="*/ T8 w 88"/>
                  <a:gd name="T10" fmla="+- 0 -205 -229"/>
                  <a:gd name="T11" fmla="*/ -205 h 115"/>
                  <a:gd name="T12" fmla="+- 0 4597 4515"/>
                  <a:gd name="T13" fmla="*/ T12 w 88"/>
                  <a:gd name="T14" fmla="+- 0 -195 -229"/>
                  <a:gd name="T15" fmla="*/ -195 h 115"/>
                  <a:gd name="T16" fmla="+- 0 4597 4515"/>
                  <a:gd name="T17" fmla="*/ T16 w 88"/>
                  <a:gd name="T18" fmla="+- 0 -208 -229"/>
                  <a:gd name="T19" fmla="*/ -208 h 115"/>
                </a:gdLst>
                <a:ahLst/>
                <a:cxnLst>
                  <a:cxn ang="0">
                    <a:pos x="T1" y="T3"/>
                  </a:cxn>
                  <a:cxn ang="0">
                    <a:pos x="T5" y="T7"/>
                  </a:cxn>
                  <a:cxn ang="0">
                    <a:pos x="T9" y="T11"/>
                  </a:cxn>
                  <a:cxn ang="0">
                    <a:pos x="T13" y="T15"/>
                  </a:cxn>
                  <a:cxn ang="0">
                    <a:pos x="T17" y="T19"/>
                  </a:cxn>
                </a:cxnLst>
                <a:rect l="0" t="0" r="r" b="b"/>
                <a:pathLst>
                  <a:path w="88" h="115">
                    <a:moveTo>
                      <a:pt x="82" y="21"/>
                    </a:moveTo>
                    <a:lnTo>
                      <a:pt x="52" y="21"/>
                    </a:lnTo>
                    <a:lnTo>
                      <a:pt x="66" y="24"/>
                    </a:lnTo>
                    <a:lnTo>
                      <a:pt x="82" y="34"/>
                    </a:lnTo>
                    <a:lnTo>
                      <a:pt x="8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6" name="Group 25"/>
            <xdr:cNvGrpSpPr>
              <a:grpSpLocks/>
            </xdr:cNvGrpSpPr>
          </xdr:nvGrpSpPr>
          <xdr:grpSpPr bwMode="auto">
            <a:xfrm>
              <a:off x="4622" y="-282"/>
              <a:ext cx="39" cy="166"/>
              <a:chOff x="4622" y="-282"/>
              <a:chExt cx="39" cy="166"/>
            </a:xfrm>
          </xdr:grpSpPr>
          <xdr:sp macro="" textlink="">
            <xdr:nvSpPr>
              <xdr:cNvPr id="44" name="Freeform 43"/>
              <xdr:cNvSpPr>
                <a:spLocks/>
              </xdr:cNvSpPr>
            </xdr:nvSpPr>
            <xdr:spPr bwMode="auto">
              <a:xfrm>
                <a:off x="4622" y="-282"/>
                <a:ext cx="39" cy="166"/>
              </a:xfrm>
              <a:custGeom>
                <a:avLst/>
                <a:gdLst>
                  <a:gd name="T0" fmla="+- 0 4652 4622"/>
                  <a:gd name="T1" fmla="*/ T0 w 39"/>
                  <a:gd name="T2" fmla="+- 0 -282 -282"/>
                  <a:gd name="T3" fmla="*/ -282 h 166"/>
                  <a:gd name="T4" fmla="+- 0 4630 4622"/>
                  <a:gd name="T5" fmla="*/ T4 w 39"/>
                  <a:gd name="T6" fmla="+- 0 -282 -282"/>
                  <a:gd name="T7" fmla="*/ -282 h 166"/>
                  <a:gd name="T8" fmla="+- 0 4622 4622"/>
                  <a:gd name="T9" fmla="*/ T8 w 39"/>
                  <a:gd name="T10" fmla="+- 0 -273 -282"/>
                  <a:gd name="T11" fmla="*/ -273 h 166"/>
                  <a:gd name="T12" fmla="+- 0 4622 4622"/>
                  <a:gd name="T13" fmla="*/ T12 w 39"/>
                  <a:gd name="T14" fmla="+- 0 -252 -282"/>
                  <a:gd name="T15" fmla="*/ -252 h 166"/>
                  <a:gd name="T16" fmla="+- 0 4630 4622"/>
                  <a:gd name="T17" fmla="*/ T16 w 39"/>
                  <a:gd name="T18" fmla="+- 0 -243 -282"/>
                  <a:gd name="T19" fmla="*/ -243 h 166"/>
                  <a:gd name="T20" fmla="+- 0 4652 4622"/>
                  <a:gd name="T21" fmla="*/ T20 w 39"/>
                  <a:gd name="T22" fmla="+- 0 -243 -282"/>
                  <a:gd name="T23" fmla="*/ -243 h 166"/>
                  <a:gd name="T24" fmla="+- 0 4660 4622"/>
                  <a:gd name="T25" fmla="*/ T24 w 39"/>
                  <a:gd name="T26" fmla="+- 0 -252 -282"/>
                  <a:gd name="T27" fmla="*/ -252 h 166"/>
                  <a:gd name="T28" fmla="+- 0 4660 4622"/>
                  <a:gd name="T29" fmla="*/ T28 w 39"/>
                  <a:gd name="T30" fmla="+- 0 -273 -282"/>
                  <a:gd name="T31" fmla="*/ -273 h 166"/>
                  <a:gd name="T32" fmla="+- 0 4652 4622"/>
                  <a:gd name="T33" fmla="*/ T32 w 39"/>
                  <a:gd name="T34" fmla="+- 0 -282 -282"/>
                  <a:gd name="T35" fmla="*/ -282 h 16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39" h="166">
                    <a:moveTo>
                      <a:pt x="30" y="0"/>
                    </a:moveTo>
                    <a:lnTo>
                      <a:pt x="8" y="0"/>
                    </a:lnTo>
                    <a:lnTo>
                      <a:pt x="0" y="9"/>
                    </a:lnTo>
                    <a:lnTo>
                      <a:pt x="0" y="30"/>
                    </a:lnTo>
                    <a:lnTo>
                      <a:pt x="8" y="39"/>
                    </a:lnTo>
                    <a:lnTo>
                      <a:pt x="30" y="39"/>
                    </a:lnTo>
                    <a:lnTo>
                      <a:pt x="38" y="30"/>
                    </a:lnTo>
                    <a:lnTo>
                      <a:pt x="38" y="9"/>
                    </a:lnTo>
                    <a:lnTo>
                      <a:pt x="30"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5" name="Freeform 44"/>
              <xdr:cNvSpPr>
                <a:spLocks/>
              </xdr:cNvSpPr>
            </xdr:nvSpPr>
            <xdr:spPr bwMode="auto">
              <a:xfrm>
                <a:off x="4622" y="-282"/>
                <a:ext cx="39" cy="166"/>
              </a:xfrm>
              <a:custGeom>
                <a:avLst/>
                <a:gdLst>
                  <a:gd name="T0" fmla="+- 0 4658 4622"/>
                  <a:gd name="T1" fmla="*/ T0 w 39"/>
                  <a:gd name="T2" fmla="+- 0 -226 -282"/>
                  <a:gd name="T3" fmla="*/ -226 h 166"/>
                  <a:gd name="T4" fmla="+- 0 4624 4622"/>
                  <a:gd name="T5" fmla="*/ T4 w 39"/>
                  <a:gd name="T6" fmla="+- 0 -226 -282"/>
                  <a:gd name="T7" fmla="*/ -226 h 166"/>
                  <a:gd name="T8" fmla="+- 0 4624 4622"/>
                  <a:gd name="T9" fmla="*/ T8 w 39"/>
                  <a:gd name="T10" fmla="+- 0 -116 -282"/>
                  <a:gd name="T11" fmla="*/ -116 h 166"/>
                  <a:gd name="T12" fmla="+- 0 4658 4622"/>
                  <a:gd name="T13" fmla="*/ T12 w 39"/>
                  <a:gd name="T14" fmla="+- 0 -116 -282"/>
                  <a:gd name="T15" fmla="*/ -116 h 166"/>
                  <a:gd name="T16" fmla="+- 0 4658 4622"/>
                  <a:gd name="T17" fmla="*/ T16 w 39"/>
                  <a:gd name="T18" fmla="+- 0 -226 -282"/>
                  <a:gd name="T19" fmla="*/ -226 h 166"/>
                </a:gdLst>
                <a:ahLst/>
                <a:cxnLst>
                  <a:cxn ang="0">
                    <a:pos x="T1" y="T3"/>
                  </a:cxn>
                  <a:cxn ang="0">
                    <a:pos x="T5" y="T7"/>
                  </a:cxn>
                  <a:cxn ang="0">
                    <a:pos x="T9" y="T11"/>
                  </a:cxn>
                  <a:cxn ang="0">
                    <a:pos x="T13" y="T15"/>
                  </a:cxn>
                  <a:cxn ang="0">
                    <a:pos x="T17" y="T19"/>
                  </a:cxn>
                </a:cxnLst>
                <a:rect l="0" t="0" r="r" b="b"/>
                <a:pathLst>
                  <a:path w="39" h="166">
                    <a:moveTo>
                      <a:pt x="36" y="56"/>
                    </a:moveTo>
                    <a:lnTo>
                      <a:pt x="2" y="56"/>
                    </a:lnTo>
                    <a:lnTo>
                      <a:pt x="2" y="166"/>
                    </a:lnTo>
                    <a:lnTo>
                      <a:pt x="36" y="166"/>
                    </a:lnTo>
                    <a:lnTo>
                      <a:pt x="36" y="56"/>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7" name="Group 26"/>
            <xdr:cNvGrpSpPr>
              <a:grpSpLocks/>
            </xdr:cNvGrpSpPr>
          </xdr:nvGrpSpPr>
          <xdr:grpSpPr bwMode="auto">
            <a:xfrm>
              <a:off x="4682" y="-229"/>
              <a:ext cx="125" cy="115"/>
              <a:chOff x="4682" y="-229"/>
              <a:chExt cx="125" cy="115"/>
            </a:xfrm>
          </xdr:grpSpPr>
          <xdr:sp macro="" textlink="">
            <xdr:nvSpPr>
              <xdr:cNvPr id="42" name="Freeform 41"/>
              <xdr:cNvSpPr>
                <a:spLocks/>
              </xdr:cNvSpPr>
            </xdr:nvSpPr>
            <xdr:spPr bwMode="auto">
              <a:xfrm>
                <a:off x="4682" y="-229"/>
                <a:ext cx="125" cy="115"/>
              </a:xfrm>
              <a:custGeom>
                <a:avLst/>
                <a:gdLst>
                  <a:gd name="T0" fmla="+- 0 4745 4682"/>
                  <a:gd name="T1" fmla="*/ T0 w 125"/>
                  <a:gd name="T2" fmla="+- 0 -229 -229"/>
                  <a:gd name="T3" fmla="*/ -229 h 115"/>
                  <a:gd name="T4" fmla="+- 0 4688 4682"/>
                  <a:gd name="T5" fmla="*/ T4 w 125"/>
                  <a:gd name="T6" fmla="+- 0 -196 -229"/>
                  <a:gd name="T7" fmla="*/ -196 h 115"/>
                  <a:gd name="T8" fmla="+- 0 4682 4682"/>
                  <a:gd name="T9" fmla="*/ T8 w 125"/>
                  <a:gd name="T10" fmla="+- 0 -171 -229"/>
                  <a:gd name="T11" fmla="*/ -171 h 115"/>
                  <a:gd name="T12" fmla="+- 0 4687 4682"/>
                  <a:gd name="T13" fmla="*/ T12 w 125"/>
                  <a:gd name="T14" fmla="+- 0 -148 -229"/>
                  <a:gd name="T15" fmla="*/ -148 h 115"/>
                  <a:gd name="T16" fmla="+- 0 4700 4682"/>
                  <a:gd name="T17" fmla="*/ T16 w 125"/>
                  <a:gd name="T18" fmla="+- 0 -129 -229"/>
                  <a:gd name="T19" fmla="*/ -129 h 115"/>
                  <a:gd name="T20" fmla="+- 0 4720 4682"/>
                  <a:gd name="T21" fmla="*/ T20 w 125"/>
                  <a:gd name="T22" fmla="+- 0 -118 -229"/>
                  <a:gd name="T23" fmla="*/ -118 h 115"/>
                  <a:gd name="T24" fmla="+- 0 4745 4682"/>
                  <a:gd name="T25" fmla="*/ T24 w 125"/>
                  <a:gd name="T26" fmla="+- 0 -114 -229"/>
                  <a:gd name="T27" fmla="*/ -114 h 115"/>
                  <a:gd name="T28" fmla="+- 0 4765 4682"/>
                  <a:gd name="T29" fmla="*/ T28 w 125"/>
                  <a:gd name="T30" fmla="+- 0 -116 -229"/>
                  <a:gd name="T31" fmla="*/ -116 h 115"/>
                  <a:gd name="T32" fmla="+- 0 4785 4682"/>
                  <a:gd name="T33" fmla="*/ T32 w 125"/>
                  <a:gd name="T34" fmla="+- 0 -126 -229"/>
                  <a:gd name="T35" fmla="*/ -126 h 115"/>
                  <a:gd name="T36" fmla="+- 0 4793 4682"/>
                  <a:gd name="T37" fmla="*/ T36 w 125"/>
                  <a:gd name="T38" fmla="+- 0 -134 -229"/>
                  <a:gd name="T39" fmla="*/ -134 h 115"/>
                  <a:gd name="T40" fmla="+- 0 4745 4682"/>
                  <a:gd name="T41" fmla="*/ T40 w 125"/>
                  <a:gd name="T42" fmla="+- 0 -134 -229"/>
                  <a:gd name="T43" fmla="*/ -134 h 115"/>
                  <a:gd name="T44" fmla="+- 0 4736 4682"/>
                  <a:gd name="T45" fmla="*/ T44 w 125"/>
                  <a:gd name="T46" fmla="+- 0 -136 -229"/>
                  <a:gd name="T47" fmla="*/ -136 h 115"/>
                  <a:gd name="T48" fmla="+- 0 4727 4682"/>
                  <a:gd name="T49" fmla="*/ T48 w 125"/>
                  <a:gd name="T50" fmla="+- 0 -142 -229"/>
                  <a:gd name="T51" fmla="*/ -142 h 115"/>
                  <a:gd name="T52" fmla="+- 0 4722 4682"/>
                  <a:gd name="T53" fmla="*/ T52 w 125"/>
                  <a:gd name="T54" fmla="+- 0 -153 -229"/>
                  <a:gd name="T55" fmla="*/ -153 h 115"/>
                  <a:gd name="T56" fmla="+- 0 4720 4682"/>
                  <a:gd name="T57" fmla="*/ T56 w 125"/>
                  <a:gd name="T58" fmla="+- 0 -171 -229"/>
                  <a:gd name="T59" fmla="*/ -171 h 115"/>
                  <a:gd name="T60" fmla="+- 0 4720 4682"/>
                  <a:gd name="T61" fmla="*/ T60 w 125"/>
                  <a:gd name="T62" fmla="+- 0 -172 -229"/>
                  <a:gd name="T63" fmla="*/ -172 h 115"/>
                  <a:gd name="T64" fmla="+- 0 4721 4682"/>
                  <a:gd name="T65" fmla="*/ T64 w 125"/>
                  <a:gd name="T66" fmla="+- 0 -187 -229"/>
                  <a:gd name="T67" fmla="*/ -187 h 115"/>
                  <a:gd name="T68" fmla="+- 0 4727 4682"/>
                  <a:gd name="T69" fmla="*/ T68 w 125"/>
                  <a:gd name="T70" fmla="+- 0 -199 -229"/>
                  <a:gd name="T71" fmla="*/ -199 h 115"/>
                  <a:gd name="T72" fmla="+- 0 4735 4682"/>
                  <a:gd name="T73" fmla="*/ T72 w 125"/>
                  <a:gd name="T74" fmla="+- 0 -206 -229"/>
                  <a:gd name="T75" fmla="*/ -206 h 115"/>
                  <a:gd name="T76" fmla="+- 0 4745 4682"/>
                  <a:gd name="T77" fmla="*/ T76 w 125"/>
                  <a:gd name="T78" fmla="+- 0 -208 -229"/>
                  <a:gd name="T79" fmla="*/ -208 h 115"/>
                  <a:gd name="T80" fmla="+- 0 4793 4682"/>
                  <a:gd name="T81" fmla="*/ T80 w 125"/>
                  <a:gd name="T82" fmla="+- 0 -208 -229"/>
                  <a:gd name="T83" fmla="*/ -208 h 115"/>
                  <a:gd name="T84" fmla="+- 0 4786 4682"/>
                  <a:gd name="T85" fmla="*/ T84 w 125"/>
                  <a:gd name="T86" fmla="+- 0 -216 -229"/>
                  <a:gd name="T87" fmla="*/ -216 h 115"/>
                  <a:gd name="T88" fmla="+- 0 4766 4682"/>
                  <a:gd name="T89" fmla="*/ T88 w 125"/>
                  <a:gd name="T90" fmla="+- 0 -226 -229"/>
                  <a:gd name="T91" fmla="*/ -226 h 115"/>
                  <a:gd name="T92" fmla="+- 0 4745 4682"/>
                  <a:gd name="T93" fmla="*/ T92 w 125"/>
                  <a:gd name="T94" fmla="+- 0 -229 -229"/>
                  <a:gd name="T95"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Lst>
                <a:rect l="0" t="0" r="r" b="b"/>
                <a:pathLst>
                  <a:path w="125" h="115">
                    <a:moveTo>
                      <a:pt x="63" y="0"/>
                    </a:moveTo>
                    <a:lnTo>
                      <a:pt x="6" y="33"/>
                    </a:lnTo>
                    <a:lnTo>
                      <a:pt x="0" y="58"/>
                    </a:lnTo>
                    <a:lnTo>
                      <a:pt x="5" y="81"/>
                    </a:lnTo>
                    <a:lnTo>
                      <a:pt x="18" y="100"/>
                    </a:lnTo>
                    <a:lnTo>
                      <a:pt x="38" y="111"/>
                    </a:lnTo>
                    <a:lnTo>
                      <a:pt x="63" y="115"/>
                    </a:lnTo>
                    <a:lnTo>
                      <a:pt x="83" y="113"/>
                    </a:lnTo>
                    <a:lnTo>
                      <a:pt x="103" y="103"/>
                    </a:lnTo>
                    <a:lnTo>
                      <a:pt x="111" y="95"/>
                    </a:lnTo>
                    <a:lnTo>
                      <a:pt x="63" y="95"/>
                    </a:lnTo>
                    <a:lnTo>
                      <a:pt x="54" y="93"/>
                    </a:lnTo>
                    <a:lnTo>
                      <a:pt x="45" y="87"/>
                    </a:lnTo>
                    <a:lnTo>
                      <a:pt x="40" y="76"/>
                    </a:lnTo>
                    <a:lnTo>
                      <a:pt x="38" y="58"/>
                    </a:lnTo>
                    <a:lnTo>
                      <a:pt x="38" y="57"/>
                    </a:lnTo>
                    <a:lnTo>
                      <a:pt x="39" y="42"/>
                    </a:lnTo>
                    <a:lnTo>
                      <a:pt x="45" y="30"/>
                    </a:lnTo>
                    <a:lnTo>
                      <a:pt x="53" y="23"/>
                    </a:lnTo>
                    <a:lnTo>
                      <a:pt x="63" y="21"/>
                    </a:lnTo>
                    <a:lnTo>
                      <a:pt x="111" y="21"/>
                    </a:lnTo>
                    <a:lnTo>
                      <a:pt x="104" y="13"/>
                    </a:lnTo>
                    <a:lnTo>
                      <a:pt x="84" y="3"/>
                    </a:lnTo>
                    <a:lnTo>
                      <a:pt x="63"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3" name="Freeform 42"/>
              <xdr:cNvSpPr>
                <a:spLocks/>
              </xdr:cNvSpPr>
            </xdr:nvSpPr>
            <xdr:spPr bwMode="auto">
              <a:xfrm>
                <a:off x="4682" y="-229"/>
                <a:ext cx="125" cy="115"/>
              </a:xfrm>
              <a:custGeom>
                <a:avLst/>
                <a:gdLst>
                  <a:gd name="T0" fmla="+- 0 4793 4682"/>
                  <a:gd name="T1" fmla="*/ T0 w 125"/>
                  <a:gd name="T2" fmla="+- 0 -208 -229"/>
                  <a:gd name="T3" fmla="*/ -208 h 115"/>
                  <a:gd name="T4" fmla="+- 0 4745 4682"/>
                  <a:gd name="T5" fmla="*/ T4 w 125"/>
                  <a:gd name="T6" fmla="+- 0 -208 -229"/>
                  <a:gd name="T7" fmla="*/ -208 h 115"/>
                  <a:gd name="T8" fmla="+- 0 4756 4682"/>
                  <a:gd name="T9" fmla="*/ T8 w 125"/>
                  <a:gd name="T10" fmla="+- 0 -205 -229"/>
                  <a:gd name="T11" fmla="*/ -205 h 115"/>
                  <a:gd name="T12" fmla="+- 0 4764 4682"/>
                  <a:gd name="T13" fmla="*/ T12 w 125"/>
                  <a:gd name="T14" fmla="+- 0 -198 -229"/>
                  <a:gd name="T15" fmla="*/ -198 h 115"/>
                  <a:gd name="T16" fmla="+- 0 4769 4682"/>
                  <a:gd name="T17" fmla="*/ T16 w 125"/>
                  <a:gd name="T18" fmla="+- 0 -187 -229"/>
                  <a:gd name="T19" fmla="*/ -187 h 115"/>
                  <a:gd name="T20" fmla="+- 0 4770 4682"/>
                  <a:gd name="T21" fmla="*/ T20 w 125"/>
                  <a:gd name="T22" fmla="+- 0 -172 -229"/>
                  <a:gd name="T23" fmla="*/ -172 h 115"/>
                  <a:gd name="T24" fmla="+- 0 4768 4682"/>
                  <a:gd name="T25" fmla="*/ T24 w 125"/>
                  <a:gd name="T26" fmla="+- 0 -156 -229"/>
                  <a:gd name="T27" fmla="*/ -156 h 115"/>
                  <a:gd name="T28" fmla="+- 0 4764 4682"/>
                  <a:gd name="T29" fmla="*/ T28 w 125"/>
                  <a:gd name="T30" fmla="+- 0 -144 -229"/>
                  <a:gd name="T31" fmla="*/ -144 h 115"/>
                  <a:gd name="T32" fmla="+- 0 4756 4682"/>
                  <a:gd name="T33" fmla="*/ T32 w 125"/>
                  <a:gd name="T34" fmla="+- 0 -137 -229"/>
                  <a:gd name="T35" fmla="*/ -137 h 115"/>
                  <a:gd name="T36" fmla="+- 0 4745 4682"/>
                  <a:gd name="T37" fmla="*/ T36 w 125"/>
                  <a:gd name="T38" fmla="+- 0 -134 -229"/>
                  <a:gd name="T39" fmla="*/ -134 h 115"/>
                  <a:gd name="T40" fmla="+- 0 4793 4682"/>
                  <a:gd name="T41" fmla="*/ T40 w 125"/>
                  <a:gd name="T42" fmla="+- 0 -134 -229"/>
                  <a:gd name="T43" fmla="*/ -134 h 115"/>
                  <a:gd name="T44" fmla="+- 0 4801 4682"/>
                  <a:gd name="T45" fmla="*/ T44 w 125"/>
                  <a:gd name="T46" fmla="+- 0 -143 -229"/>
                  <a:gd name="T47" fmla="*/ -143 h 115"/>
                  <a:gd name="T48" fmla="+- 0 4807 4682"/>
                  <a:gd name="T49" fmla="*/ T48 w 125"/>
                  <a:gd name="T50" fmla="+- 0 -171 -229"/>
                  <a:gd name="T51" fmla="*/ -171 h 115"/>
                  <a:gd name="T52" fmla="+- 0 4801 4682"/>
                  <a:gd name="T53" fmla="*/ T52 w 125"/>
                  <a:gd name="T54" fmla="+- 0 -198 -229"/>
                  <a:gd name="T55" fmla="*/ -198 h 115"/>
                  <a:gd name="T56" fmla="+- 0 4793 4682"/>
                  <a:gd name="T57" fmla="*/ T56 w 125"/>
                  <a:gd name="T58" fmla="+- 0 -208 -229"/>
                  <a:gd name="T59" fmla="*/ -208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125" h="115">
                    <a:moveTo>
                      <a:pt x="111" y="21"/>
                    </a:moveTo>
                    <a:lnTo>
                      <a:pt x="63" y="21"/>
                    </a:lnTo>
                    <a:lnTo>
                      <a:pt x="74" y="24"/>
                    </a:lnTo>
                    <a:lnTo>
                      <a:pt x="82" y="31"/>
                    </a:lnTo>
                    <a:lnTo>
                      <a:pt x="87" y="42"/>
                    </a:lnTo>
                    <a:lnTo>
                      <a:pt x="88" y="57"/>
                    </a:lnTo>
                    <a:lnTo>
                      <a:pt x="86" y="73"/>
                    </a:lnTo>
                    <a:lnTo>
                      <a:pt x="82" y="85"/>
                    </a:lnTo>
                    <a:lnTo>
                      <a:pt x="74" y="92"/>
                    </a:lnTo>
                    <a:lnTo>
                      <a:pt x="63" y="95"/>
                    </a:lnTo>
                    <a:lnTo>
                      <a:pt x="111" y="95"/>
                    </a:lnTo>
                    <a:lnTo>
                      <a:pt x="119" y="86"/>
                    </a:lnTo>
                    <a:lnTo>
                      <a:pt x="125" y="58"/>
                    </a:lnTo>
                    <a:lnTo>
                      <a:pt x="119" y="31"/>
                    </a:lnTo>
                    <a:lnTo>
                      <a:pt x="111"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8" name="Group 27"/>
            <xdr:cNvGrpSpPr>
              <a:grpSpLocks/>
            </xdr:cNvGrpSpPr>
          </xdr:nvGrpSpPr>
          <xdr:grpSpPr bwMode="auto">
            <a:xfrm>
              <a:off x="4830" y="-229"/>
              <a:ext cx="112" cy="113"/>
              <a:chOff x="4830" y="-229"/>
              <a:chExt cx="112" cy="113"/>
            </a:xfrm>
          </xdr:grpSpPr>
          <xdr:sp macro="" textlink="">
            <xdr:nvSpPr>
              <xdr:cNvPr id="39" name="Freeform 38"/>
              <xdr:cNvSpPr>
                <a:spLocks/>
              </xdr:cNvSpPr>
            </xdr:nvSpPr>
            <xdr:spPr bwMode="auto">
              <a:xfrm>
                <a:off x="4830" y="-229"/>
                <a:ext cx="112" cy="113"/>
              </a:xfrm>
              <a:custGeom>
                <a:avLst/>
                <a:gdLst>
                  <a:gd name="T0" fmla="+- 0 4865 4830"/>
                  <a:gd name="T1" fmla="*/ T0 w 112"/>
                  <a:gd name="T2" fmla="+- 0 -226 -229"/>
                  <a:gd name="T3" fmla="*/ -226 h 113"/>
                  <a:gd name="T4" fmla="+- 0 4830 4830"/>
                  <a:gd name="T5" fmla="*/ T4 w 112"/>
                  <a:gd name="T6" fmla="+- 0 -226 -229"/>
                  <a:gd name="T7" fmla="*/ -226 h 113"/>
                  <a:gd name="T8" fmla="+- 0 4830 4830"/>
                  <a:gd name="T9" fmla="*/ T8 w 112"/>
                  <a:gd name="T10" fmla="+- 0 -116 -229"/>
                  <a:gd name="T11" fmla="*/ -116 h 113"/>
                  <a:gd name="T12" fmla="+- 0 4865 4830"/>
                  <a:gd name="T13" fmla="*/ T12 w 112"/>
                  <a:gd name="T14" fmla="+- 0 -116 -229"/>
                  <a:gd name="T15" fmla="*/ -116 h 113"/>
                  <a:gd name="T16" fmla="+- 0 4865 4830"/>
                  <a:gd name="T17" fmla="*/ T16 w 112"/>
                  <a:gd name="T18" fmla="+- 0 -187 -229"/>
                  <a:gd name="T19" fmla="*/ -187 h 113"/>
                  <a:gd name="T20" fmla="+- 0 4874 4830"/>
                  <a:gd name="T21" fmla="*/ T20 w 112"/>
                  <a:gd name="T22" fmla="+- 0 -201 -229"/>
                  <a:gd name="T23" fmla="*/ -201 h 113"/>
                  <a:gd name="T24" fmla="+- 0 4881 4830"/>
                  <a:gd name="T25" fmla="*/ T24 w 112"/>
                  <a:gd name="T26" fmla="+- 0 -205 -229"/>
                  <a:gd name="T27" fmla="*/ -205 h 113"/>
                  <a:gd name="T28" fmla="+- 0 4938 4830"/>
                  <a:gd name="T29" fmla="*/ T28 w 112"/>
                  <a:gd name="T30" fmla="+- 0 -205 -229"/>
                  <a:gd name="T31" fmla="*/ -205 h 113"/>
                  <a:gd name="T32" fmla="+- 0 4938 4830"/>
                  <a:gd name="T33" fmla="*/ T32 w 112"/>
                  <a:gd name="T34" fmla="+- 0 -206 -229"/>
                  <a:gd name="T35" fmla="*/ -206 h 113"/>
                  <a:gd name="T36" fmla="+- 0 4935 4830"/>
                  <a:gd name="T37" fmla="*/ T36 w 112"/>
                  <a:gd name="T38" fmla="+- 0 -211 -229"/>
                  <a:gd name="T39" fmla="*/ -211 h 113"/>
                  <a:gd name="T40" fmla="+- 0 4865 4830"/>
                  <a:gd name="T41" fmla="*/ T40 w 112"/>
                  <a:gd name="T42" fmla="+- 0 -211 -229"/>
                  <a:gd name="T43" fmla="*/ -211 h 113"/>
                  <a:gd name="T44" fmla="+- 0 4865 4830"/>
                  <a:gd name="T45" fmla="*/ T44 w 112"/>
                  <a:gd name="T46" fmla="+- 0 -226 -229"/>
                  <a:gd name="T47"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112" h="113">
                    <a:moveTo>
                      <a:pt x="35" y="3"/>
                    </a:moveTo>
                    <a:lnTo>
                      <a:pt x="0" y="3"/>
                    </a:lnTo>
                    <a:lnTo>
                      <a:pt x="0" y="113"/>
                    </a:lnTo>
                    <a:lnTo>
                      <a:pt x="35" y="113"/>
                    </a:lnTo>
                    <a:lnTo>
                      <a:pt x="35" y="42"/>
                    </a:lnTo>
                    <a:lnTo>
                      <a:pt x="44" y="28"/>
                    </a:lnTo>
                    <a:lnTo>
                      <a:pt x="51" y="24"/>
                    </a:lnTo>
                    <a:lnTo>
                      <a:pt x="108" y="24"/>
                    </a:lnTo>
                    <a:lnTo>
                      <a:pt x="108" y="23"/>
                    </a:lnTo>
                    <a:lnTo>
                      <a:pt x="105" y="18"/>
                    </a:lnTo>
                    <a:lnTo>
                      <a:pt x="35" y="18"/>
                    </a:lnTo>
                    <a:lnTo>
                      <a:pt x="35"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0" name="Freeform 39"/>
              <xdr:cNvSpPr>
                <a:spLocks/>
              </xdr:cNvSpPr>
            </xdr:nvSpPr>
            <xdr:spPr bwMode="auto">
              <a:xfrm>
                <a:off x="4830" y="-229"/>
                <a:ext cx="112" cy="113"/>
              </a:xfrm>
              <a:custGeom>
                <a:avLst/>
                <a:gdLst>
                  <a:gd name="T0" fmla="+- 0 4938 4830"/>
                  <a:gd name="T1" fmla="*/ T0 w 112"/>
                  <a:gd name="T2" fmla="+- 0 -205 -229"/>
                  <a:gd name="T3" fmla="*/ -205 h 113"/>
                  <a:gd name="T4" fmla="+- 0 4899 4830"/>
                  <a:gd name="T5" fmla="*/ T4 w 112"/>
                  <a:gd name="T6" fmla="+- 0 -205 -229"/>
                  <a:gd name="T7" fmla="*/ -205 h 113"/>
                  <a:gd name="T8" fmla="+- 0 4907 4830"/>
                  <a:gd name="T9" fmla="*/ T8 w 112"/>
                  <a:gd name="T10" fmla="+- 0 -199 -229"/>
                  <a:gd name="T11" fmla="*/ -199 h 113"/>
                  <a:gd name="T12" fmla="+- 0 4907 4830"/>
                  <a:gd name="T13" fmla="*/ T12 w 112"/>
                  <a:gd name="T14" fmla="+- 0 -116 -229"/>
                  <a:gd name="T15" fmla="*/ -116 h 113"/>
                  <a:gd name="T16" fmla="+- 0 4942 4830"/>
                  <a:gd name="T17" fmla="*/ T16 w 112"/>
                  <a:gd name="T18" fmla="+- 0 -116 -229"/>
                  <a:gd name="T19" fmla="*/ -116 h 113"/>
                  <a:gd name="T20" fmla="+- 0 4941 4830"/>
                  <a:gd name="T21" fmla="*/ T20 w 112"/>
                  <a:gd name="T22" fmla="+- 0 -187 -229"/>
                  <a:gd name="T23" fmla="*/ -187 h 113"/>
                  <a:gd name="T24" fmla="+- 0 4938 4830"/>
                  <a:gd name="T25" fmla="*/ T24 w 112"/>
                  <a:gd name="T26" fmla="+- 0 -205 -229"/>
                  <a:gd name="T27" fmla="*/ -205 h 113"/>
                </a:gdLst>
                <a:ahLst/>
                <a:cxnLst>
                  <a:cxn ang="0">
                    <a:pos x="T1" y="T3"/>
                  </a:cxn>
                  <a:cxn ang="0">
                    <a:pos x="T5" y="T7"/>
                  </a:cxn>
                  <a:cxn ang="0">
                    <a:pos x="T9" y="T11"/>
                  </a:cxn>
                  <a:cxn ang="0">
                    <a:pos x="T13" y="T15"/>
                  </a:cxn>
                  <a:cxn ang="0">
                    <a:pos x="T17" y="T19"/>
                  </a:cxn>
                  <a:cxn ang="0">
                    <a:pos x="T21" y="T23"/>
                  </a:cxn>
                  <a:cxn ang="0">
                    <a:pos x="T25" y="T27"/>
                  </a:cxn>
                </a:cxnLst>
                <a:rect l="0" t="0" r="r" b="b"/>
                <a:pathLst>
                  <a:path w="112" h="113">
                    <a:moveTo>
                      <a:pt x="108" y="24"/>
                    </a:moveTo>
                    <a:lnTo>
                      <a:pt x="69" y="24"/>
                    </a:lnTo>
                    <a:lnTo>
                      <a:pt x="77" y="30"/>
                    </a:lnTo>
                    <a:lnTo>
                      <a:pt x="77" y="113"/>
                    </a:lnTo>
                    <a:lnTo>
                      <a:pt x="112" y="113"/>
                    </a:lnTo>
                    <a:lnTo>
                      <a:pt x="111" y="42"/>
                    </a:lnTo>
                    <a:lnTo>
                      <a:pt x="108" y="24"/>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41" name="Freeform 40"/>
              <xdr:cNvSpPr>
                <a:spLocks/>
              </xdr:cNvSpPr>
            </xdr:nvSpPr>
            <xdr:spPr bwMode="auto">
              <a:xfrm>
                <a:off x="4830" y="-229"/>
                <a:ext cx="112" cy="113"/>
              </a:xfrm>
              <a:custGeom>
                <a:avLst/>
                <a:gdLst>
                  <a:gd name="T0" fmla="+- 0 4901 4830"/>
                  <a:gd name="T1" fmla="*/ T0 w 112"/>
                  <a:gd name="T2" fmla="+- 0 -229 -229"/>
                  <a:gd name="T3" fmla="*/ -229 h 113"/>
                  <a:gd name="T4" fmla="+- 0 4891 4830"/>
                  <a:gd name="T5" fmla="*/ T4 w 112"/>
                  <a:gd name="T6" fmla="+- 0 -228 -229"/>
                  <a:gd name="T7" fmla="*/ -228 h 113"/>
                  <a:gd name="T8" fmla="+- 0 4882 4830"/>
                  <a:gd name="T9" fmla="*/ T8 w 112"/>
                  <a:gd name="T10" fmla="+- 0 -224 -229"/>
                  <a:gd name="T11" fmla="*/ -224 h 113"/>
                  <a:gd name="T12" fmla="+- 0 4874 4830"/>
                  <a:gd name="T13" fmla="*/ T12 w 112"/>
                  <a:gd name="T14" fmla="+- 0 -219 -229"/>
                  <a:gd name="T15" fmla="*/ -219 h 113"/>
                  <a:gd name="T16" fmla="+- 0 4865 4830"/>
                  <a:gd name="T17" fmla="*/ T16 w 112"/>
                  <a:gd name="T18" fmla="+- 0 -211 -229"/>
                  <a:gd name="T19" fmla="*/ -211 h 113"/>
                  <a:gd name="T20" fmla="+- 0 4935 4830"/>
                  <a:gd name="T21" fmla="*/ T20 w 112"/>
                  <a:gd name="T22" fmla="+- 0 -211 -229"/>
                  <a:gd name="T23" fmla="*/ -211 h 113"/>
                  <a:gd name="T24" fmla="+- 0 4928 4830"/>
                  <a:gd name="T25" fmla="*/ T24 w 112"/>
                  <a:gd name="T26" fmla="+- 0 -220 -229"/>
                  <a:gd name="T27" fmla="*/ -220 h 113"/>
                  <a:gd name="T28" fmla="+- 0 4915 4830"/>
                  <a:gd name="T29" fmla="*/ T28 w 112"/>
                  <a:gd name="T30" fmla="+- 0 -227 -229"/>
                  <a:gd name="T31" fmla="*/ -227 h 113"/>
                  <a:gd name="T32" fmla="+- 0 4901 4830"/>
                  <a:gd name="T33" fmla="*/ T32 w 112"/>
                  <a:gd name="T34" fmla="+- 0 -229 -229"/>
                  <a:gd name="T35"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12" h="113">
                    <a:moveTo>
                      <a:pt x="71" y="0"/>
                    </a:moveTo>
                    <a:lnTo>
                      <a:pt x="61" y="1"/>
                    </a:lnTo>
                    <a:lnTo>
                      <a:pt x="52" y="5"/>
                    </a:lnTo>
                    <a:lnTo>
                      <a:pt x="44" y="10"/>
                    </a:lnTo>
                    <a:lnTo>
                      <a:pt x="35" y="18"/>
                    </a:lnTo>
                    <a:lnTo>
                      <a:pt x="105" y="18"/>
                    </a:lnTo>
                    <a:lnTo>
                      <a:pt x="98" y="9"/>
                    </a:lnTo>
                    <a:lnTo>
                      <a:pt x="85" y="2"/>
                    </a:lnTo>
                    <a:lnTo>
                      <a:pt x="7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29" name="Group 28"/>
            <xdr:cNvGrpSpPr>
              <a:grpSpLocks/>
            </xdr:cNvGrpSpPr>
          </xdr:nvGrpSpPr>
          <xdr:grpSpPr bwMode="auto">
            <a:xfrm>
              <a:off x="4965" y="-229"/>
              <a:ext cx="116" cy="115"/>
              <a:chOff x="4965" y="-229"/>
              <a:chExt cx="116" cy="115"/>
            </a:xfrm>
          </xdr:grpSpPr>
          <xdr:sp macro="" textlink="">
            <xdr:nvSpPr>
              <xdr:cNvPr id="36" name="Freeform 35"/>
              <xdr:cNvSpPr>
                <a:spLocks/>
              </xdr:cNvSpPr>
            </xdr:nvSpPr>
            <xdr:spPr bwMode="auto">
              <a:xfrm>
                <a:off x="4965" y="-229"/>
                <a:ext cx="116" cy="115"/>
              </a:xfrm>
              <a:custGeom>
                <a:avLst/>
                <a:gdLst>
                  <a:gd name="T0" fmla="+- 0 5023 4965"/>
                  <a:gd name="T1" fmla="*/ T0 w 116"/>
                  <a:gd name="T2" fmla="+- 0 -229 -229"/>
                  <a:gd name="T3" fmla="*/ -229 h 115"/>
                  <a:gd name="T4" fmla="+- 0 5000 4965"/>
                  <a:gd name="T5" fmla="*/ T4 w 116"/>
                  <a:gd name="T6" fmla="+- 0 -224 -229"/>
                  <a:gd name="T7" fmla="*/ -224 h 115"/>
                  <a:gd name="T8" fmla="+- 0 4981 4965"/>
                  <a:gd name="T9" fmla="*/ T8 w 116"/>
                  <a:gd name="T10" fmla="+- 0 -212 -229"/>
                  <a:gd name="T11" fmla="*/ -212 h 115"/>
                  <a:gd name="T12" fmla="+- 0 4969 4965"/>
                  <a:gd name="T13" fmla="*/ T12 w 116"/>
                  <a:gd name="T14" fmla="+- 0 -194 -229"/>
                  <a:gd name="T15" fmla="*/ -194 h 115"/>
                  <a:gd name="T16" fmla="+- 0 4965 4965"/>
                  <a:gd name="T17" fmla="*/ T16 w 116"/>
                  <a:gd name="T18" fmla="+- 0 -171 -229"/>
                  <a:gd name="T19" fmla="*/ -171 h 115"/>
                  <a:gd name="T20" fmla="+- 0 4969 4965"/>
                  <a:gd name="T21" fmla="*/ T20 w 116"/>
                  <a:gd name="T22" fmla="+- 0 -147 -229"/>
                  <a:gd name="T23" fmla="*/ -147 h 115"/>
                  <a:gd name="T24" fmla="+- 0 4982 4965"/>
                  <a:gd name="T25" fmla="*/ T24 w 116"/>
                  <a:gd name="T26" fmla="+- 0 -129 -229"/>
                  <a:gd name="T27" fmla="*/ -129 h 115"/>
                  <a:gd name="T28" fmla="+- 0 5002 4965"/>
                  <a:gd name="T29" fmla="*/ T28 w 116"/>
                  <a:gd name="T30" fmla="+- 0 -118 -229"/>
                  <a:gd name="T31" fmla="*/ -118 h 115"/>
                  <a:gd name="T32" fmla="+- 0 5029 4965"/>
                  <a:gd name="T33" fmla="*/ T32 w 116"/>
                  <a:gd name="T34" fmla="+- 0 -114 -229"/>
                  <a:gd name="T35" fmla="*/ -114 h 115"/>
                  <a:gd name="T36" fmla="+- 0 5037 4965"/>
                  <a:gd name="T37" fmla="*/ T36 w 116"/>
                  <a:gd name="T38" fmla="+- 0 -114 -229"/>
                  <a:gd name="T39" fmla="*/ -114 h 115"/>
                  <a:gd name="T40" fmla="+- 0 5049 4965"/>
                  <a:gd name="T41" fmla="*/ T40 w 116"/>
                  <a:gd name="T42" fmla="+- 0 -115 -229"/>
                  <a:gd name="T43" fmla="*/ -115 h 115"/>
                  <a:gd name="T44" fmla="+- 0 5063 4965"/>
                  <a:gd name="T45" fmla="*/ T44 w 116"/>
                  <a:gd name="T46" fmla="+- 0 -120 -229"/>
                  <a:gd name="T47" fmla="*/ -120 h 115"/>
                  <a:gd name="T48" fmla="+- 0 5078 4965"/>
                  <a:gd name="T49" fmla="*/ T48 w 116"/>
                  <a:gd name="T50" fmla="+- 0 -128 -229"/>
                  <a:gd name="T51" fmla="*/ -128 h 115"/>
                  <a:gd name="T52" fmla="+- 0 5078 4965"/>
                  <a:gd name="T53" fmla="*/ T52 w 116"/>
                  <a:gd name="T54" fmla="+- 0 -134 -229"/>
                  <a:gd name="T55" fmla="*/ -134 h 115"/>
                  <a:gd name="T56" fmla="+- 0 5037 4965"/>
                  <a:gd name="T57" fmla="*/ T56 w 116"/>
                  <a:gd name="T58" fmla="+- 0 -134 -229"/>
                  <a:gd name="T59" fmla="*/ -134 h 115"/>
                  <a:gd name="T60" fmla="+- 0 5022 4965"/>
                  <a:gd name="T61" fmla="*/ T60 w 116"/>
                  <a:gd name="T62" fmla="+- 0 -136 -229"/>
                  <a:gd name="T63" fmla="*/ -136 h 115"/>
                  <a:gd name="T64" fmla="+- 0 5011 4965"/>
                  <a:gd name="T65" fmla="*/ T64 w 116"/>
                  <a:gd name="T66" fmla="+- 0 -142 -229"/>
                  <a:gd name="T67" fmla="*/ -142 h 115"/>
                  <a:gd name="T68" fmla="+- 0 5004 4965"/>
                  <a:gd name="T69" fmla="*/ T68 w 116"/>
                  <a:gd name="T70" fmla="+- 0 -152 -229"/>
                  <a:gd name="T71" fmla="*/ -152 h 115"/>
                  <a:gd name="T72" fmla="+- 0 5001 4965"/>
                  <a:gd name="T73" fmla="*/ T72 w 116"/>
                  <a:gd name="T74" fmla="+- 0 -165 -229"/>
                  <a:gd name="T75" fmla="*/ -165 h 115"/>
                  <a:gd name="T76" fmla="+- 0 5080 4965"/>
                  <a:gd name="T77" fmla="*/ T76 w 116"/>
                  <a:gd name="T78" fmla="+- 0 -165 -229"/>
                  <a:gd name="T79" fmla="*/ -165 h 115"/>
                  <a:gd name="T80" fmla="+- 0 5078 4965"/>
                  <a:gd name="T81" fmla="*/ T80 w 116"/>
                  <a:gd name="T82" fmla="+- 0 -184 -229"/>
                  <a:gd name="T83" fmla="*/ -184 h 115"/>
                  <a:gd name="T84" fmla="+- 0 5001 4965"/>
                  <a:gd name="T85" fmla="*/ T84 w 116"/>
                  <a:gd name="T86" fmla="+- 0 -184 -229"/>
                  <a:gd name="T87" fmla="*/ -184 h 115"/>
                  <a:gd name="T88" fmla="+- 0 5003 4965"/>
                  <a:gd name="T89" fmla="*/ T88 w 116"/>
                  <a:gd name="T90" fmla="+- 0 -199 -229"/>
                  <a:gd name="T91" fmla="*/ -199 h 115"/>
                  <a:gd name="T92" fmla="+- 0 5012 4965"/>
                  <a:gd name="T93" fmla="*/ T92 w 116"/>
                  <a:gd name="T94" fmla="+- 0 -208 -229"/>
                  <a:gd name="T95" fmla="*/ -208 h 115"/>
                  <a:gd name="T96" fmla="+- 0 5067 4965"/>
                  <a:gd name="T97" fmla="*/ T96 w 116"/>
                  <a:gd name="T98" fmla="+- 0 -208 -229"/>
                  <a:gd name="T99" fmla="*/ -208 h 115"/>
                  <a:gd name="T100" fmla="+- 0 5064 4965"/>
                  <a:gd name="T101" fmla="*/ T100 w 116"/>
                  <a:gd name="T102" fmla="+- 0 -212 -229"/>
                  <a:gd name="T103" fmla="*/ -212 h 115"/>
                  <a:gd name="T104" fmla="+- 0 5046 4965"/>
                  <a:gd name="T105" fmla="*/ T104 w 116"/>
                  <a:gd name="T106" fmla="+- 0 -224 -229"/>
                  <a:gd name="T107" fmla="*/ -224 h 115"/>
                  <a:gd name="T108" fmla="+- 0 5023 4965"/>
                  <a:gd name="T109" fmla="*/ T108 w 116"/>
                  <a:gd name="T110" fmla="+- 0 -229 -229"/>
                  <a:gd name="T111" fmla="*/ -229 h 11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Lst>
                <a:rect l="0" t="0" r="r" b="b"/>
                <a:pathLst>
                  <a:path w="116" h="115">
                    <a:moveTo>
                      <a:pt x="58" y="0"/>
                    </a:moveTo>
                    <a:lnTo>
                      <a:pt x="35" y="5"/>
                    </a:lnTo>
                    <a:lnTo>
                      <a:pt x="16" y="17"/>
                    </a:lnTo>
                    <a:lnTo>
                      <a:pt x="4" y="35"/>
                    </a:lnTo>
                    <a:lnTo>
                      <a:pt x="0" y="58"/>
                    </a:lnTo>
                    <a:lnTo>
                      <a:pt x="4" y="82"/>
                    </a:lnTo>
                    <a:lnTo>
                      <a:pt x="17" y="100"/>
                    </a:lnTo>
                    <a:lnTo>
                      <a:pt x="37" y="111"/>
                    </a:lnTo>
                    <a:lnTo>
                      <a:pt x="64" y="115"/>
                    </a:lnTo>
                    <a:lnTo>
                      <a:pt x="72" y="115"/>
                    </a:lnTo>
                    <a:lnTo>
                      <a:pt x="84" y="114"/>
                    </a:lnTo>
                    <a:lnTo>
                      <a:pt x="98" y="109"/>
                    </a:lnTo>
                    <a:lnTo>
                      <a:pt x="113" y="101"/>
                    </a:lnTo>
                    <a:lnTo>
                      <a:pt x="113" y="95"/>
                    </a:lnTo>
                    <a:lnTo>
                      <a:pt x="72" y="95"/>
                    </a:lnTo>
                    <a:lnTo>
                      <a:pt x="57" y="93"/>
                    </a:lnTo>
                    <a:lnTo>
                      <a:pt x="46" y="87"/>
                    </a:lnTo>
                    <a:lnTo>
                      <a:pt x="39" y="77"/>
                    </a:lnTo>
                    <a:lnTo>
                      <a:pt x="36" y="64"/>
                    </a:lnTo>
                    <a:lnTo>
                      <a:pt x="115" y="64"/>
                    </a:lnTo>
                    <a:lnTo>
                      <a:pt x="113" y="45"/>
                    </a:lnTo>
                    <a:lnTo>
                      <a:pt x="36" y="45"/>
                    </a:lnTo>
                    <a:lnTo>
                      <a:pt x="38" y="30"/>
                    </a:lnTo>
                    <a:lnTo>
                      <a:pt x="47" y="21"/>
                    </a:lnTo>
                    <a:lnTo>
                      <a:pt x="102" y="21"/>
                    </a:lnTo>
                    <a:lnTo>
                      <a:pt x="99" y="17"/>
                    </a:lnTo>
                    <a:lnTo>
                      <a:pt x="81" y="5"/>
                    </a:lnTo>
                    <a:lnTo>
                      <a:pt x="58"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7" name="Freeform 36"/>
              <xdr:cNvSpPr>
                <a:spLocks/>
              </xdr:cNvSpPr>
            </xdr:nvSpPr>
            <xdr:spPr bwMode="auto">
              <a:xfrm>
                <a:off x="4965" y="-229"/>
                <a:ext cx="116" cy="115"/>
              </a:xfrm>
              <a:custGeom>
                <a:avLst/>
                <a:gdLst>
                  <a:gd name="T0" fmla="+- 0 5078 4965"/>
                  <a:gd name="T1" fmla="*/ T0 w 116"/>
                  <a:gd name="T2" fmla="+- 0 -150 -229"/>
                  <a:gd name="T3" fmla="*/ -150 h 115"/>
                  <a:gd name="T4" fmla="+- 0 5067 4965"/>
                  <a:gd name="T5" fmla="*/ T4 w 116"/>
                  <a:gd name="T6" fmla="+- 0 -143 -229"/>
                  <a:gd name="T7" fmla="*/ -143 h 115"/>
                  <a:gd name="T8" fmla="+- 0 5057 4965"/>
                  <a:gd name="T9" fmla="*/ T8 w 116"/>
                  <a:gd name="T10" fmla="+- 0 -138 -229"/>
                  <a:gd name="T11" fmla="*/ -138 h 115"/>
                  <a:gd name="T12" fmla="+- 0 5047 4965"/>
                  <a:gd name="T13" fmla="*/ T12 w 116"/>
                  <a:gd name="T14" fmla="+- 0 -135 -229"/>
                  <a:gd name="T15" fmla="*/ -135 h 115"/>
                  <a:gd name="T16" fmla="+- 0 5037 4965"/>
                  <a:gd name="T17" fmla="*/ T16 w 116"/>
                  <a:gd name="T18" fmla="+- 0 -134 -229"/>
                  <a:gd name="T19" fmla="*/ -134 h 115"/>
                  <a:gd name="T20" fmla="+- 0 5078 4965"/>
                  <a:gd name="T21" fmla="*/ T20 w 116"/>
                  <a:gd name="T22" fmla="+- 0 -134 -229"/>
                  <a:gd name="T23" fmla="*/ -134 h 115"/>
                  <a:gd name="T24" fmla="+- 0 5078 4965"/>
                  <a:gd name="T25" fmla="*/ T24 w 116"/>
                  <a:gd name="T26" fmla="+- 0 -150 -229"/>
                  <a:gd name="T27" fmla="*/ -150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13" y="79"/>
                    </a:moveTo>
                    <a:lnTo>
                      <a:pt x="102" y="86"/>
                    </a:lnTo>
                    <a:lnTo>
                      <a:pt x="92" y="91"/>
                    </a:lnTo>
                    <a:lnTo>
                      <a:pt x="82" y="94"/>
                    </a:lnTo>
                    <a:lnTo>
                      <a:pt x="72" y="95"/>
                    </a:lnTo>
                    <a:lnTo>
                      <a:pt x="113" y="95"/>
                    </a:lnTo>
                    <a:lnTo>
                      <a:pt x="113" y="79"/>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8" name="Freeform 37"/>
              <xdr:cNvSpPr>
                <a:spLocks/>
              </xdr:cNvSpPr>
            </xdr:nvSpPr>
            <xdr:spPr bwMode="auto">
              <a:xfrm>
                <a:off x="4965" y="-229"/>
                <a:ext cx="116" cy="115"/>
              </a:xfrm>
              <a:custGeom>
                <a:avLst/>
                <a:gdLst>
                  <a:gd name="T0" fmla="+- 0 5067 4965"/>
                  <a:gd name="T1" fmla="*/ T0 w 116"/>
                  <a:gd name="T2" fmla="+- 0 -208 -229"/>
                  <a:gd name="T3" fmla="*/ -208 h 115"/>
                  <a:gd name="T4" fmla="+- 0 5039 4965"/>
                  <a:gd name="T5" fmla="*/ T4 w 116"/>
                  <a:gd name="T6" fmla="+- 0 -208 -229"/>
                  <a:gd name="T7" fmla="*/ -208 h 115"/>
                  <a:gd name="T8" fmla="+- 0 5048 4965"/>
                  <a:gd name="T9" fmla="*/ T8 w 116"/>
                  <a:gd name="T10" fmla="+- 0 -199 -229"/>
                  <a:gd name="T11" fmla="*/ -199 h 115"/>
                  <a:gd name="T12" fmla="+- 0 5049 4965"/>
                  <a:gd name="T13" fmla="*/ T12 w 116"/>
                  <a:gd name="T14" fmla="+- 0 -184 -229"/>
                  <a:gd name="T15" fmla="*/ -184 h 115"/>
                  <a:gd name="T16" fmla="+- 0 5078 4965"/>
                  <a:gd name="T17" fmla="*/ T16 w 116"/>
                  <a:gd name="T18" fmla="+- 0 -184 -229"/>
                  <a:gd name="T19" fmla="*/ -184 h 115"/>
                  <a:gd name="T20" fmla="+- 0 5076 4965"/>
                  <a:gd name="T21" fmla="*/ T20 w 116"/>
                  <a:gd name="T22" fmla="+- 0 -192 -229"/>
                  <a:gd name="T23" fmla="*/ -192 h 115"/>
                  <a:gd name="T24" fmla="+- 0 5067 4965"/>
                  <a:gd name="T25" fmla="*/ T24 w 116"/>
                  <a:gd name="T26" fmla="+- 0 -208 -229"/>
                  <a:gd name="T27" fmla="*/ -208 h 115"/>
                </a:gdLst>
                <a:ahLst/>
                <a:cxnLst>
                  <a:cxn ang="0">
                    <a:pos x="T1" y="T3"/>
                  </a:cxn>
                  <a:cxn ang="0">
                    <a:pos x="T5" y="T7"/>
                  </a:cxn>
                  <a:cxn ang="0">
                    <a:pos x="T9" y="T11"/>
                  </a:cxn>
                  <a:cxn ang="0">
                    <a:pos x="T13" y="T15"/>
                  </a:cxn>
                  <a:cxn ang="0">
                    <a:pos x="T17" y="T19"/>
                  </a:cxn>
                  <a:cxn ang="0">
                    <a:pos x="T21" y="T23"/>
                  </a:cxn>
                  <a:cxn ang="0">
                    <a:pos x="T25" y="T27"/>
                  </a:cxn>
                </a:cxnLst>
                <a:rect l="0" t="0" r="r" b="b"/>
                <a:pathLst>
                  <a:path w="116" h="115">
                    <a:moveTo>
                      <a:pt x="102" y="21"/>
                    </a:moveTo>
                    <a:lnTo>
                      <a:pt x="74" y="21"/>
                    </a:lnTo>
                    <a:lnTo>
                      <a:pt x="83" y="30"/>
                    </a:lnTo>
                    <a:lnTo>
                      <a:pt x="84" y="45"/>
                    </a:lnTo>
                    <a:lnTo>
                      <a:pt x="113" y="45"/>
                    </a:lnTo>
                    <a:lnTo>
                      <a:pt x="111" y="37"/>
                    </a:lnTo>
                    <a:lnTo>
                      <a:pt x="102" y="2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0" name="Group 29"/>
            <xdr:cNvGrpSpPr>
              <a:grpSpLocks/>
            </xdr:cNvGrpSpPr>
          </xdr:nvGrpSpPr>
          <xdr:grpSpPr bwMode="auto">
            <a:xfrm>
              <a:off x="5104" y="-229"/>
              <a:ext cx="94" cy="113"/>
              <a:chOff x="5104" y="-229"/>
              <a:chExt cx="94" cy="113"/>
            </a:xfrm>
          </xdr:grpSpPr>
          <xdr:sp macro="" textlink="">
            <xdr:nvSpPr>
              <xdr:cNvPr id="33" name="Freeform 32"/>
              <xdr:cNvSpPr>
                <a:spLocks/>
              </xdr:cNvSpPr>
            </xdr:nvSpPr>
            <xdr:spPr bwMode="auto">
              <a:xfrm>
                <a:off x="5104" y="-229"/>
                <a:ext cx="94" cy="113"/>
              </a:xfrm>
              <a:custGeom>
                <a:avLst/>
                <a:gdLst>
                  <a:gd name="T0" fmla="+- 0 5138 5104"/>
                  <a:gd name="T1" fmla="*/ T0 w 94"/>
                  <a:gd name="T2" fmla="+- 0 -226 -229"/>
                  <a:gd name="T3" fmla="*/ -226 h 113"/>
                  <a:gd name="T4" fmla="+- 0 5104 5104"/>
                  <a:gd name="T5" fmla="*/ T4 w 94"/>
                  <a:gd name="T6" fmla="+- 0 -226 -229"/>
                  <a:gd name="T7" fmla="*/ -226 h 113"/>
                  <a:gd name="T8" fmla="+- 0 5104 5104"/>
                  <a:gd name="T9" fmla="*/ T8 w 94"/>
                  <a:gd name="T10" fmla="+- 0 -116 -229"/>
                  <a:gd name="T11" fmla="*/ -116 h 113"/>
                  <a:gd name="T12" fmla="+- 0 5138 5104"/>
                  <a:gd name="T13" fmla="*/ T12 w 94"/>
                  <a:gd name="T14" fmla="+- 0 -116 -229"/>
                  <a:gd name="T15" fmla="*/ -116 h 113"/>
                  <a:gd name="T16" fmla="+- 0 5138 5104"/>
                  <a:gd name="T17" fmla="*/ T16 w 94"/>
                  <a:gd name="T18" fmla="+- 0 -164 -229"/>
                  <a:gd name="T19" fmla="*/ -164 h 113"/>
                  <a:gd name="T20" fmla="+- 0 5144 5104"/>
                  <a:gd name="T21" fmla="*/ T20 w 94"/>
                  <a:gd name="T22" fmla="+- 0 -177 -229"/>
                  <a:gd name="T23" fmla="*/ -177 h 113"/>
                  <a:gd name="T24" fmla="+- 0 5151 5104"/>
                  <a:gd name="T25" fmla="*/ T24 w 94"/>
                  <a:gd name="T26" fmla="+- 0 -187 -229"/>
                  <a:gd name="T27" fmla="*/ -187 h 113"/>
                  <a:gd name="T28" fmla="+- 0 5158 5104"/>
                  <a:gd name="T29" fmla="*/ T28 w 94"/>
                  <a:gd name="T30" fmla="+- 0 -194 -229"/>
                  <a:gd name="T31" fmla="*/ -194 h 113"/>
                  <a:gd name="T32" fmla="+- 0 5162 5104"/>
                  <a:gd name="T33" fmla="*/ T32 w 94"/>
                  <a:gd name="T34" fmla="+- 0 -195 -229"/>
                  <a:gd name="T35" fmla="*/ -195 h 113"/>
                  <a:gd name="T36" fmla="+- 0 5138 5104"/>
                  <a:gd name="T37" fmla="*/ T36 w 94"/>
                  <a:gd name="T38" fmla="+- 0 -195 -229"/>
                  <a:gd name="T39" fmla="*/ -195 h 113"/>
                  <a:gd name="T40" fmla="+- 0 5138 5104"/>
                  <a:gd name="T41" fmla="*/ T40 w 94"/>
                  <a:gd name="T42" fmla="+- 0 -226 -229"/>
                  <a:gd name="T43" fmla="*/ -226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94" h="113">
                    <a:moveTo>
                      <a:pt x="34" y="3"/>
                    </a:moveTo>
                    <a:lnTo>
                      <a:pt x="0" y="3"/>
                    </a:lnTo>
                    <a:lnTo>
                      <a:pt x="0" y="113"/>
                    </a:lnTo>
                    <a:lnTo>
                      <a:pt x="34" y="113"/>
                    </a:lnTo>
                    <a:lnTo>
                      <a:pt x="34" y="65"/>
                    </a:lnTo>
                    <a:lnTo>
                      <a:pt x="40" y="52"/>
                    </a:lnTo>
                    <a:lnTo>
                      <a:pt x="47" y="42"/>
                    </a:lnTo>
                    <a:lnTo>
                      <a:pt x="54" y="35"/>
                    </a:lnTo>
                    <a:lnTo>
                      <a:pt x="58" y="34"/>
                    </a:lnTo>
                    <a:lnTo>
                      <a:pt x="34" y="34"/>
                    </a:lnTo>
                    <a:lnTo>
                      <a:pt x="34" y="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4" name="Freeform 33"/>
              <xdr:cNvSpPr>
                <a:spLocks/>
              </xdr:cNvSpPr>
            </xdr:nvSpPr>
            <xdr:spPr bwMode="auto">
              <a:xfrm>
                <a:off x="5104" y="-229"/>
                <a:ext cx="94" cy="113"/>
              </a:xfrm>
              <a:custGeom>
                <a:avLst/>
                <a:gdLst>
                  <a:gd name="T0" fmla="+- 0 5190 5104"/>
                  <a:gd name="T1" fmla="*/ T0 w 94"/>
                  <a:gd name="T2" fmla="+- 0 -196 -229"/>
                  <a:gd name="T3" fmla="*/ -196 h 113"/>
                  <a:gd name="T4" fmla="+- 0 5172 5104"/>
                  <a:gd name="T5" fmla="*/ T4 w 94"/>
                  <a:gd name="T6" fmla="+- 0 -196 -229"/>
                  <a:gd name="T7" fmla="*/ -196 h 113"/>
                  <a:gd name="T8" fmla="+- 0 5178 5104"/>
                  <a:gd name="T9" fmla="*/ T8 w 94"/>
                  <a:gd name="T10" fmla="+- 0 -194 -229"/>
                  <a:gd name="T11" fmla="*/ -194 h 113"/>
                  <a:gd name="T12" fmla="+- 0 5188 5104"/>
                  <a:gd name="T13" fmla="*/ T12 w 94"/>
                  <a:gd name="T14" fmla="+- 0 -188 -229"/>
                  <a:gd name="T15" fmla="*/ -188 h 113"/>
                  <a:gd name="T16" fmla="+- 0 5190 5104"/>
                  <a:gd name="T17" fmla="*/ T16 w 94"/>
                  <a:gd name="T18" fmla="+- 0 -196 -229"/>
                  <a:gd name="T19" fmla="*/ -196 h 113"/>
                </a:gdLst>
                <a:ahLst/>
                <a:cxnLst>
                  <a:cxn ang="0">
                    <a:pos x="T1" y="T3"/>
                  </a:cxn>
                  <a:cxn ang="0">
                    <a:pos x="T5" y="T7"/>
                  </a:cxn>
                  <a:cxn ang="0">
                    <a:pos x="T9" y="T11"/>
                  </a:cxn>
                  <a:cxn ang="0">
                    <a:pos x="T13" y="T15"/>
                  </a:cxn>
                  <a:cxn ang="0">
                    <a:pos x="T17" y="T19"/>
                  </a:cxn>
                </a:cxnLst>
                <a:rect l="0" t="0" r="r" b="b"/>
                <a:pathLst>
                  <a:path w="94" h="113">
                    <a:moveTo>
                      <a:pt x="86" y="33"/>
                    </a:moveTo>
                    <a:lnTo>
                      <a:pt x="68" y="33"/>
                    </a:lnTo>
                    <a:lnTo>
                      <a:pt x="74" y="35"/>
                    </a:lnTo>
                    <a:lnTo>
                      <a:pt x="84" y="41"/>
                    </a:lnTo>
                    <a:lnTo>
                      <a:pt x="86" y="33"/>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sp macro="" textlink="">
            <xdr:nvSpPr>
              <xdr:cNvPr id="35" name="Freeform 34"/>
              <xdr:cNvSpPr>
                <a:spLocks/>
              </xdr:cNvSpPr>
            </xdr:nvSpPr>
            <xdr:spPr bwMode="auto">
              <a:xfrm>
                <a:off x="5104" y="-229"/>
                <a:ext cx="94" cy="113"/>
              </a:xfrm>
              <a:custGeom>
                <a:avLst/>
                <a:gdLst>
                  <a:gd name="T0" fmla="+- 0 5181 5104"/>
                  <a:gd name="T1" fmla="*/ T0 w 94"/>
                  <a:gd name="T2" fmla="+- 0 -229 -229"/>
                  <a:gd name="T3" fmla="*/ -229 h 113"/>
                  <a:gd name="T4" fmla="+- 0 5174 5104"/>
                  <a:gd name="T5" fmla="*/ T4 w 94"/>
                  <a:gd name="T6" fmla="+- 0 -229 -229"/>
                  <a:gd name="T7" fmla="*/ -229 h 113"/>
                  <a:gd name="T8" fmla="+- 0 5164 5104"/>
                  <a:gd name="T9" fmla="*/ T8 w 94"/>
                  <a:gd name="T10" fmla="+- 0 -227 -229"/>
                  <a:gd name="T11" fmla="*/ -227 h 113"/>
                  <a:gd name="T12" fmla="+- 0 5155 5104"/>
                  <a:gd name="T13" fmla="*/ T12 w 94"/>
                  <a:gd name="T14" fmla="+- 0 -220 -229"/>
                  <a:gd name="T15" fmla="*/ -220 h 113"/>
                  <a:gd name="T16" fmla="+- 0 5147 5104"/>
                  <a:gd name="T17" fmla="*/ T16 w 94"/>
                  <a:gd name="T18" fmla="+- 0 -210 -229"/>
                  <a:gd name="T19" fmla="*/ -210 h 113"/>
                  <a:gd name="T20" fmla="+- 0 5139 5104"/>
                  <a:gd name="T21" fmla="*/ T20 w 94"/>
                  <a:gd name="T22" fmla="+- 0 -195 -229"/>
                  <a:gd name="T23" fmla="*/ -195 h 113"/>
                  <a:gd name="T24" fmla="+- 0 5162 5104"/>
                  <a:gd name="T25" fmla="*/ T24 w 94"/>
                  <a:gd name="T26" fmla="+- 0 -195 -229"/>
                  <a:gd name="T27" fmla="*/ -195 h 113"/>
                  <a:gd name="T28" fmla="+- 0 5167 5104"/>
                  <a:gd name="T29" fmla="*/ T28 w 94"/>
                  <a:gd name="T30" fmla="+- 0 -196 -229"/>
                  <a:gd name="T31" fmla="*/ -196 h 113"/>
                  <a:gd name="T32" fmla="+- 0 5190 5104"/>
                  <a:gd name="T33" fmla="*/ T32 w 94"/>
                  <a:gd name="T34" fmla="+- 0 -196 -229"/>
                  <a:gd name="T35" fmla="*/ -196 h 113"/>
                  <a:gd name="T36" fmla="+- 0 5197 5104"/>
                  <a:gd name="T37" fmla="*/ T36 w 94"/>
                  <a:gd name="T38" fmla="+- 0 -218 -229"/>
                  <a:gd name="T39" fmla="*/ -218 h 113"/>
                  <a:gd name="T40" fmla="+- 0 5187 5104"/>
                  <a:gd name="T41" fmla="*/ T40 w 94"/>
                  <a:gd name="T42" fmla="+- 0 -226 -229"/>
                  <a:gd name="T43" fmla="*/ -226 h 113"/>
                  <a:gd name="T44" fmla="+- 0 5181 5104"/>
                  <a:gd name="T45" fmla="*/ T44 w 94"/>
                  <a:gd name="T46" fmla="+- 0 -229 -229"/>
                  <a:gd name="T47" fmla="*/ -229 h 11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Lst>
                <a:rect l="0" t="0" r="r" b="b"/>
                <a:pathLst>
                  <a:path w="94" h="113">
                    <a:moveTo>
                      <a:pt x="77" y="0"/>
                    </a:moveTo>
                    <a:lnTo>
                      <a:pt x="70" y="0"/>
                    </a:lnTo>
                    <a:lnTo>
                      <a:pt x="60" y="2"/>
                    </a:lnTo>
                    <a:lnTo>
                      <a:pt x="51" y="9"/>
                    </a:lnTo>
                    <a:lnTo>
                      <a:pt x="43" y="19"/>
                    </a:lnTo>
                    <a:lnTo>
                      <a:pt x="35" y="34"/>
                    </a:lnTo>
                    <a:lnTo>
                      <a:pt x="58" y="34"/>
                    </a:lnTo>
                    <a:lnTo>
                      <a:pt x="63" y="33"/>
                    </a:lnTo>
                    <a:lnTo>
                      <a:pt x="86" y="33"/>
                    </a:lnTo>
                    <a:lnTo>
                      <a:pt x="93" y="11"/>
                    </a:lnTo>
                    <a:lnTo>
                      <a:pt x="83" y="3"/>
                    </a:lnTo>
                    <a:lnTo>
                      <a:pt x="77"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US"/>
              </a:p>
            </xdr:txBody>
          </xdr:sp>
        </xdr:grpSp>
        <xdr:grpSp>
          <xdr:nvGrpSpPr>
            <xdr:cNvPr id="31" name="Group 30"/>
            <xdr:cNvGrpSpPr>
              <a:grpSpLocks/>
            </xdr:cNvGrpSpPr>
          </xdr:nvGrpSpPr>
          <xdr:grpSpPr bwMode="auto">
            <a:xfrm>
              <a:off x="1675" y="-351"/>
              <a:ext cx="3522" cy="2"/>
              <a:chOff x="1675" y="-351"/>
              <a:chExt cx="3522" cy="2"/>
            </a:xfrm>
          </xdr:grpSpPr>
          <xdr:sp macro="" textlink="">
            <xdr:nvSpPr>
              <xdr:cNvPr id="32" name="Freeform 31"/>
              <xdr:cNvSpPr>
                <a:spLocks/>
              </xdr:cNvSpPr>
            </xdr:nvSpPr>
            <xdr:spPr bwMode="auto">
              <a:xfrm>
                <a:off x="1675" y="-351"/>
                <a:ext cx="3522" cy="2"/>
              </a:xfrm>
              <a:custGeom>
                <a:avLst/>
                <a:gdLst>
                  <a:gd name="T0" fmla="+- 0 1675 1675"/>
                  <a:gd name="T1" fmla="*/ T0 w 3522"/>
                  <a:gd name="T2" fmla="+- 0 5197 1675"/>
                  <a:gd name="T3" fmla="*/ T2 w 3522"/>
                </a:gdLst>
                <a:ahLst/>
                <a:cxnLst>
                  <a:cxn ang="0">
                    <a:pos x="T1" y="0"/>
                  </a:cxn>
                  <a:cxn ang="0">
                    <a:pos x="T3" y="0"/>
                  </a:cxn>
                </a:cxnLst>
                <a:rect l="0" t="0" r="r" b="b"/>
                <a:pathLst>
                  <a:path w="3522">
                    <a:moveTo>
                      <a:pt x="0" y="0"/>
                    </a:moveTo>
                    <a:lnTo>
                      <a:pt x="3522" y="0"/>
                    </a:lnTo>
                  </a:path>
                </a:pathLst>
              </a:custGeom>
              <a:noFill/>
              <a:ln w="6350">
                <a:solidFill>
                  <a:srgbClr val="231F2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grpSp>
      <xdr:pic>
        <xdr:nvPicPr>
          <xdr:cNvPr id="4" name="Picture 3"/>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86400" y="0"/>
            <a:ext cx="517525" cy="737870"/>
          </a:xfrm>
          <a:prstGeom prst="rect">
            <a:avLst/>
          </a:prstGeom>
          <a:no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hilipkd\Desktop\Bermuda\MoF%20modelling\Tax%20calculator\1%20June%202017\FY2017_18_Payroll_tax_EMPLYOER%20Monthly%201%20June%202017%20-%20testing%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contents"/>
      <sheetName val="Sch A. Input"/>
      <sheetName val="Sch B. Monthly Output"/>
      <sheetName val="Sch C. Quarter Output (PR1)"/>
      <sheetName val="Sch D. Workings"/>
      <sheetName val="Scenarios"/>
      <sheetName val="_TM_E.Individual_Calculator"/>
      <sheetName val="_TM_Open issues"/>
    </sheetNames>
    <sheetDataSet>
      <sheetData sheetId="0"/>
      <sheetData sheetId="1">
        <row r="9">
          <cell r="D9">
            <v>42892</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Q28"/>
  <sheetViews>
    <sheetView showGridLines="0" zoomScale="85" zoomScaleNormal="85" workbookViewId="0"/>
  </sheetViews>
  <sheetFormatPr defaultColWidth="0" defaultRowHeight="12.75" zeroHeight="1" x14ac:dyDescent="0.25"/>
  <cols>
    <col min="1" max="1" width="9.140625" style="56" customWidth="1"/>
    <col min="2" max="2" width="15.28515625" style="56" customWidth="1"/>
    <col min="3" max="16" width="9.140625" style="56" customWidth="1"/>
    <col min="17" max="17" width="0" style="56" hidden="1" customWidth="1"/>
    <col min="18" max="16384" width="9.140625" style="56" hidden="1"/>
  </cols>
  <sheetData>
    <row r="1" spans="2:17" x14ac:dyDescent="0.25"/>
    <row r="2" spans="2:17" x14ac:dyDescent="0.25"/>
    <row r="3" spans="2:17" x14ac:dyDescent="0.25">
      <c r="L3" s="356"/>
    </row>
    <row r="4" spans="2:17" ht="18" x14ac:dyDescent="0.25">
      <c r="B4" s="55"/>
      <c r="L4" s="356"/>
    </row>
    <row r="5" spans="2:17" ht="26.25" x14ac:dyDescent="0.25">
      <c r="B5" s="139" t="s">
        <v>87</v>
      </c>
      <c r="L5" s="356"/>
    </row>
    <row r="6" spans="2:17" x14ac:dyDescent="0.25">
      <c r="L6" s="356"/>
    </row>
    <row r="7" spans="2:17" x14ac:dyDescent="0.2">
      <c r="B7" s="47" t="s">
        <v>15</v>
      </c>
      <c r="L7" s="356"/>
    </row>
    <row r="8" spans="2:17" ht="12.75" customHeight="1" x14ac:dyDescent="0.2">
      <c r="B8" s="256" t="s">
        <v>133</v>
      </c>
      <c r="Q8" s="138"/>
    </row>
    <row r="9" spans="2:17" x14ac:dyDescent="0.2">
      <c r="B9" s="39"/>
    </row>
    <row r="10" spans="2:17" ht="13.5" thickBot="1" x14ac:dyDescent="0.25">
      <c r="B10" s="39"/>
    </row>
    <row r="11" spans="2:17" ht="15" customHeight="1" x14ac:dyDescent="0.25">
      <c r="B11" s="372" t="s">
        <v>57</v>
      </c>
      <c r="C11" s="373"/>
      <c r="D11" s="373"/>
      <c r="E11" s="373"/>
      <c r="F11" s="373"/>
      <c r="G11" s="373"/>
      <c r="H11" s="373"/>
      <c r="I11" s="373"/>
      <c r="J11" s="373"/>
      <c r="K11" s="373"/>
      <c r="L11" s="373"/>
      <c r="M11" s="373"/>
      <c r="N11" s="373"/>
      <c r="O11" s="374"/>
    </row>
    <row r="12" spans="2:17" ht="32.25" customHeight="1" x14ac:dyDescent="0.25">
      <c r="B12" s="145" t="s">
        <v>63</v>
      </c>
      <c r="C12" s="381" t="s">
        <v>109</v>
      </c>
      <c r="D12" s="379"/>
      <c r="E12" s="379"/>
      <c r="F12" s="379"/>
      <c r="G12" s="379"/>
      <c r="H12" s="379"/>
      <c r="I12" s="379"/>
      <c r="J12" s="379"/>
      <c r="K12" s="379"/>
      <c r="L12" s="379"/>
      <c r="M12" s="379"/>
      <c r="N12" s="379"/>
      <c r="O12" s="380"/>
    </row>
    <row r="13" spans="2:17" ht="33" customHeight="1" x14ac:dyDescent="0.25">
      <c r="B13" s="145" t="s">
        <v>187</v>
      </c>
      <c r="C13" s="378" t="s">
        <v>154</v>
      </c>
      <c r="D13" s="379"/>
      <c r="E13" s="379"/>
      <c r="F13" s="379"/>
      <c r="G13" s="379"/>
      <c r="H13" s="379"/>
      <c r="I13" s="379"/>
      <c r="J13" s="379"/>
      <c r="K13" s="379"/>
      <c r="L13" s="379"/>
      <c r="M13" s="379"/>
      <c r="N13" s="379"/>
      <c r="O13" s="380"/>
    </row>
    <row r="14" spans="2:17" ht="31.5" customHeight="1" x14ac:dyDescent="0.25">
      <c r="B14" s="145" t="s">
        <v>65</v>
      </c>
      <c r="C14" s="381" t="s">
        <v>111</v>
      </c>
      <c r="D14" s="379"/>
      <c r="E14" s="379"/>
      <c r="F14" s="379"/>
      <c r="G14" s="379"/>
      <c r="H14" s="379"/>
      <c r="I14" s="379"/>
      <c r="J14" s="379"/>
      <c r="K14" s="379"/>
      <c r="L14" s="379"/>
      <c r="M14" s="379"/>
      <c r="N14" s="379"/>
      <c r="O14" s="380"/>
    </row>
    <row r="15" spans="2:17" ht="30.75" customHeight="1" x14ac:dyDescent="0.25">
      <c r="B15" s="145" t="s">
        <v>64</v>
      </c>
      <c r="C15" s="381" t="s">
        <v>110</v>
      </c>
      <c r="D15" s="379"/>
      <c r="E15" s="379"/>
      <c r="F15" s="379"/>
      <c r="G15" s="379"/>
      <c r="H15" s="379"/>
      <c r="I15" s="379"/>
      <c r="J15" s="379"/>
      <c r="K15" s="379"/>
      <c r="L15" s="379"/>
      <c r="M15" s="379"/>
      <c r="N15" s="379"/>
      <c r="O15" s="380"/>
    </row>
    <row r="16" spans="2:17" ht="13.5" thickBot="1" x14ac:dyDescent="0.3">
      <c r="B16" s="57"/>
      <c r="C16" s="382"/>
      <c r="D16" s="382"/>
      <c r="E16" s="382"/>
      <c r="F16" s="382"/>
      <c r="G16" s="382"/>
      <c r="H16" s="382"/>
      <c r="I16" s="382"/>
      <c r="J16" s="382"/>
      <c r="K16" s="382"/>
      <c r="L16" s="382"/>
      <c r="M16" s="382"/>
      <c r="N16" s="382"/>
      <c r="O16" s="383"/>
    </row>
    <row r="17" spans="2:15" x14ac:dyDescent="0.25"/>
    <row r="18" spans="2:15" x14ac:dyDescent="0.25"/>
    <row r="19" spans="2:15" x14ac:dyDescent="0.25"/>
    <row r="20" spans="2:15" x14ac:dyDescent="0.25"/>
    <row r="21" spans="2:15" x14ac:dyDescent="0.25"/>
    <row r="22" spans="2:15" ht="13.5" thickBot="1" x14ac:dyDescent="0.3"/>
    <row r="23" spans="2:15" x14ac:dyDescent="0.25">
      <c r="B23" s="372" t="s">
        <v>27</v>
      </c>
      <c r="C23" s="373"/>
      <c r="D23" s="373"/>
      <c r="E23" s="373"/>
      <c r="F23" s="373"/>
      <c r="G23" s="373"/>
      <c r="H23" s="373"/>
      <c r="I23" s="373"/>
      <c r="J23" s="373"/>
      <c r="K23" s="373"/>
      <c r="L23" s="373"/>
      <c r="M23" s="373"/>
      <c r="N23" s="373"/>
      <c r="O23" s="374"/>
    </row>
    <row r="24" spans="2:15" ht="181.5" customHeight="1" thickBot="1" x14ac:dyDescent="0.3">
      <c r="B24" s="375" t="s">
        <v>69</v>
      </c>
      <c r="C24" s="376"/>
      <c r="D24" s="376"/>
      <c r="E24" s="376"/>
      <c r="F24" s="376"/>
      <c r="G24" s="376"/>
      <c r="H24" s="376"/>
      <c r="I24" s="376"/>
      <c r="J24" s="376"/>
      <c r="K24" s="376"/>
      <c r="L24" s="376"/>
      <c r="M24" s="376"/>
      <c r="N24" s="376"/>
      <c r="O24" s="377"/>
    </row>
    <row r="25" spans="2:15" x14ac:dyDescent="0.25"/>
    <row r="26" spans="2:15" x14ac:dyDescent="0.25"/>
    <row r="27" spans="2:15" x14ac:dyDescent="0.25"/>
    <row r="28" spans="2:15" x14ac:dyDescent="0.25"/>
  </sheetData>
  <sheetProtection algorithmName="SHA-512" hashValue="wGhOTYiS1ODZ1tFg/oYR7KWsK50Cg3KEJLCvCT0vfTuwWUDzEp31htsE6r+GbeVQvfrJFMChI2ZTzhZG36hIOA==" saltValue="mDrT+DBVgF7qBidtJ5bcVA==" spinCount="100000" sheet="1" objects="1" scenarios="1"/>
  <mergeCells count="8">
    <mergeCell ref="B11:O11"/>
    <mergeCell ref="B23:O23"/>
    <mergeCell ref="B24:O24"/>
    <mergeCell ref="C13:O13"/>
    <mergeCell ref="C12:O12"/>
    <mergeCell ref="C14:O14"/>
    <mergeCell ref="C15:O15"/>
    <mergeCell ref="C16:O16"/>
  </mergeCells>
  <hyperlinks>
    <hyperlink ref="B12" location="'Sch A. Input'!A1" tooltip="Schedule A: Input" display="Sch A: Input"/>
    <hyperlink ref="B14" location="'Sch C. Quarter Output (PR1)'!A1" tooltip="Schedule C: Quarterly Output (PR1)" display="Sch C: Quarterly Output (PR1)"/>
    <hyperlink ref="B15" location="'Sch D. Workings'!A1" tooltip="Schedule D: Workings" display="Sch D: Workings"/>
    <hyperlink ref="B13" location="'Sch B. Semi-monthly Output'!A1" tooltip="Schedule B: Semi-monthly Output" display="Sch B: Semi-Monthly Output"/>
  </hyperlinks>
  <pageMargins left="0.7" right="0.7" top="0.75" bottom="0.75" header="0.3" footer="0.3"/>
  <pageSetup orientation="portrait" r:id="rId1"/>
  <headerFooter>
    <oddFooter>&amp;C&amp;7&amp;B&amp;"Arial"Document Classification: KPMG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pageSetUpPr autoPageBreaks="0" fitToPage="1"/>
  </sheetPr>
  <dimension ref="A1:BS534"/>
  <sheetViews>
    <sheetView showGridLines="0" tabSelected="1" zoomScale="85" zoomScaleNormal="85" zoomScaleSheetLayoutView="85" workbookViewId="0">
      <pane xSplit="7" ySplit="14" topLeftCell="H15" activePane="bottomRight" state="frozen"/>
      <selection activeCell="A2" sqref="A1:B2"/>
      <selection pane="topRight" activeCell="A2" sqref="A1:B2"/>
      <selection pane="bottomLeft" activeCell="A2" sqref="A1:B2"/>
      <selection pane="bottomRight" activeCell="C4" sqref="C4"/>
    </sheetView>
  </sheetViews>
  <sheetFormatPr defaultColWidth="0" defaultRowHeight="12.75" zeroHeight="1" x14ac:dyDescent="0.2"/>
  <cols>
    <col min="1" max="1" width="5.85546875" style="39" customWidth="1"/>
    <col min="2" max="2" width="11.7109375" style="39" customWidth="1"/>
    <col min="3" max="3" width="31.28515625" style="39" customWidth="1"/>
    <col min="4" max="4" width="17.28515625" style="39" bestFit="1" customWidth="1"/>
    <col min="5" max="6" width="17.5703125" style="39" customWidth="1"/>
    <col min="7" max="7" width="17.85546875" style="39" customWidth="1"/>
    <col min="8" max="8" width="2.28515625" style="36" customWidth="1"/>
    <col min="9" max="62" width="12.140625" style="39" customWidth="1"/>
    <col min="63" max="63" width="13.7109375" style="39" customWidth="1"/>
    <col min="64" max="64" width="12.42578125" style="39" hidden="1" customWidth="1"/>
    <col min="65" max="65" width="14.85546875" style="39" hidden="1" customWidth="1"/>
    <col min="66" max="67" width="9.140625" style="39" hidden="1" customWidth="1"/>
    <col min="68" max="71" width="11" style="39" hidden="1" customWidth="1"/>
    <col min="72" max="16384" width="9.140625" style="39" hidden="1"/>
  </cols>
  <sheetData>
    <row r="1" spans="1:71" s="56" customFormat="1" x14ac:dyDescent="0.2">
      <c r="B1" s="58" t="s">
        <v>28</v>
      </c>
      <c r="C1" s="2"/>
    </row>
    <row r="2" spans="1:71" s="56" customFormat="1" x14ac:dyDescent="0.2">
      <c r="B2" s="58" t="s">
        <v>30</v>
      </c>
      <c r="C2" s="58" t="s">
        <v>29</v>
      </c>
    </row>
    <row r="3" spans="1:71" s="56" customFormat="1" x14ac:dyDescent="0.2">
      <c r="C3" s="58"/>
    </row>
    <row r="4" spans="1:71" s="56" customFormat="1" ht="18" x14ac:dyDescent="0.25">
      <c r="B4" s="369" t="s">
        <v>198</v>
      </c>
      <c r="C4" s="371"/>
      <c r="D4" s="55"/>
    </row>
    <row r="5" spans="1:71" s="56" customFormat="1" ht="26.25" x14ac:dyDescent="0.25">
      <c r="D5" s="139" t="s">
        <v>87</v>
      </c>
    </row>
    <row r="6" spans="1:71" s="2" customFormat="1" ht="20.25" x14ac:dyDescent="0.3">
      <c r="B6" s="186" t="s">
        <v>56</v>
      </c>
      <c r="C6" s="187"/>
      <c r="D6" s="188"/>
      <c r="E6" s="187"/>
      <c r="F6" s="187"/>
      <c r="G6" s="187"/>
      <c r="H6" s="89"/>
      <c r="L6" s="20"/>
      <c r="M6" s="20"/>
      <c r="BH6" s="164"/>
      <c r="BM6" s="296"/>
    </row>
    <row r="7" spans="1:71" s="2" customFormat="1" x14ac:dyDescent="0.2">
      <c r="H7" s="89"/>
      <c r="BM7" s="296"/>
    </row>
    <row r="8" spans="1:71" ht="15" x14ac:dyDescent="0.25">
      <c r="E8" s="53"/>
      <c r="F8" s="53"/>
      <c r="BP8" s="2"/>
      <c r="BQ8" s="2"/>
      <c r="BR8" s="2"/>
      <c r="BS8" s="2"/>
    </row>
    <row r="9" spans="1:71" ht="15.75" customHeight="1" x14ac:dyDescent="0.25">
      <c r="A9" s="203"/>
      <c r="B9" s="203"/>
      <c r="C9" s="18" t="s">
        <v>33</v>
      </c>
      <c r="D9" s="51" t="s">
        <v>34</v>
      </c>
      <c r="E9" s="203"/>
      <c r="F9" s="203"/>
      <c r="BP9" s="2"/>
      <c r="BQ9" s="2"/>
      <c r="BR9" s="2"/>
      <c r="BS9" s="2"/>
    </row>
    <row r="10" spans="1:71" s="36" customFormat="1" ht="15" x14ac:dyDescent="0.25">
      <c r="B10" s="255">
        <v>1</v>
      </c>
      <c r="C10" s="18" t="s">
        <v>184</v>
      </c>
      <c r="D10" s="254">
        <v>42931</v>
      </c>
      <c r="E10" s="192" t="s">
        <v>108</v>
      </c>
      <c r="F10" s="203"/>
      <c r="BK10" s="39"/>
      <c r="BL10" s="39"/>
      <c r="BM10" s="39"/>
      <c r="BN10" s="39"/>
      <c r="BO10" s="39"/>
      <c r="BP10" s="2"/>
      <c r="BQ10" s="2"/>
      <c r="BR10" s="2"/>
      <c r="BS10" s="2"/>
    </row>
    <row r="11" spans="1:71" ht="15" x14ac:dyDescent="0.25">
      <c r="C11" s="53"/>
      <c r="D11" s="53"/>
      <c r="E11" s="53"/>
      <c r="F11" s="53"/>
      <c r="G11" s="6" t="s">
        <v>6</v>
      </c>
      <c r="I11" s="6" t="s">
        <v>6</v>
      </c>
      <c r="J11" s="6" t="s">
        <v>6</v>
      </c>
      <c r="K11" s="39" t="s">
        <v>7</v>
      </c>
      <c r="L11" s="6" t="s">
        <v>6</v>
      </c>
      <c r="M11" s="6" t="s">
        <v>6</v>
      </c>
      <c r="N11" s="39" t="s">
        <v>7</v>
      </c>
      <c r="O11" s="6" t="s">
        <v>6</v>
      </c>
      <c r="P11" s="6" t="s">
        <v>6</v>
      </c>
      <c r="Q11" s="39" t="s">
        <v>7</v>
      </c>
      <c r="R11" s="6" t="s">
        <v>6</v>
      </c>
      <c r="S11" s="6" t="s">
        <v>6</v>
      </c>
      <c r="T11" s="39" t="s">
        <v>7</v>
      </c>
      <c r="U11" s="6" t="s">
        <v>6</v>
      </c>
      <c r="V11" s="6" t="s">
        <v>6</v>
      </c>
      <c r="W11" s="39" t="s">
        <v>7</v>
      </c>
      <c r="X11" s="6" t="s">
        <v>6</v>
      </c>
      <c r="Y11" s="6" t="s">
        <v>6</v>
      </c>
      <c r="Z11" s="39" t="s">
        <v>7</v>
      </c>
      <c r="AA11" s="6" t="s">
        <v>6</v>
      </c>
      <c r="AB11" s="6" t="s">
        <v>6</v>
      </c>
      <c r="AC11" s="39" t="s">
        <v>7</v>
      </c>
      <c r="AD11" s="6" t="s">
        <v>6</v>
      </c>
      <c r="AE11" s="6" t="s">
        <v>6</v>
      </c>
      <c r="AF11" s="39" t="s">
        <v>7</v>
      </c>
      <c r="AG11" s="6" t="s">
        <v>6</v>
      </c>
      <c r="AH11" s="6" t="s">
        <v>6</v>
      </c>
      <c r="AI11" s="39" t="s">
        <v>7</v>
      </c>
      <c r="AJ11" s="6" t="s">
        <v>6</v>
      </c>
      <c r="AK11" s="6" t="s">
        <v>6</v>
      </c>
      <c r="AL11" s="39" t="s">
        <v>7</v>
      </c>
      <c r="AM11" s="6" t="s">
        <v>6</v>
      </c>
      <c r="AN11" s="6" t="s">
        <v>6</v>
      </c>
      <c r="AO11" s="39" t="s">
        <v>7</v>
      </c>
      <c r="AP11" s="6" t="s">
        <v>6</v>
      </c>
      <c r="AQ11" s="6" t="s">
        <v>6</v>
      </c>
      <c r="AR11" s="39" t="s">
        <v>7</v>
      </c>
      <c r="AS11" s="6" t="s">
        <v>6</v>
      </c>
      <c r="AT11" s="6" t="s">
        <v>6</v>
      </c>
      <c r="AU11" s="39" t="s">
        <v>7</v>
      </c>
      <c r="AV11" s="6" t="s">
        <v>6</v>
      </c>
      <c r="AW11" s="6" t="s">
        <v>6</v>
      </c>
      <c r="AX11" s="39" t="s">
        <v>7</v>
      </c>
      <c r="AY11" s="6" t="s">
        <v>6</v>
      </c>
      <c r="AZ11" s="6" t="s">
        <v>6</v>
      </c>
      <c r="BA11" s="39" t="s">
        <v>7</v>
      </c>
      <c r="BB11" s="6" t="s">
        <v>6</v>
      </c>
      <c r="BC11" s="6" t="s">
        <v>6</v>
      </c>
      <c r="BD11" s="39" t="s">
        <v>7</v>
      </c>
      <c r="BE11" s="6" t="s">
        <v>6</v>
      </c>
      <c r="BF11" s="6" t="s">
        <v>6</v>
      </c>
      <c r="BG11" s="39" t="s">
        <v>7</v>
      </c>
      <c r="BH11" s="6" t="s">
        <v>6</v>
      </c>
      <c r="BI11" s="6" t="s">
        <v>6</v>
      </c>
      <c r="BJ11" s="39" t="s">
        <v>7</v>
      </c>
      <c r="BK11" s="27"/>
      <c r="BL11" s="27"/>
      <c r="BM11" s="27"/>
      <c r="BN11" s="27"/>
      <c r="BO11" s="27"/>
      <c r="BP11" s="2"/>
      <c r="BQ11" s="2"/>
      <c r="BR11" s="2"/>
      <c r="BS11" s="2"/>
    </row>
    <row r="12" spans="1:71" s="36" customFormat="1" ht="15" x14ac:dyDescent="0.25">
      <c r="G12" s="53">
        <f>F13+1</f>
        <v>6</v>
      </c>
      <c r="I12" s="53">
        <f>G12+1</f>
        <v>7</v>
      </c>
      <c r="J12" s="53">
        <f>I12</f>
        <v>7</v>
      </c>
      <c r="L12" s="53">
        <f>I12</f>
        <v>7</v>
      </c>
      <c r="M12" s="53">
        <f>J12</f>
        <v>7</v>
      </c>
      <c r="O12" s="53">
        <f>L12</f>
        <v>7</v>
      </c>
      <c r="P12" s="53">
        <f>M12</f>
        <v>7</v>
      </c>
      <c r="R12" s="53">
        <f>O12</f>
        <v>7</v>
      </c>
      <c r="S12" s="53">
        <f>P12</f>
        <v>7</v>
      </c>
      <c r="U12" s="53">
        <f>R12</f>
        <v>7</v>
      </c>
      <c r="V12" s="53">
        <f>S12</f>
        <v>7</v>
      </c>
      <c r="X12" s="53">
        <f>U12</f>
        <v>7</v>
      </c>
      <c r="Y12" s="53">
        <f>V12</f>
        <v>7</v>
      </c>
      <c r="AA12" s="53">
        <f>X12</f>
        <v>7</v>
      </c>
      <c r="AB12" s="53">
        <f>Y12</f>
        <v>7</v>
      </c>
      <c r="AD12" s="53">
        <f>AA12</f>
        <v>7</v>
      </c>
      <c r="AE12" s="53">
        <f>AB12</f>
        <v>7</v>
      </c>
      <c r="AG12" s="53">
        <f>AD12</f>
        <v>7</v>
      </c>
      <c r="AH12" s="53">
        <f>AE12</f>
        <v>7</v>
      </c>
      <c r="AJ12" s="53">
        <f>AG12</f>
        <v>7</v>
      </c>
      <c r="AK12" s="53">
        <f>AH12</f>
        <v>7</v>
      </c>
      <c r="AM12" s="53">
        <f>AJ12</f>
        <v>7</v>
      </c>
      <c r="AN12" s="53">
        <f>AK12</f>
        <v>7</v>
      </c>
      <c r="AP12" s="53">
        <f>AM12</f>
        <v>7</v>
      </c>
      <c r="AQ12" s="53">
        <f>AN12</f>
        <v>7</v>
      </c>
      <c r="AS12" s="53">
        <f>AP12</f>
        <v>7</v>
      </c>
      <c r="AT12" s="53">
        <f>AQ12</f>
        <v>7</v>
      </c>
      <c r="AV12" s="53">
        <f>AS12</f>
        <v>7</v>
      </c>
      <c r="AW12" s="53">
        <f>AT12</f>
        <v>7</v>
      </c>
      <c r="AY12" s="53">
        <f>AV12</f>
        <v>7</v>
      </c>
      <c r="AZ12" s="53">
        <f>AW12</f>
        <v>7</v>
      </c>
      <c r="BB12" s="53">
        <f>AY12</f>
        <v>7</v>
      </c>
      <c r="BC12" s="53">
        <f>AZ12</f>
        <v>7</v>
      </c>
      <c r="BE12" s="53">
        <f>BB12</f>
        <v>7</v>
      </c>
      <c r="BF12" s="53">
        <f>BC12</f>
        <v>7</v>
      </c>
      <c r="BH12" s="53">
        <f>BE12</f>
        <v>7</v>
      </c>
      <c r="BI12" s="53">
        <f>BF12</f>
        <v>7</v>
      </c>
      <c r="BK12" s="27"/>
      <c r="BL12" s="27"/>
      <c r="BM12" s="27"/>
      <c r="BN12" s="27"/>
      <c r="BO12" s="27"/>
      <c r="BP12" s="2"/>
      <c r="BQ12" s="2"/>
      <c r="BR12" s="2"/>
      <c r="BS12" s="2"/>
    </row>
    <row r="13" spans="1:71" ht="15" x14ac:dyDescent="0.25">
      <c r="B13" s="53">
        <v>2</v>
      </c>
      <c r="C13" s="53">
        <f>+B13+1</f>
        <v>3</v>
      </c>
      <c r="D13" s="53">
        <f>+C13+1</f>
        <v>4</v>
      </c>
      <c r="F13" s="53">
        <f>D13+1</f>
        <v>5</v>
      </c>
      <c r="G13" s="5" t="s">
        <v>70</v>
      </c>
      <c r="H13" s="27"/>
      <c r="I13" s="202">
        <f>BM16</f>
        <v>42931</v>
      </c>
      <c r="J13" s="202">
        <f>I13</f>
        <v>42931</v>
      </c>
      <c r="K13" s="202">
        <f>I13</f>
        <v>42931</v>
      </c>
      <c r="L13" s="202">
        <f>BM17</f>
        <v>42947</v>
      </c>
      <c r="M13" s="202">
        <f>L13</f>
        <v>42947</v>
      </c>
      <c r="N13" s="202">
        <f>L13</f>
        <v>42947</v>
      </c>
      <c r="O13" s="202">
        <f>BM18</f>
        <v>42962</v>
      </c>
      <c r="P13" s="202">
        <f>O13</f>
        <v>42962</v>
      </c>
      <c r="Q13" s="202">
        <f>O13</f>
        <v>42962</v>
      </c>
      <c r="R13" s="202">
        <f>BM19</f>
        <v>42978</v>
      </c>
      <c r="S13" s="202">
        <f>R13</f>
        <v>42978</v>
      </c>
      <c r="T13" s="202">
        <f>R13</f>
        <v>42978</v>
      </c>
      <c r="U13" s="202">
        <f>BM20</f>
        <v>42993</v>
      </c>
      <c r="V13" s="202">
        <f>U13</f>
        <v>42993</v>
      </c>
      <c r="W13" s="202">
        <f>U13</f>
        <v>42993</v>
      </c>
      <c r="X13" s="202">
        <f>BM21</f>
        <v>43008</v>
      </c>
      <c r="Y13" s="202">
        <f>X13</f>
        <v>43008</v>
      </c>
      <c r="Z13" s="202">
        <f>X13</f>
        <v>43008</v>
      </c>
      <c r="AA13" s="202">
        <f>BM22</f>
        <v>43023</v>
      </c>
      <c r="AB13" s="202">
        <f>AA13</f>
        <v>43023</v>
      </c>
      <c r="AC13" s="202">
        <f>AA13</f>
        <v>43023</v>
      </c>
      <c r="AD13" s="202">
        <f>BM23</f>
        <v>43039</v>
      </c>
      <c r="AE13" s="202">
        <f>AD13</f>
        <v>43039</v>
      </c>
      <c r="AF13" s="202">
        <f>AD13</f>
        <v>43039</v>
      </c>
      <c r="AG13" s="202">
        <f>BM24</f>
        <v>43054</v>
      </c>
      <c r="AH13" s="202">
        <f>AG13</f>
        <v>43054</v>
      </c>
      <c r="AI13" s="202">
        <f>AH13</f>
        <v>43054</v>
      </c>
      <c r="AJ13" s="202">
        <f>BM25</f>
        <v>43069</v>
      </c>
      <c r="AK13" s="202">
        <f>AJ13</f>
        <v>43069</v>
      </c>
      <c r="AL13" s="202">
        <f>AK13</f>
        <v>43069</v>
      </c>
      <c r="AM13" s="202">
        <f>BM26</f>
        <v>43084</v>
      </c>
      <c r="AN13" s="202">
        <f>AM13</f>
        <v>43084</v>
      </c>
      <c r="AO13" s="202">
        <f>AN13</f>
        <v>43084</v>
      </c>
      <c r="AP13" s="202">
        <f>BM27</f>
        <v>43100</v>
      </c>
      <c r="AQ13" s="202">
        <f>AP13</f>
        <v>43100</v>
      </c>
      <c r="AR13" s="202">
        <f>AQ13</f>
        <v>43100</v>
      </c>
      <c r="AS13" s="202">
        <f>BM28</f>
        <v>43115</v>
      </c>
      <c r="AT13" s="202">
        <f>AS13</f>
        <v>43115</v>
      </c>
      <c r="AU13" s="202">
        <f>AT13</f>
        <v>43115</v>
      </c>
      <c r="AV13" s="202">
        <f>BM29</f>
        <v>43131</v>
      </c>
      <c r="AW13" s="202">
        <f>AV13</f>
        <v>43131</v>
      </c>
      <c r="AX13" s="202">
        <f>AW13</f>
        <v>43131</v>
      </c>
      <c r="AY13" s="202">
        <f>BM30</f>
        <v>43146</v>
      </c>
      <c r="AZ13" s="202">
        <f>AY13</f>
        <v>43146</v>
      </c>
      <c r="BA13" s="202">
        <f>AZ13</f>
        <v>43146</v>
      </c>
      <c r="BB13" s="202">
        <f>BM31</f>
        <v>43159</v>
      </c>
      <c r="BC13" s="202">
        <f>BB13</f>
        <v>43159</v>
      </c>
      <c r="BD13" s="202">
        <f>BC13</f>
        <v>43159</v>
      </c>
      <c r="BE13" s="202">
        <f>BM32</f>
        <v>43174</v>
      </c>
      <c r="BF13" s="202">
        <f>BE13</f>
        <v>43174</v>
      </c>
      <c r="BG13" s="202">
        <f>BF13</f>
        <v>43174</v>
      </c>
      <c r="BH13" s="202">
        <f>BM33</f>
        <v>43190</v>
      </c>
      <c r="BI13" s="202">
        <f>BH13</f>
        <v>43190</v>
      </c>
      <c r="BJ13" s="202">
        <f>BH13</f>
        <v>43190</v>
      </c>
      <c r="BP13" s="2"/>
      <c r="BQ13" s="2"/>
      <c r="BR13" s="2"/>
      <c r="BS13" s="2"/>
    </row>
    <row r="14" spans="1:71" ht="63.75" x14ac:dyDescent="0.2">
      <c r="A14" s="26" t="s">
        <v>26</v>
      </c>
      <c r="B14" s="4" t="s">
        <v>2</v>
      </c>
      <c r="C14" s="4" t="s">
        <v>3</v>
      </c>
      <c r="D14" s="4" t="s">
        <v>157</v>
      </c>
      <c r="E14" s="4" t="s">
        <v>53</v>
      </c>
      <c r="F14" s="4" t="s">
        <v>52</v>
      </c>
      <c r="G14" s="5" t="s">
        <v>71</v>
      </c>
      <c r="H14" s="27"/>
      <c r="I14" s="5" t="s">
        <v>21</v>
      </c>
      <c r="J14" s="5" t="s">
        <v>23</v>
      </c>
      <c r="K14" s="5" t="s">
        <v>22</v>
      </c>
      <c r="L14" s="5" t="s">
        <v>21</v>
      </c>
      <c r="M14" s="5" t="s">
        <v>23</v>
      </c>
      <c r="N14" s="5" t="s">
        <v>22</v>
      </c>
      <c r="O14" s="5" t="s">
        <v>21</v>
      </c>
      <c r="P14" s="5" t="s">
        <v>23</v>
      </c>
      <c r="Q14" s="5" t="s">
        <v>22</v>
      </c>
      <c r="R14" s="5" t="s">
        <v>21</v>
      </c>
      <c r="S14" s="5" t="s">
        <v>23</v>
      </c>
      <c r="T14" s="5" t="s">
        <v>22</v>
      </c>
      <c r="U14" s="5" t="s">
        <v>21</v>
      </c>
      <c r="V14" s="5" t="s">
        <v>23</v>
      </c>
      <c r="W14" s="5" t="s">
        <v>22</v>
      </c>
      <c r="X14" s="5" t="s">
        <v>21</v>
      </c>
      <c r="Y14" s="5" t="s">
        <v>23</v>
      </c>
      <c r="Z14" s="5" t="s">
        <v>22</v>
      </c>
      <c r="AA14" s="5" t="s">
        <v>21</v>
      </c>
      <c r="AB14" s="5" t="s">
        <v>23</v>
      </c>
      <c r="AC14" s="5" t="s">
        <v>22</v>
      </c>
      <c r="AD14" s="5" t="s">
        <v>21</v>
      </c>
      <c r="AE14" s="5" t="s">
        <v>23</v>
      </c>
      <c r="AF14" s="5" t="s">
        <v>22</v>
      </c>
      <c r="AG14" s="5" t="s">
        <v>21</v>
      </c>
      <c r="AH14" s="5" t="s">
        <v>23</v>
      </c>
      <c r="AI14" s="5" t="s">
        <v>22</v>
      </c>
      <c r="AJ14" s="5" t="s">
        <v>21</v>
      </c>
      <c r="AK14" s="5" t="s">
        <v>23</v>
      </c>
      <c r="AL14" s="5" t="s">
        <v>22</v>
      </c>
      <c r="AM14" s="5" t="s">
        <v>21</v>
      </c>
      <c r="AN14" s="5" t="s">
        <v>23</v>
      </c>
      <c r="AO14" s="5" t="s">
        <v>22</v>
      </c>
      <c r="AP14" s="5" t="s">
        <v>21</v>
      </c>
      <c r="AQ14" s="5" t="s">
        <v>23</v>
      </c>
      <c r="AR14" s="5" t="s">
        <v>22</v>
      </c>
      <c r="AS14" s="5" t="s">
        <v>21</v>
      </c>
      <c r="AT14" s="5" t="s">
        <v>23</v>
      </c>
      <c r="AU14" s="5" t="s">
        <v>22</v>
      </c>
      <c r="AV14" s="5" t="s">
        <v>21</v>
      </c>
      <c r="AW14" s="5" t="s">
        <v>23</v>
      </c>
      <c r="AX14" s="5" t="s">
        <v>22</v>
      </c>
      <c r="AY14" s="5" t="s">
        <v>21</v>
      </c>
      <c r="AZ14" s="5" t="s">
        <v>23</v>
      </c>
      <c r="BA14" s="5" t="s">
        <v>22</v>
      </c>
      <c r="BB14" s="5" t="s">
        <v>21</v>
      </c>
      <c r="BC14" s="5" t="s">
        <v>23</v>
      </c>
      <c r="BD14" s="5" t="s">
        <v>22</v>
      </c>
      <c r="BE14" s="5" t="s">
        <v>21</v>
      </c>
      <c r="BF14" s="5" t="s">
        <v>23</v>
      </c>
      <c r="BG14" s="5" t="s">
        <v>22</v>
      </c>
      <c r="BH14" s="5" t="s">
        <v>21</v>
      </c>
      <c r="BI14" s="5" t="s">
        <v>23</v>
      </c>
      <c r="BJ14" s="5" t="s">
        <v>22</v>
      </c>
      <c r="BP14" s="2"/>
      <c r="BQ14" s="2"/>
      <c r="BR14" s="2"/>
      <c r="BS14" s="2"/>
    </row>
    <row r="15" spans="1:71" x14ac:dyDescent="0.2">
      <c r="A15" s="39">
        <v>1</v>
      </c>
      <c r="B15" s="368"/>
      <c r="C15" s="368" t="s">
        <v>197</v>
      </c>
      <c r="D15" s="184"/>
      <c r="E15" s="38">
        <f t="shared" ref="E15:E46" si="0">+$D$10</f>
        <v>42931</v>
      </c>
      <c r="F15" s="189"/>
      <c r="G15" s="205"/>
      <c r="H15" s="206"/>
      <c r="I15" s="205"/>
      <c r="J15" s="205"/>
      <c r="K15" s="206">
        <f t="shared" ref="K15:K25" si="1">SUM(I15:J15)</f>
        <v>0</v>
      </c>
      <c r="L15" s="205"/>
      <c r="M15" s="205"/>
      <c r="N15" s="206">
        <f t="shared" ref="N15:N26" si="2">SUM(L15:M15)</f>
        <v>0</v>
      </c>
      <c r="O15" s="205"/>
      <c r="P15" s="205"/>
      <c r="Q15" s="206">
        <f t="shared" ref="Q15:Q26" si="3">SUM(O15:P15)</f>
        <v>0</v>
      </c>
      <c r="R15" s="205"/>
      <c r="S15" s="205"/>
      <c r="T15" s="206">
        <f t="shared" ref="T15:T25" si="4">SUM(R15:S15)</f>
        <v>0</v>
      </c>
      <c r="U15" s="205"/>
      <c r="V15" s="205"/>
      <c r="W15" s="206">
        <f t="shared" ref="W15:W26" si="5">SUM(U15:V15)</f>
        <v>0</v>
      </c>
      <c r="X15" s="205"/>
      <c r="Y15" s="205"/>
      <c r="Z15" s="206">
        <f t="shared" ref="Z15:Z26" si="6">SUM(X15:Y15)</f>
        <v>0</v>
      </c>
      <c r="AA15" s="205"/>
      <c r="AB15" s="205"/>
      <c r="AC15" s="206">
        <f t="shared" ref="AC15:AC26" si="7">SUM(AA15:AB15)</f>
        <v>0</v>
      </c>
      <c r="AD15" s="205"/>
      <c r="AE15" s="205"/>
      <c r="AF15" s="206">
        <f t="shared" ref="AF15:AF26" si="8">SUM(AD15:AE15)</f>
        <v>0</v>
      </c>
      <c r="AG15" s="205"/>
      <c r="AH15" s="205"/>
      <c r="AI15" s="206">
        <f t="shared" ref="AI15:AI78" si="9">SUM(AG15:AH15)</f>
        <v>0</v>
      </c>
      <c r="AJ15" s="205"/>
      <c r="AK15" s="205"/>
      <c r="AL15" s="206">
        <f t="shared" ref="AL15:AL78" si="10">SUM(AJ15:AK15)</f>
        <v>0</v>
      </c>
      <c r="AM15" s="205"/>
      <c r="AN15" s="205"/>
      <c r="AO15" s="206">
        <f t="shared" ref="AO15:AO78" si="11">SUM(AM15:AN15)</f>
        <v>0</v>
      </c>
      <c r="AP15" s="205"/>
      <c r="AQ15" s="205"/>
      <c r="AR15" s="206">
        <f t="shared" ref="AR15:AR78" si="12">SUM(AP15:AQ15)</f>
        <v>0</v>
      </c>
      <c r="AS15" s="205"/>
      <c r="AT15" s="205"/>
      <c r="AU15" s="206">
        <f t="shared" ref="AU15:AU78" si="13">SUM(AS15:AT15)</f>
        <v>0</v>
      </c>
      <c r="AV15" s="205"/>
      <c r="AW15" s="205"/>
      <c r="AX15" s="206">
        <f t="shared" ref="AX15:AX78" si="14">SUM(AV15:AW15)</f>
        <v>0</v>
      </c>
      <c r="AY15" s="205"/>
      <c r="AZ15" s="205"/>
      <c r="BA15" s="206">
        <f t="shared" ref="BA15:BA78" si="15">SUM(AY15:AZ15)</f>
        <v>0</v>
      </c>
      <c r="BB15" s="205"/>
      <c r="BC15" s="205"/>
      <c r="BD15" s="206">
        <f t="shared" ref="BD15:BD78" si="16">SUM(BB15:BC15)</f>
        <v>0</v>
      </c>
      <c r="BE15" s="205"/>
      <c r="BF15" s="205"/>
      <c r="BG15" s="206">
        <f t="shared" ref="BG15:BG78" si="17">SUM(BE15:BF15)</f>
        <v>0</v>
      </c>
      <c r="BH15" s="205"/>
      <c r="BI15" s="205"/>
      <c r="BJ15" s="206">
        <f t="shared" ref="BJ15:BJ26" si="18">SUM(BH15:BI15)</f>
        <v>0</v>
      </c>
      <c r="BM15" s="253">
        <v>42917</v>
      </c>
      <c r="BP15" s="2"/>
      <c r="BQ15" s="2"/>
      <c r="BR15" s="2"/>
      <c r="BS15" s="2"/>
    </row>
    <row r="16" spans="1:71" x14ac:dyDescent="0.2">
      <c r="A16" s="39">
        <f>+A15+1</f>
        <v>2</v>
      </c>
      <c r="B16" s="183"/>
      <c r="C16" s="302"/>
      <c r="D16" s="184"/>
      <c r="E16" s="38">
        <f t="shared" si="0"/>
        <v>42931</v>
      </c>
      <c r="F16" s="184"/>
      <c r="G16" s="205"/>
      <c r="H16" s="206"/>
      <c r="I16" s="205"/>
      <c r="J16" s="205"/>
      <c r="K16" s="206">
        <f t="shared" ref="K16:K18" si="19">SUM(I16:J16)</f>
        <v>0</v>
      </c>
      <c r="L16" s="205"/>
      <c r="M16" s="205"/>
      <c r="N16" s="206">
        <f t="shared" ref="N16:N18" si="20">SUM(L16:M16)</f>
        <v>0</v>
      </c>
      <c r="O16" s="205"/>
      <c r="P16" s="205"/>
      <c r="Q16" s="206">
        <f t="shared" ref="Q16:Q18" si="21">SUM(O16:P16)</f>
        <v>0</v>
      </c>
      <c r="R16" s="205"/>
      <c r="S16" s="205"/>
      <c r="T16" s="206">
        <f t="shared" ref="T16:T18" si="22">SUM(R16:S16)</f>
        <v>0</v>
      </c>
      <c r="U16" s="205"/>
      <c r="V16" s="205"/>
      <c r="W16" s="206">
        <f t="shared" ref="W16:W18" si="23">SUM(U16:V16)</f>
        <v>0</v>
      </c>
      <c r="X16" s="205"/>
      <c r="Y16" s="205"/>
      <c r="Z16" s="206">
        <f t="shared" ref="Z16:Z18" si="24">SUM(X16:Y16)</f>
        <v>0</v>
      </c>
      <c r="AA16" s="205"/>
      <c r="AB16" s="205"/>
      <c r="AC16" s="206">
        <f t="shared" ref="AC16:AC18" si="25">SUM(AA16:AB16)</f>
        <v>0</v>
      </c>
      <c r="AD16" s="205"/>
      <c r="AE16" s="205"/>
      <c r="AF16" s="206">
        <f t="shared" ref="AF16:AF18" si="26">SUM(AD16:AE16)</f>
        <v>0</v>
      </c>
      <c r="AG16" s="205"/>
      <c r="AH16" s="205"/>
      <c r="AI16" s="206">
        <f t="shared" ref="AI16:AI18" si="27">SUM(AG16:AH16)</f>
        <v>0</v>
      </c>
      <c r="AJ16" s="205"/>
      <c r="AK16" s="205"/>
      <c r="AL16" s="206">
        <f t="shared" ref="AL16:AL18" si="28">SUM(AJ16:AK16)</f>
        <v>0</v>
      </c>
      <c r="AM16" s="205"/>
      <c r="AN16" s="205"/>
      <c r="AO16" s="206">
        <f t="shared" ref="AO16:AO18" si="29">SUM(AM16:AN16)</f>
        <v>0</v>
      </c>
      <c r="AP16" s="205"/>
      <c r="AQ16" s="205"/>
      <c r="AR16" s="206">
        <f t="shared" ref="AR16:AR18" si="30">SUM(AP16:AQ16)</f>
        <v>0</v>
      </c>
      <c r="AS16" s="205"/>
      <c r="AT16" s="205"/>
      <c r="AU16" s="206">
        <f t="shared" ref="AU16:AU18" si="31">SUM(AS16:AT16)</f>
        <v>0</v>
      </c>
      <c r="AV16" s="205"/>
      <c r="AW16" s="205"/>
      <c r="AX16" s="206">
        <f t="shared" ref="AX16:AX18" si="32">SUM(AV16:AW16)</f>
        <v>0</v>
      </c>
      <c r="AY16" s="205"/>
      <c r="AZ16" s="205"/>
      <c r="BA16" s="206">
        <f t="shared" ref="BA16:BA18" si="33">SUM(AY16:AZ16)</f>
        <v>0</v>
      </c>
      <c r="BB16" s="205"/>
      <c r="BC16" s="205"/>
      <c r="BD16" s="206">
        <f t="shared" ref="BD16:BD18" si="34">SUM(BB16:BC16)</f>
        <v>0</v>
      </c>
      <c r="BE16" s="205"/>
      <c r="BF16" s="205"/>
      <c r="BG16" s="206">
        <f t="shared" ref="BG16:BG18" si="35">SUM(BE16:BF16)</f>
        <v>0</v>
      </c>
      <c r="BH16" s="205"/>
      <c r="BI16" s="205"/>
      <c r="BJ16" s="206">
        <f t="shared" ref="BJ16:BJ18" si="36">SUM(BH16:BI16)</f>
        <v>0</v>
      </c>
      <c r="BM16" s="253">
        <v>42931</v>
      </c>
      <c r="BP16" s="2"/>
      <c r="BQ16" s="2"/>
      <c r="BR16" s="2"/>
      <c r="BS16" s="2"/>
    </row>
    <row r="17" spans="1:71" x14ac:dyDescent="0.2">
      <c r="A17" s="39">
        <f t="shared" ref="A17:A80" si="37">+A16+1</f>
        <v>3</v>
      </c>
      <c r="B17" s="183"/>
      <c r="C17" s="302"/>
      <c r="D17" s="184"/>
      <c r="E17" s="38">
        <f t="shared" si="0"/>
        <v>42931</v>
      </c>
      <c r="F17" s="189"/>
      <c r="G17" s="205"/>
      <c r="H17" s="206"/>
      <c r="I17" s="205"/>
      <c r="J17" s="205"/>
      <c r="K17" s="206">
        <f t="shared" si="19"/>
        <v>0</v>
      </c>
      <c r="L17" s="205"/>
      <c r="M17" s="205"/>
      <c r="N17" s="206">
        <f t="shared" si="20"/>
        <v>0</v>
      </c>
      <c r="O17" s="205"/>
      <c r="P17" s="205"/>
      <c r="Q17" s="206">
        <f t="shared" si="21"/>
        <v>0</v>
      </c>
      <c r="R17" s="205"/>
      <c r="S17" s="205"/>
      <c r="T17" s="206">
        <f t="shared" si="22"/>
        <v>0</v>
      </c>
      <c r="U17" s="205"/>
      <c r="V17" s="205"/>
      <c r="W17" s="206">
        <f t="shared" si="23"/>
        <v>0</v>
      </c>
      <c r="X17" s="205"/>
      <c r="Y17" s="205"/>
      <c r="Z17" s="206">
        <f t="shared" si="24"/>
        <v>0</v>
      </c>
      <c r="AA17" s="205"/>
      <c r="AB17" s="205"/>
      <c r="AC17" s="206">
        <f t="shared" si="25"/>
        <v>0</v>
      </c>
      <c r="AD17" s="205"/>
      <c r="AE17" s="205"/>
      <c r="AF17" s="206">
        <f t="shared" si="26"/>
        <v>0</v>
      </c>
      <c r="AG17" s="205"/>
      <c r="AH17" s="205"/>
      <c r="AI17" s="206">
        <f t="shared" si="27"/>
        <v>0</v>
      </c>
      <c r="AJ17" s="205"/>
      <c r="AK17" s="205"/>
      <c r="AL17" s="206">
        <f t="shared" si="28"/>
        <v>0</v>
      </c>
      <c r="AM17" s="205"/>
      <c r="AN17" s="205"/>
      <c r="AO17" s="206">
        <f t="shared" si="29"/>
        <v>0</v>
      </c>
      <c r="AP17" s="205"/>
      <c r="AQ17" s="205"/>
      <c r="AR17" s="206">
        <f t="shared" si="30"/>
        <v>0</v>
      </c>
      <c r="AS17" s="205"/>
      <c r="AT17" s="205"/>
      <c r="AU17" s="206">
        <f t="shared" si="31"/>
        <v>0</v>
      </c>
      <c r="AV17" s="205"/>
      <c r="AW17" s="205"/>
      <c r="AX17" s="206">
        <f t="shared" si="32"/>
        <v>0</v>
      </c>
      <c r="AY17" s="205"/>
      <c r="AZ17" s="205"/>
      <c r="BA17" s="206">
        <f t="shared" si="33"/>
        <v>0</v>
      </c>
      <c r="BB17" s="205"/>
      <c r="BC17" s="205"/>
      <c r="BD17" s="206">
        <f t="shared" si="34"/>
        <v>0</v>
      </c>
      <c r="BE17" s="205"/>
      <c r="BF17" s="205"/>
      <c r="BG17" s="206">
        <f t="shared" si="35"/>
        <v>0</v>
      </c>
      <c r="BH17" s="205"/>
      <c r="BI17" s="205"/>
      <c r="BJ17" s="206">
        <f t="shared" si="36"/>
        <v>0</v>
      </c>
      <c r="BM17" s="253">
        <v>42947</v>
      </c>
      <c r="BP17" s="2"/>
      <c r="BQ17" s="2"/>
      <c r="BR17" s="2"/>
      <c r="BS17" s="2"/>
    </row>
    <row r="18" spans="1:71" x14ac:dyDescent="0.2">
      <c r="A18" s="39">
        <f t="shared" si="37"/>
        <v>4</v>
      </c>
      <c r="B18" s="201"/>
      <c r="C18" s="302"/>
      <c r="D18" s="184"/>
      <c r="E18" s="38">
        <f t="shared" si="0"/>
        <v>42931</v>
      </c>
      <c r="F18" s="189"/>
      <c r="G18" s="207"/>
      <c r="H18" s="206"/>
      <c r="I18" s="205"/>
      <c r="J18" s="205"/>
      <c r="K18" s="206">
        <f t="shared" si="19"/>
        <v>0</v>
      </c>
      <c r="L18" s="205"/>
      <c r="M18" s="205"/>
      <c r="N18" s="206">
        <f t="shared" si="20"/>
        <v>0</v>
      </c>
      <c r="O18" s="205"/>
      <c r="P18" s="205"/>
      <c r="Q18" s="206">
        <f t="shared" si="21"/>
        <v>0</v>
      </c>
      <c r="R18" s="205"/>
      <c r="S18" s="205"/>
      <c r="T18" s="206">
        <f t="shared" si="22"/>
        <v>0</v>
      </c>
      <c r="U18" s="205"/>
      <c r="V18" s="205"/>
      <c r="W18" s="206">
        <f t="shared" si="23"/>
        <v>0</v>
      </c>
      <c r="X18" s="205"/>
      <c r="Y18" s="205"/>
      <c r="Z18" s="206">
        <f t="shared" si="24"/>
        <v>0</v>
      </c>
      <c r="AA18" s="205"/>
      <c r="AB18" s="205"/>
      <c r="AC18" s="206">
        <f t="shared" si="25"/>
        <v>0</v>
      </c>
      <c r="AD18" s="205"/>
      <c r="AE18" s="205"/>
      <c r="AF18" s="206">
        <f t="shared" si="26"/>
        <v>0</v>
      </c>
      <c r="AG18" s="205"/>
      <c r="AH18" s="205"/>
      <c r="AI18" s="206">
        <f t="shared" si="27"/>
        <v>0</v>
      </c>
      <c r="AJ18" s="205"/>
      <c r="AK18" s="205"/>
      <c r="AL18" s="206">
        <f t="shared" si="28"/>
        <v>0</v>
      </c>
      <c r="AM18" s="205"/>
      <c r="AN18" s="205"/>
      <c r="AO18" s="206">
        <f t="shared" si="29"/>
        <v>0</v>
      </c>
      <c r="AP18" s="205"/>
      <c r="AQ18" s="205"/>
      <c r="AR18" s="206">
        <f t="shared" si="30"/>
        <v>0</v>
      </c>
      <c r="AS18" s="205"/>
      <c r="AT18" s="205"/>
      <c r="AU18" s="206">
        <f t="shared" si="31"/>
        <v>0</v>
      </c>
      <c r="AV18" s="205"/>
      <c r="AW18" s="205"/>
      <c r="AX18" s="206">
        <f t="shared" si="32"/>
        <v>0</v>
      </c>
      <c r="AY18" s="205"/>
      <c r="AZ18" s="205"/>
      <c r="BA18" s="206">
        <f t="shared" si="33"/>
        <v>0</v>
      </c>
      <c r="BB18" s="205"/>
      <c r="BC18" s="205"/>
      <c r="BD18" s="206">
        <f t="shared" si="34"/>
        <v>0</v>
      </c>
      <c r="BE18" s="205"/>
      <c r="BF18" s="205"/>
      <c r="BG18" s="206">
        <f t="shared" si="35"/>
        <v>0</v>
      </c>
      <c r="BH18" s="205"/>
      <c r="BI18" s="205"/>
      <c r="BJ18" s="206">
        <f t="shared" si="36"/>
        <v>0</v>
      </c>
      <c r="BM18" s="253">
        <v>42962</v>
      </c>
      <c r="BP18" s="2"/>
      <c r="BQ18" s="2"/>
      <c r="BR18" s="2"/>
      <c r="BS18" s="2"/>
    </row>
    <row r="19" spans="1:71" x14ac:dyDescent="0.2">
      <c r="A19" s="39">
        <f t="shared" si="37"/>
        <v>5</v>
      </c>
      <c r="B19" s="183"/>
      <c r="C19" s="302"/>
      <c r="D19" s="184"/>
      <c r="E19" s="38">
        <f t="shared" si="0"/>
        <v>42931</v>
      </c>
      <c r="F19" s="189"/>
      <c r="G19" s="207"/>
      <c r="H19" s="206"/>
      <c r="I19" s="205"/>
      <c r="J19" s="205"/>
      <c r="K19" s="206">
        <f t="shared" si="1"/>
        <v>0</v>
      </c>
      <c r="L19" s="205"/>
      <c r="M19" s="205"/>
      <c r="N19" s="206">
        <f t="shared" si="2"/>
        <v>0</v>
      </c>
      <c r="O19" s="205"/>
      <c r="P19" s="205"/>
      <c r="Q19" s="206">
        <f t="shared" si="3"/>
        <v>0</v>
      </c>
      <c r="R19" s="205"/>
      <c r="S19" s="205"/>
      <c r="T19" s="206">
        <f t="shared" si="4"/>
        <v>0</v>
      </c>
      <c r="U19" s="205"/>
      <c r="V19" s="205"/>
      <c r="W19" s="206">
        <f t="shared" si="5"/>
        <v>0</v>
      </c>
      <c r="X19" s="205"/>
      <c r="Y19" s="205"/>
      <c r="Z19" s="206">
        <f t="shared" si="6"/>
        <v>0</v>
      </c>
      <c r="AA19" s="205"/>
      <c r="AB19" s="205"/>
      <c r="AC19" s="206">
        <f t="shared" si="7"/>
        <v>0</v>
      </c>
      <c r="AD19" s="205"/>
      <c r="AE19" s="205"/>
      <c r="AF19" s="206">
        <f t="shared" si="8"/>
        <v>0</v>
      </c>
      <c r="AG19" s="205"/>
      <c r="AH19" s="205"/>
      <c r="AI19" s="206">
        <f t="shared" si="9"/>
        <v>0</v>
      </c>
      <c r="AJ19" s="205"/>
      <c r="AK19" s="205"/>
      <c r="AL19" s="206">
        <f t="shared" si="10"/>
        <v>0</v>
      </c>
      <c r="AM19" s="205"/>
      <c r="AN19" s="205"/>
      <c r="AO19" s="206">
        <f t="shared" si="11"/>
        <v>0</v>
      </c>
      <c r="AP19" s="205"/>
      <c r="AQ19" s="205"/>
      <c r="AR19" s="206">
        <f t="shared" si="12"/>
        <v>0</v>
      </c>
      <c r="AS19" s="205"/>
      <c r="AT19" s="205"/>
      <c r="AU19" s="206">
        <f t="shared" si="13"/>
        <v>0</v>
      </c>
      <c r="AV19" s="205"/>
      <c r="AW19" s="205"/>
      <c r="AX19" s="206">
        <f t="shared" si="14"/>
        <v>0</v>
      </c>
      <c r="AY19" s="205"/>
      <c r="AZ19" s="205"/>
      <c r="BA19" s="206">
        <f t="shared" si="15"/>
        <v>0</v>
      </c>
      <c r="BB19" s="205"/>
      <c r="BC19" s="205"/>
      <c r="BD19" s="206">
        <f t="shared" si="16"/>
        <v>0</v>
      </c>
      <c r="BE19" s="205"/>
      <c r="BF19" s="205"/>
      <c r="BG19" s="206">
        <f t="shared" si="17"/>
        <v>0</v>
      </c>
      <c r="BH19" s="205"/>
      <c r="BI19" s="205"/>
      <c r="BJ19" s="206">
        <f t="shared" si="18"/>
        <v>0</v>
      </c>
      <c r="BM19" s="253">
        <v>42978</v>
      </c>
      <c r="BP19" s="2"/>
      <c r="BQ19" s="2"/>
      <c r="BR19" s="2"/>
      <c r="BS19" s="2"/>
    </row>
    <row r="20" spans="1:71" x14ac:dyDescent="0.2">
      <c r="A20" s="39">
        <f t="shared" si="37"/>
        <v>6</v>
      </c>
      <c r="B20" s="183"/>
      <c r="C20" s="302"/>
      <c r="D20" s="184"/>
      <c r="E20" s="38">
        <f t="shared" si="0"/>
        <v>42931</v>
      </c>
      <c r="F20" s="189"/>
      <c r="G20" s="207"/>
      <c r="H20" s="206"/>
      <c r="I20" s="205"/>
      <c r="J20" s="205"/>
      <c r="K20" s="206">
        <f t="shared" ref="K20" si="38">SUM(I20:J20)</f>
        <v>0</v>
      </c>
      <c r="L20" s="205"/>
      <c r="M20" s="205"/>
      <c r="N20" s="206">
        <f t="shared" ref="N20" si="39">SUM(L20:M20)</f>
        <v>0</v>
      </c>
      <c r="O20" s="205"/>
      <c r="P20" s="205"/>
      <c r="Q20" s="206">
        <f t="shared" ref="Q20" si="40">SUM(O20:P20)</f>
        <v>0</v>
      </c>
      <c r="R20" s="205"/>
      <c r="S20" s="205"/>
      <c r="T20" s="206">
        <f t="shared" ref="T20" si="41">SUM(R20:S20)</f>
        <v>0</v>
      </c>
      <c r="U20" s="205"/>
      <c r="V20" s="205"/>
      <c r="W20" s="206">
        <f t="shared" ref="W20" si="42">SUM(U20:V20)</f>
        <v>0</v>
      </c>
      <c r="X20" s="205"/>
      <c r="Y20" s="205"/>
      <c r="Z20" s="206">
        <f t="shared" ref="Z20" si="43">SUM(X20:Y20)</f>
        <v>0</v>
      </c>
      <c r="AA20" s="205"/>
      <c r="AB20" s="205"/>
      <c r="AC20" s="206">
        <f t="shared" ref="AC20" si="44">SUM(AA20:AB20)</f>
        <v>0</v>
      </c>
      <c r="AD20" s="205"/>
      <c r="AE20" s="205"/>
      <c r="AF20" s="206">
        <f t="shared" ref="AF20" si="45">SUM(AD20:AE20)</f>
        <v>0</v>
      </c>
      <c r="AG20" s="205"/>
      <c r="AH20" s="205"/>
      <c r="AI20" s="206">
        <f t="shared" ref="AI20" si="46">SUM(AG20:AH20)</f>
        <v>0</v>
      </c>
      <c r="AJ20" s="205"/>
      <c r="AK20" s="205"/>
      <c r="AL20" s="206">
        <f t="shared" ref="AL20" si="47">SUM(AJ20:AK20)</f>
        <v>0</v>
      </c>
      <c r="AM20" s="205"/>
      <c r="AN20" s="205"/>
      <c r="AO20" s="206">
        <f t="shared" ref="AO20" si="48">SUM(AM20:AN20)</f>
        <v>0</v>
      </c>
      <c r="AP20" s="205"/>
      <c r="AQ20" s="205"/>
      <c r="AR20" s="206">
        <f t="shared" ref="AR20" si="49">SUM(AP20:AQ20)</f>
        <v>0</v>
      </c>
      <c r="AS20" s="205"/>
      <c r="AT20" s="205"/>
      <c r="AU20" s="206">
        <f t="shared" ref="AU20" si="50">SUM(AS20:AT20)</f>
        <v>0</v>
      </c>
      <c r="AV20" s="205"/>
      <c r="AW20" s="205"/>
      <c r="AX20" s="206">
        <f t="shared" ref="AX20" si="51">SUM(AV20:AW20)</f>
        <v>0</v>
      </c>
      <c r="AY20" s="205"/>
      <c r="AZ20" s="205"/>
      <c r="BA20" s="206">
        <f t="shared" ref="BA20" si="52">SUM(AY20:AZ20)</f>
        <v>0</v>
      </c>
      <c r="BB20" s="205"/>
      <c r="BC20" s="205"/>
      <c r="BD20" s="206">
        <f t="shared" ref="BD20" si="53">SUM(BB20:BC20)</f>
        <v>0</v>
      </c>
      <c r="BE20" s="205"/>
      <c r="BF20" s="205"/>
      <c r="BG20" s="206">
        <f t="shared" ref="BG20" si="54">SUM(BE20:BF20)</f>
        <v>0</v>
      </c>
      <c r="BH20" s="205"/>
      <c r="BI20" s="205"/>
      <c r="BJ20" s="206">
        <f t="shared" ref="BJ20" si="55">SUM(BH20:BI20)</f>
        <v>0</v>
      </c>
      <c r="BM20" s="253">
        <v>42993</v>
      </c>
      <c r="BP20" s="2"/>
      <c r="BQ20" s="2"/>
      <c r="BR20" s="2"/>
      <c r="BS20" s="2"/>
    </row>
    <row r="21" spans="1:71" x14ac:dyDescent="0.2">
      <c r="A21" s="39">
        <f t="shared" si="37"/>
        <v>7</v>
      </c>
      <c r="B21" s="183"/>
      <c r="C21" s="302"/>
      <c r="D21" s="184"/>
      <c r="E21" s="38">
        <f t="shared" si="0"/>
        <v>42931</v>
      </c>
      <c r="F21" s="184"/>
      <c r="G21" s="205"/>
      <c r="H21" s="206"/>
      <c r="I21" s="205"/>
      <c r="J21" s="205"/>
      <c r="K21" s="206">
        <f t="shared" ref="K21" si="56">SUM(I21:J21)</f>
        <v>0</v>
      </c>
      <c r="L21" s="205"/>
      <c r="M21" s="205"/>
      <c r="N21" s="206">
        <f t="shared" ref="N21" si="57">SUM(L21:M21)</f>
        <v>0</v>
      </c>
      <c r="O21" s="205"/>
      <c r="P21" s="205"/>
      <c r="Q21" s="206">
        <f t="shared" ref="Q21" si="58">SUM(O21:P21)</f>
        <v>0</v>
      </c>
      <c r="R21" s="205"/>
      <c r="S21" s="205"/>
      <c r="T21" s="206">
        <f t="shared" ref="T21" si="59">SUM(R21:S21)</f>
        <v>0</v>
      </c>
      <c r="U21" s="205"/>
      <c r="V21" s="205"/>
      <c r="W21" s="206">
        <f t="shared" ref="W21" si="60">SUM(U21:V21)</f>
        <v>0</v>
      </c>
      <c r="X21" s="205"/>
      <c r="Y21" s="205"/>
      <c r="Z21" s="206">
        <f t="shared" ref="Z21" si="61">SUM(X21:Y21)</f>
        <v>0</v>
      </c>
      <c r="AA21" s="205"/>
      <c r="AB21" s="205"/>
      <c r="AC21" s="206">
        <f t="shared" ref="AC21" si="62">SUM(AA21:AB21)</f>
        <v>0</v>
      </c>
      <c r="AD21" s="205"/>
      <c r="AE21" s="205"/>
      <c r="AF21" s="206">
        <f t="shared" ref="AF21" si="63">SUM(AD21:AE21)</f>
        <v>0</v>
      </c>
      <c r="AG21" s="205"/>
      <c r="AH21" s="205"/>
      <c r="AI21" s="206">
        <f t="shared" si="9"/>
        <v>0</v>
      </c>
      <c r="AJ21" s="205"/>
      <c r="AK21" s="205"/>
      <c r="AL21" s="206">
        <f t="shared" si="10"/>
        <v>0</v>
      </c>
      <c r="AM21" s="205"/>
      <c r="AN21" s="205"/>
      <c r="AO21" s="206">
        <f t="shared" si="11"/>
        <v>0</v>
      </c>
      <c r="AP21" s="205"/>
      <c r="AQ21" s="205"/>
      <c r="AR21" s="206">
        <f t="shared" si="12"/>
        <v>0</v>
      </c>
      <c r="AS21" s="205"/>
      <c r="AT21" s="205"/>
      <c r="AU21" s="206">
        <f t="shared" si="13"/>
        <v>0</v>
      </c>
      <c r="AV21" s="205"/>
      <c r="AW21" s="205"/>
      <c r="AX21" s="206">
        <f t="shared" si="14"/>
        <v>0</v>
      </c>
      <c r="AY21" s="205"/>
      <c r="AZ21" s="205"/>
      <c r="BA21" s="206">
        <f t="shared" si="15"/>
        <v>0</v>
      </c>
      <c r="BB21" s="205"/>
      <c r="BC21" s="205"/>
      <c r="BD21" s="206">
        <f t="shared" si="16"/>
        <v>0</v>
      </c>
      <c r="BE21" s="205"/>
      <c r="BF21" s="205"/>
      <c r="BG21" s="206">
        <f t="shared" si="17"/>
        <v>0</v>
      </c>
      <c r="BH21" s="205"/>
      <c r="BI21" s="205"/>
      <c r="BJ21" s="206">
        <f t="shared" ref="BJ21" si="64">SUM(BH21:BI21)</f>
        <v>0</v>
      </c>
      <c r="BM21" s="253">
        <v>43008</v>
      </c>
      <c r="BP21" s="2"/>
      <c r="BQ21" s="2"/>
      <c r="BR21" s="2"/>
      <c r="BS21" s="2"/>
    </row>
    <row r="22" spans="1:71" x14ac:dyDescent="0.2">
      <c r="A22" s="39">
        <f t="shared" si="37"/>
        <v>8</v>
      </c>
      <c r="B22" s="183"/>
      <c r="C22" s="302"/>
      <c r="D22" s="184"/>
      <c r="E22" s="38">
        <f t="shared" si="0"/>
        <v>42931</v>
      </c>
      <c r="F22" s="189"/>
      <c r="G22" s="205"/>
      <c r="H22" s="206"/>
      <c r="I22" s="205"/>
      <c r="J22" s="205"/>
      <c r="K22" s="206">
        <f t="shared" si="1"/>
        <v>0</v>
      </c>
      <c r="L22" s="205"/>
      <c r="M22" s="205"/>
      <c r="N22" s="206">
        <f t="shared" si="2"/>
        <v>0</v>
      </c>
      <c r="O22" s="205"/>
      <c r="P22" s="205"/>
      <c r="Q22" s="206">
        <f t="shared" si="3"/>
        <v>0</v>
      </c>
      <c r="R22" s="205"/>
      <c r="S22" s="205"/>
      <c r="T22" s="206">
        <f t="shared" si="4"/>
        <v>0</v>
      </c>
      <c r="U22" s="205"/>
      <c r="V22" s="205"/>
      <c r="W22" s="206">
        <f t="shared" si="5"/>
        <v>0</v>
      </c>
      <c r="X22" s="205"/>
      <c r="Y22" s="205"/>
      <c r="Z22" s="206">
        <f t="shared" si="6"/>
        <v>0</v>
      </c>
      <c r="AA22" s="205"/>
      <c r="AB22" s="205"/>
      <c r="AC22" s="206">
        <f t="shared" si="7"/>
        <v>0</v>
      </c>
      <c r="AD22" s="205"/>
      <c r="AE22" s="205"/>
      <c r="AF22" s="206">
        <f t="shared" si="8"/>
        <v>0</v>
      </c>
      <c r="AG22" s="205"/>
      <c r="AH22" s="205"/>
      <c r="AI22" s="206">
        <f t="shared" si="9"/>
        <v>0</v>
      </c>
      <c r="AJ22" s="205"/>
      <c r="AK22" s="205"/>
      <c r="AL22" s="206">
        <f t="shared" si="10"/>
        <v>0</v>
      </c>
      <c r="AM22" s="205"/>
      <c r="AN22" s="205"/>
      <c r="AO22" s="206">
        <f t="shared" si="11"/>
        <v>0</v>
      </c>
      <c r="AP22" s="205"/>
      <c r="AQ22" s="205"/>
      <c r="AR22" s="206">
        <f t="shared" si="12"/>
        <v>0</v>
      </c>
      <c r="AS22" s="205"/>
      <c r="AT22" s="205"/>
      <c r="AU22" s="206">
        <f t="shared" si="13"/>
        <v>0</v>
      </c>
      <c r="AV22" s="205"/>
      <c r="AW22" s="205"/>
      <c r="AX22" s="206">
        <f t="shared" si="14"/>
        <v>0</v>
      </c>
      <c r="AY22" s="205"/>
      <c r="AZ22" s="205"/>
      <c r="BA22" s="206">
        <f t="shared" si="15"/>
        <v>0</v>
      </c>
      <c r="BB22" s="205"/>
      <c r="BC22" s="205"/>
      <c r="BD22" s="206">
        <f t="shared" si="16"/>
        <v>0</v>
      </c>
      <c r="BE22" s="205"/>
      <c r="BF22" s="205"/>
      <c r="BG22" s="206">
        <f t="shared" si="17"/>
        <v>0</v>
      </c>
      <c r="BH22" s="205"/>
      <c r="BI22" s="205"/>
      <c r="BJ22" s="206">
        <f t="shared" si="18"/>
        <v>0</v>
      </c>
      <c r="BM22" s="253">
        <v>43023</v>
      </c>
      <c r="BP22" s="2"/>
      <c r="BQ22" s="2"/>
      <c r="BR22" s="2"/>
      <c r="BS22" s="2"/>
    </row>
    <row r="23" spans="1:71" x14ac:dyDescent="0.2">
      <c r="A23" s="39">
        <f t="shared" si="37"/>
        <v>9</v>
      </c>
      <c r="B23" s="183"/>
      <c r="C23" s="302"/>
      <c r="D23" s="184"/>
      <c r="E23" s="38">
        <f t="shared" si="0"/>
        <v>42931</v>
      </c>
      <c r="F23" s="189"/>
      <c r="G23" s="205"/>
      <c r="H23" s="206"/>
      <c r="I23" s="205"/>
      <c r="J23" s="205"/>
      <c r="K23" s="206">
        <f t="shared" si="1"/>
        <v>0</v>
      </c>
      <c r="L23" s="205"/>
      <c r="M23" s="205"/>
      <c r="N23" s="206">
        <f t="shared" si="2"/>
        <v>0</v>
      </c>
      <c r="O23" s="205"/>
      <c r="P23" s="205"/>
      <c r="Q23" s="206">
        <f t="shared" si="3"/>
        <v>0</v>
      </c>
      <c r="R23" s="205"/>
      <c r="S23" s="205"/>
      <c r="T23" s="206">
        <f t="shared" si="4"/>
        <v>0</v>
      </c>
      <c r="U23" s="205"/>
      <c r="V23" s="205"/>
      <c r="W23" s="206">
        <f t="shared" si="5"/>
        <v>0</v>
      </c>
      <c r="X23" s="205"/>
      <c r="Y23" s="205"/>
      <c r="Z23" s="206">
        <f t="shared" si="6"/>
        <v>0</v>
      </c>
      <c r="AA23" s="205"/>
      <c r="AB23" s="205"/>
      <c r="AC23" s="206">
        <f t="shared" si="7"/>
        <v>0</v>
      </c>
      <c r="AD23" s="205"/>
      <c r="AE23" s="205"/>
      <c r="AF23" s="206">
        <f t="shared" si="8"/>
        <v>0</v>
      </c>
      <c r="AG23" s="205"/>
      <c r="AH23" s="205"/>
      <c r="AI23" s="206">
        <f t="shared" si="9"/>
        <v>0</v>
      </c>
      <c r="AJ23" s="205"/>
      <c r="AK23" s="205"/>
      <c r="AL23" s="206">
        <f t="shared" si="10"/>
        <v>0</v>
      </c>
      <c r="AM23" s="205"/>
      <c r="AN23" s="205"/>
      <c r="AO23" s="206">
        <f t="shared" si="11"/>
        <v>0</v>
      </c>
      <c r="AP23" s="205"/>
      <c r="AQ23" s="205"/>
      <c r="AR23" s="206">
        <f t="shared" si="12"/>
        <v>0</v>
      </c>
      <c r="AS23" s="205"/>
      <c r="AT23" s="205"/>
      <c r="AU23" s="206">
        <f t="shared" si="13"/>
        <v>0</v>
      </c>
      <c r="AV23" s="205"/>
      <c r="AW23" s="205"/>
      <c r="AX23" s="206">
        <f t="shared" si="14"/>
        <v>0</v>
      </c>
      <c r="AY23" s="205"/>
      <c r="AZ23" s="205"/>
      <c r="BA23" s="206">
        <f t="shared" si="15"/>
        <v>0</v>
      </c>
      <c r="BB23" s="205"/>
      <c r="BC23" s="205"/>
      <c r="BD23" s="206">
        <f t="shared" si="16"/>
        <v>0</v>
      </c>
      <c r="BE23" s="205"/>
      <c r="BF23" s="205"/>
      <c r="BG23" s="206">
        <f t="shared" si="17"/>
        <v>0</v>
      </c>
      <c r="BH23" s="205"/>
      <c r="BI23" s="205"/>
      <c r="BJ23" s="206">
        <f t="shared" si="18"/>
        <v>0</v>
      </c>
      <c r="BM23" s="253">
        <v>43039</v>
      </c>
      <c r="BP23" s="2"/>
      <c r="BQ23" s="2"/>
      <c r="BR23" s="2"/>
      <c r="BS23" s="2"/>
    </row>
    <row r="24" spans="1:71" x14ac:dyDescent="0.2">
      <c r="A24" s="39">
        <f t="shared" si="37"/>
        <v>10</v>
      </c>
      <c r="B24" s="183"/>
      <c r="C24" s="302"/>
      <c r="D24" s="184"/>
      <c r="E24" s="38">
        <f t="shared" si="0"/>
        <v>42931</v>
      </c>
      <c r="F24" s="189"/>
      <c r="G24" s="205"/>
      <c r="H24" s="206"/>
      <c r="I24" s="205"/>
      <c r="J24" s="205"/>
      <c r="K24" s="206">
        <f t="shared" si="1"/>
        <v>0</v>
      </c>
      <c r="L24" s="205"/>
      <c r="M24" s="205"/>
      <c r="N24" s="206">
        <f t="shared" si="2"/>
        <v>0</v>
      </c>
      <c r="O24" s="205"/>
      <c r="P24" s="205"/>
      <c r="Q24" s="206">
        <f t="shared" si="3"/>
        <v>0</v>
      </c>
      <c r="R24" s="205"/>
      <c r="S24" s="205"/>
      <c r="T24" s="206">
        <f t="shared" si="4"/>
        <v>0</v>
      </c>
      <c r="U24" s="205"/>
      <c r="V24" s="205"/>
      <c r="W24" s="206">
        <f t="shared" si="5"/>
        <v>0</v>
      </c>
      <c r="X24" s="205"/>
      <c r="Y24" s="205"/>
      <c r="Z24" s="206">
        <f t="shared" si="6"/>
        <v>0</v>
      </c>
      <c r="AA24" s="205"/>
      <c r="AB24" s="205"/>
      <c r="AC24" s="206">
        <f t="shared" si="7"/>
        <v>0</v>
      </c>
      <c r="AD24" s="205"/>
      <c r="AE24" s="205"/>
      <c r="AF24" s="206">
        <f t="shared" si="8"/>
        <v>0</v>
      </c>
      <c r="AG24" s="205"/>
      <c r="AH24" s="205"/>
      <c r="AI24" s="206">
        <f t="shared" si="9"/>
        <v>0</v>
      </c>
      <c r="AJ24" s="205"/>
      <c r="AK24" s="205"/>
      <c r="AL24" s="206">
        <f t="shared" si="10"/>
        <v>0</v>
      </c>
      <c r="AM24" s="205"/>
      <c r="AN24" s="205"/>
      <c r="AO24" s="206">
        <f t="shared" si="11"/>
        <v>0</v>
      </c>
      <c r="AP24" s="205"/>
      <c r="AQ24" s="205"/>
      <c r="AR24" s="206">
        <f t="shared" si="12"/>
        <v>0</v>
      </c>
      <c r="AS24" s="205"/>
      <c r="AT24" s="205"/>
      <c r="AU24" s="206">
        <f t="shared" si="13"/>
        <v>0</v>
      </c>
      <c r="AV24" s="205"/>
      <c r="AW24" s="205"/>
      <c r="AX24" s="206">
        <f t="shared" si="14"/>
        <v>0</v>
      </c>
      <c r="AY24" s="205"/>
      <c r="AZ24" s="205"/>
      <c r="BA24" s="206">
        <f t="shared" si="15"/>
        <v>0</v>
      </c>
      <c r="BB24" s="205"/>
      <c r="BC24" s="205"/>
      <c r="BD24" s="206">
        <f t="shared" si="16"/>
        <v>0</v>
      </c>
      <c r="BE24" s="205"/>
      <c r="BF24" s="205"/>
      <c r="BG24" s="206">
        <f t="shared" si="17"/>
        <v>0</v>
      </c>
      <c r="BH24" s="205"/>
      <c r="BI24" s="205"/>
      <c r="BJ24" s="206">
        <f t="shared" si="18"/>
        <v>0</v>
      </c>
      <c r="BM24" s="253">
        <v>43054</v>
      </c>
      <c r="BP24" s="2"/>
      <c r="BQ24" s="2"/>
      <c r="BR24" s="2"/>
      <c r="BS24" s="2"/>
    </row>
    <row r="25" spans="1:71" x14ac:dyDescent="0.2">
      <c r="A25" s="39">
        <f t="shared" si="37"/>
        <v>11</v>
      </c>
      <c r="B25" s="183"/>
      <c r="C25" s="302"/>
      <c r="D25" s="184"/>
      <c r="E25" s="38">
        <f t="shared" si="0"/>
        <v>42931</v>
      </c>
      <c r="F25" s="189"/>
      <c r="G25" s="205"/>
      <c r="H25" s="206"/>
      <c r="I25" s="205"/>
      <c r="J25" s="205"/>
      <c r="K25" s="206">
        <f t="shared" si="1"/>
        <v>0</v>
      </c>
      <c r="L25" s="205"/>
      <c r="M25" s="205"/>
      <c r="N25" s="206">
        <f t="shared" si="2"/>
        <v>0</v>
      </c>
      <c r="O25" s="205"/>
      <c r="P25" s="205"/>
      <c r="Q25" s="206">
        <f t="shared" si="3"/>
        <v>0</v>
      </c>
      <c r="R25" s="205"/>
      <c r="S25" s="205"/>
      <c r="T25" s="206">
        <f t="shared" si="4"/>
        <v>0</v>
      </c>
      <c r="U25" s="205"/>
      <c r="V25" s="205"/>
      <c r="W25" s="206">
        <f t="shared" si="5"/>
        <v>0</v>
      </c>
      <c r="X25" s="205"/>
      <c r="Y25" s="205"/>
      <c r="Z25" s="206">
        <f t="shared" si="6"/>
        <v>0</v>
      </c>
      <c r="AA25" s="205"/>
      <c r="AB25" s="205"/>
      <c r="AC25" s="206">
        <f t="shared" si="7"/>
        <v>0</v>
      </c>
      <c r="AD25" s="205"/>
      <c r="AE25" s="205"/>
      <c r="AF25" s="206">
        <f t="shared" si="8"/>
        <v>0</v>
      </c>
      <c r="AG25" s="205"/>
      <c r="AH25" s="205"/>
      <c r="AI25" s="206">
        <f t="shared" si="9"/>
        <v>0</v>
      </c>
      <c r="AJ25" s="205"/>
      <c r="AK25" s="205"/>
      <c r="AL25" s="206">
        <f t="shared" si="10"/>
        <v>0</v>
      </c>
      <c r="AM25" s="205"/>
      <c r="AN25" s="205"/>
      <c r="AO25" s="206">
        <f t="shared" si="11"/>
        <v>0</v>
      </c>
      <c r="AP25" s="205"/>
      <c r="AQ25" s="205"/>
      <c r="AR25" s="206">
        <f t="shared" si="12"/>
        <v>0</v>
      </c>
      <c r="AS25" s="205"/>
      <c r="AT25" s="205"/>
      <c r="AU25" s="206">
        <f t="shared" si="13"/>
        <v>0</v>
      </c>
      <c r="AV25" s="205"/>
      <c r="AW25" s="205"/>
      <c r="AX25" s="206">
        <f t="shared" si="14"/>
        <v>0</v>
      </c>
      <c r="AY25" s="205"/>
      <c r="AZ25" s="205"/>
      <c r="BA25" s="206">
        <f t="shared" si="15"/>
        <v>0</v>
      </c>
      <c r="BB25" s="205"/>
      <c r="BC25" s="205"/>
      <c r="BD25" s="206">
        <f t="shared" si="16"/>
        <v>0</v>
      </c>
      <c r="BE25" s="205"/>
      <c r="BF25" s="205"/>
      <c r="BG25" s="206">
        <f t="shared" si="17"/>
        <v>0</v>
      </c>
      <c r="BH25" s="205"/>
      <c r="BI25" s="205"/>
      <c r="BJ25" s="206">
        <f t="shared" si="18"/>
        <v>0</v>
      </c>
      <c r="BM25" s="253">
        <v>43069</v>
      </c>
      <c r="BP25" s="2"/>
      <c r="BQ25" s="2"/>
      <c r="BR25" s="2"/>
      <c r="BS25" s="2"/>
    </row>
    <row r="26" spans="1:71" x14ac:dyDescent="0.2">
      <c r="A26" s="39">
        <f t="shared" si="37"/>
        <v>12</v>
      </c>
      <c r="B26" s="183"/>
      <c r="C26" s="302"/>
      <c r="D26" s="184"/>
      <c r="E26" s="38">
        <f t="shared" si="0"/>
        <v>42931</v>
      </c>
      <c r="F26" s="189"/>
      <c r="G26" s="205"/>
      <c r="H26" s="206"/>
      <c r="I26" s="205"/>
      <c r="J26" s="205"/>
      <c r="K26" s="206">
        <f t="shared" ref="K26" si="65">SUM(I26:J26)</f>
        <v>0</v>
      </c>
      <c r="L26" s="205"/>
      <c r="M26" s="205"/>
      <c r="N26" s="206">
        <f t="shared" si="2"/>
        <v>0</v>
      </c>
      <c r="O26" s="205"/>
      <c r="P26" s="205"/>
      <c r="Q26" s="206">
        <f t="shared" si="3"/>
        <v>0</v>
      </c>
      <c r="R26" s="205"/>
      <c r="S26" s="205"/>
      <c r="T26" s="206">
        <f t="shared" ref="T26:T32" si="66">SUM(R26:S26)</f>
        <v>0</v>
      </c>
      <c r="U26" s="205"/>
      <c r="V26" s="205"/>
      <c r="W26" s="206">
        <f t="shared" si="5"/>
        <v>0</v>
      </c>
      <c r="X26" s="205"/>
      <c r="Y26" s="205"/>
      <c r="Z26" s="206">
        <f t="shared" si="6"/>
        <v>0</v>
      </c>
      <c r="AA26" s="205"/>
      <c r="AB26" s="205"/>
      <c r="AC26" s="206">
        <f t="shared" si="7"/>
        <v>0</v>
      </c>
      <c r="AD26" s="205"/>
      <c r="AE26" s="205"/>
      <c r="AF26" s="206">
        <f t="shared" si="8"/>
        <v>0</v>
      </c>
      <c r="AG26" s="205"/>
      <c r="AH26" s="205"/>
      <c r="AI26" s="206">
        <f t="shared" si="9"/>
        <v>0</v>
      </c>
      <c r="AJ26" s="205"/>
      <c r="AK26" s="205"/>
      <c r="AL26" s="206">
        <f t="shared" si="10"/>
        <v>0</v>
      </c>
      <c r="AM26" s="205"/>
      <c r="AN26" s="205"/>
      <c r="AO26" s="206">
        <f t="shared" si="11"/>
        <v>0</v>
      </c>
      <c r="AP26" s="205"/>
      <c r="AQ26" s="205"/>
      <c r="AR26" s="206">
        <f t="shared" si="12"/>
        <v>0</v>
      </c>
      <c r="AS26" s="205"/>
      <c r="AT26" s="205"/>
      <c r="AU26" s="206">
        <f t="shared" si="13"/>
        <v>0</v>
      </c>
      <c r="AV26" s="205"/>
      <c r="AW26" s="205"/>
      <c r="AX26" s="206">
        <f t="shared" si="14"/>
        <v>0</v>
      </c>
      <c r="AY26" s="205"/>
      <c r="AZ26" s="205"/>
      <c r="BA26" s="206">
        <f t="shared" si="15"/>
        <v>0</v>
      </c>
      <c r="BB26" s="205"/>
      <c r="BC26" s="205"/>
      <c r="BD26" s="206">
        <f t="shared" si="16"/>
        <v>0</v>
      </c>
      <c r="BE26" s="205"/>
      <c r="BF26" s="205"/>
      <c r="BG26" s="206">
        <f t="shared" si="17"/>
        <v>0</v>
      </c>
      <c r="BH26" s="205"/>
      <c r="BI26" s="205"/>
      <c r="BJ26" s="206">
        <f t="shared" si="18"/>
        <v>0</v>
      </c>
      <c r="BM26" s="253">
        <v>43084</v>
      </c>
      <c r="BP26" s="2"/>
      <c r="BQ26" s="2"/>
      <c r="BR26" s="2"/>
      <c r="BS26" s="2"/>
    </row>
    <row r="27" spans="1:71" x14ac:dyDescent="0.2">
      <c r="A27" s="39">
        <f t="shared" si="37"/>
        <v>13</v>
      </c>
      <c r="B27" s="183"/>
      <c r="C27" s="302"/>
      <c r="D27" s="184"/>
      <c r="E27" s="38">
        <f t="shared" si="0"/>
        <v>42931</v>
      </c>
      <c r="F27" s="189"/>
      <c r="G27" s="205"/>
      <c r="H27" s="206"/>
      <c r="I27" s="205"/>
      <c r="J27" s="205"/>
      <c r="K27" s="206">
        <f t="shared" ref="K27:K31" si="67">SUM(I27:J27)</f>
        <v>0</v>
      </c>
      <c r="L27" s="205"/>
      <c r="M27" s="205"/>
      <c r="N27" s="206">
        <f t="shared" ref="N27:N32" si="68">SUM(L27:M27)</f>
        <v>0</v>
      </c>
      <c r="O27" s="205"/>
      <c r="P27" s="205"/>
      <c r="Q27" s="206">
        <f t="shared" ref="Q27:Q32" si="69">SUM(O27:P27)</f>
        <v>0</v>
      </c>
      <c r="R27" s="205"/>
      <c r="S27" s="205"/>
      <c r="T27" s="206">
        <f t="shared" si="66"/>
        <v>0</v>
      </c>
      <c r="U27" s="205"/>
      <c r="V27" s="205"/>
      <c r="W27" s="206">
        <f t="shared" ref="W27:W31" si="70">SUM(U27:V27)</f>
        <v>0</v>
      </c>
      <c r="X27" s="205"/>
      <c r="Y27" s="205"/>
      <c r="Z27" s="206">
        <f t="shared" ref="Z27:Z31" si="71">SUM(X27:Y27)</f>
        <v>0</v>
      </c>
      <c r="AA27" s="205"/>
      <c r="AB27" s="205"/>
      <c r="AC27" s="206">
        <f t="shared" ref="AC27:AC31" si="72">SUM(AA27:AB27)</f>
        <v>0</v>
      </c>
      <c r="AD27" s="205"/>
      <c r="AE27" s="205"/>
      <c r="AF27" s="206">
        <f t="shared" ref="AF27:AF31" si="73">SUM(AD27:AE27)</f>
        <v>0</v>
      </c>
      <c r="AG27" s="205"/>
      <c r="AH27" s="205"/>
      <c r="AI27" s="206">
        <f t="shared" si="9"/>
        <v>0</v>
      </c>
      <c r="AJ27" s="205"/>
      <c r="AK27" s="205"/>
      <c r="AL27" s="206">
        <f t="shared" si="10"/>
        <v>0</v>
      </c>
      <c r="AM27" s="205"/>
      <c r="AN27" s="205"/>
      <c r="AO27" s="206">
        <f t="shared" si="11"/>
        <v>0</v>
      </c>
      <c r="AP27" s="205"/>
      <c r="AQ27" s="205"/>
      <c r="AR27" s="206">
        <f t="shared" si="12"/>
        <v>0</v>
      </c>
      <c r="AS27" s="205"/>
      <c r="AT27" s="205"/>
      <c r="AU27" s="206">
        <f t="shared" si="13"/>
        <v>0</v>
      </c>
      <c r="AV27" s="205"/>
      <c r="AW27" s="205"/>
      <c r="AX27" s="206">
        <f t="shared" si="14"/>
        <v>0</v>
      </c>
      <c r="AY27" s="205"/>
      <c r="AZ27" s="205"/>
      <c r="BA27" s="206">
        <f t="shared" si="15"/>
        <v>0</v>
      </c>
      <c r="BB27" s="205"/>
      <c r="BC27" s="205"/>
      <c r="BD27" s="206">
        <f t="shared" si="16"/>
        <v>0</v>
      </c>
      <c r="BE27" s="205"/>
      <c r="BF27" s="205"/>
      <c r="BG27" s="206">
        <f t="shared" si="17"/>
        <v>0</v>
      </c>
      <c r="BH27" s="205"/>
      <c r="BI27" s="205"/>
      <c r="BJ27" s="206">
        <f t="shared" ref="BJ27:BJ32" si="74">SUM(BH27:BI27)</f>
        <v>0</v>
      </c>
      <c r="BM27" s="253">
        <v>43100</v>
      </c>
      <c r="BP27" s="2"/>
      <c r="BQ27" s="2"/>
      <c r="BR27" s="2"/>
      <c r="BS27" s="2"/>
    </row>
    <row r="28" spans="1:71" x14ac:dyDescent="0.2">
      <c r="A28" s="39">
        <f t="shared" si="37"/>
        <v>14</v>
      </c>
      <c r="B28" s="183"/>
      <c r="C28" s="302"/>
      <c r="D28" s="184"/>
      <c r="E28" s="38">
        <f t="shared" si="0"/>
        <v>42931</v>
      </c>
      <c r="F28" s="189"/>
      <c r="G28" s="205"/>
      <c r="H28" s="206"/>
      <c r="I28" s="205"/>
      <c r="J28" s="205"/>
      <c r="K28" s="206">
        <f t="shared" si="67"/>
        <v>0</v>
      </c>
      <c r="L28" s="205"/>
      <c r="M28" s="205"/>
      <c r="N28" s="206">
        <f t="shared" si="68"/>
        <v>0</v>
      </c>
      <c r="O28" s="205"/>
      <c r="P28" s="205"/>
      <c r="Q28" s="206">
        <f t="shared" si="69"/>
        <v>0</v>
      </c>
      <c r="R28" s="205"/>
      <c r="S28" s="205"/>
      <c r="T28" s="206">
        <f t="shared" si="66"/>
        <v>0</v>
      </c>
      <c r="U28" s="205"/>
      <c r="V28" s="205"/>
      <c r="W28" s="206">
        <f t="shared" si="70"/>
        <v>0</v>
      </c>
      <c r="X28" s="205"/>
      <c r="Y28" s="205"/>
      <c r="Z28" s="206">
        <f t="shared" si="71"/>
        <v>0</v>
      </c>
      <c r="AA28" s="205"/>
      <c r="AB28" s="205"/>
      <c r="AC28" s="206">
        <f t="shared" si="72"/>
        <v>0</v>
      </c>
      <c r="AD28" s="205"/>
      <c r="AE28" s="205"/>
      <c r="AF28" s="206">
        <f t="shared" si="73"/>
        <v>0</v>
      </c>
      <c r="AG28" s="205"/>
      <c r="AH28" s="205"/>
      <c r="AI28" s="206">
        <f t="shared" si="9"/>
        <v>0</v>
      </c>
      <c r="AJ28" s="205"/>
      <c r="AK28" s="205"/>
      <c r="AL28" s="206">
        <f t="shared" si="10"/>
        <v>0</v>
      </c>
      <c r="AM28" s="205"/>
      <c r="AN28" s="205"/>
      <c r="AO28" s="206">
        <f t="shared" si="11"/>
        <v>0</v>
      </c>
      <c r="AP28" s="205"/>
      <c r="AQ28" s="205"/>
      <c r="AR28" s="206">
        <f t="shared" si="12"/>
        <v>0</v>
      </c>
      <c r="AS28" s="205"/>
      <c r="AT28" s="205"/>
      <c r="AU28" s="206">
        <f t="shared" si="13"/>
        <v>0</v>
      </c>
      <c r="AV28" s="205"/>
      <c r="AW28" s="205"/>
      <c r="AX28" s="206">
        <f t="shared" si="14"/>
        <v>0</v>
      </c>
      <c r="AY28" s="205"/>
      <c r="AZ28" s="205"/>
      <c r="BA28" s="206">
        <f t="shared" si="15"/>
        <v>0</v>
      </c>
      <c r="BB28" s="205"/>
      <c r="BC28" s="205"/>
      <c r="BD28" s="206">
        <f t="shared" si="16"/>
        <v>0</v>
      </c>
      <c r="BE28" s="205"/>
      <c r="BF28" s="205"/>
      <c r="BG28" s="206">
        <f t="shared" si="17"/>
        <v>0</v>
      </c>
      <c r="BH28" s="205"/>
      <c r="BI28" s="205"/>
      <c r="BJ28" s="206">
        <f t="shared" si="74"/>
        <v>0</v>
      </c>
      <c r="BM28" s="253">
        <v>43115</v>
      </c>
      <c r="BP28" s="2"/>
      <c r="BQ28" s="2"/>
      <c r="BR28" s="2"/>
      <c r="BS28" s="2"/>
    </row>
    <row r="29" spans="1:71" x14ac:dyDescent="0.2">
      <c r="A29" s="39">
        <f t="shared" si="37"/>
        <v>15</v>
      </c>
      <c r="B29" s="183"/>
      <c r="C29" s="302"/>
      <c r="D29" s="184"/>
      <c r="E29" s="38">
        <f t="shared" si="0"/>
        <v>42931</v>
      </c>
      <c r="F29" s="189"/>
      <c r="G29" s="205"/>
      <c r="H29" s="206"/>
      <c r="I29" s="205"/>
      <c r="J29" s="205"/>
      <c r="K29" s="206">
        <f t="shared" si="67"/>
        <v>0</v>
      </c>
      <c r="L29" s="205"/>
      <c r="M29" s="205"/>
      <c r="N29" s="206">
        <f t="shared" si="68"/>
        <v>0</v>
      </c>
      <c r="O29" s="205"/>
      <c r="P29" s="205"/>
      <c r="Q29" s="206">
        <f t="shared" si="69"/>
        <v>0</v>
      </c>
      <c r="R29" s="205"/>
      <c r="S29" s="205"/>
      <c r="T29" s="206">
        <f t="shared" si="66"/>
        <v>0</v>
      </c>
      <c r="U29" s="205"/>
      <c r="V29" s="205"/>
      <c r="W29" s="206">
        <f t="shared" si="70"/>
        <v>0</v>
      </c>
      <c r="X29" s="205"/>
      <c r="Y29" s="205"/>
      <c r="Z29" s="206">
        <f t="shared" si="71"/>
        <v>0</v>
      </c>
      <c r="AA29" s="205"/>
      <c r="AB29" s="205"/>
      <c r="AC29" s="206">
        <f t="shared" si="72"/>
        <v>0</v>
      </c>
      <c r="AD29" s="205"/>
      <c r="AE29" s="205"/>
      <c r="AF29" s="206">
        <f t="shared" si="73"/>
        <v>0</v>
      </c>
      <c r="AG29" s="205"/>
      <c r="AH29" s="205"/>
      <c r="AI29" s="206">
        <f t="shared" si="9"/>
        <v>0</v>
      </c>
      <c r="AJ29" s="205"/>
      <c r="AK29" s="205"/>
      <c r="AL29" s="206">
        <f t="shared" si="10"/>
        <v>0</v>
      </c>
      <c r="AM29" s="205"/>
      <c r="AN29" s="205"/>
      <c r="AO29" s="206">
        <f t="shared" si="11"/>
        <v>0</v>
      </c>
      <c r="AP29" s="205"/>
      <c r="AQ29" s="205"/>
      <c r="AR29" s="206">
        <f t="shared" si="12"/>
        <v>0</v>
      </c>
      <c r="AS29" s="205"/>
      <c r="AT29" s="205"/>
      <c r="AU29" s="206">
        <f t="shared" si="13"/>
        <v>0</v>
      </c>
      <c r="AV29" s="205"/>
      <c r="AW29" s="205"/>
      <c r="AX29" s="206">
        <f t="shared" si="14"/>
        <v>0</v>
      </c>
      <c r="AY29" s="205"/>
      <c r="AZ29" s="205"/>
      <c r="BA29" s="206">
        <f t="shared" si="15"/>
        <v>0</v>
      </c>
      <c r="BB29" s="205"/>
      <c r="BC29" s="205"/>
      <c r="BD29" s="206">
        <f t="shared" si="16"/>
        <v>0</v>
      </c>
      <c r="BE29" s="205"/>
      <c r="BF29" s="205"/>
      <c r="BG29" s="206">
        <f t="shared" si="17"/>
        <v>0</v>
      </c>
      <c r="BH29" s="205"/>
      <c r="BI29" s="205"/>
      <c r="BJ29" s="206">
        <f t="shared" si="74"/>
        <v>0</v>
      </c>
      <c r="BM29" s="253">
        <v>43131</v>
      </c>
      <c r="BP29" s="2"/>
      <c r="BQ29" s="2"/>
      <c r="BR29" s="2"/>
      <c r="BS29" s="2"/>
    </row>
    <row r="30" spans="1:71" x14ac:dyDescent="0.2">
      <c r="A30" s="39">
        <f t="shared" si="37"/>
        <v>16</v>
      </c>
      <c r="B30" s="183"/>
      <c r="C30" s="302"/>
      <c r="D30" s="184"/>
      <c r="E30" s="38">
        <f t="shared" si="0"/>
        <v>42931</v>
      </c>
      <c r="F30" s="189"/>
      <c r="G30" s="205"/>
      <c r="H30" s="206"/>
      <c r="I30" s="205"/>
      <c r="J30" s="205"/>
      <c r="K30" s="206">
        <f t="shared" si="67"/>
        <v>0</v>
      </c>
      <c r="L30" s="205"/>
      <c r="M30" s="205"/>
      <c r="N30" s="206">
        <f t="shared" si="68"/>
        <v>0</v>
      </c>
      <c r="O30" s="205"/>
      <c r="P30" s="205"/>
      <c r="Q30" s="206">
        <f t="shared" si="69"/>
        <v>0</v>
      </c>
      <c r="R30" s="205"/>
      <c r="S30" s="205"/>
      <c r="T30" s="206">
        <f t="shared" si="66"/>
        <v>0</v>
      </c>
      <c r="U30" s="205"/>
      <c r="V30" s="205"/>
      <c r="W30" s="206">
        <f t="shared" si="70"/>
        <v>0</v>
      </c>
      <c r="X30" s="205"/>
      <c r="Y30" s="205"/>
      <c r="Z30" s="206">
        <f t="shared" si="71"/>
        <v>0</v>
      </c>
      <c r="AA30" s="205"/>
      <c r="AB30" s="205"/>
      <c r="AC30" s="206">
        <f t="shared" si="72"/>
        <v>0</v>
      </c>
      <c r="AD30" s="205"/>
      <c r="AE30" s="205"/>
      <c r="AF30" s="206">
        <f t="shared" si="73"/>
        <v>0</v>
      </c>
      <c r="AG30" s="205"/>
      <c r="AH30" s="205"/>
      <c r="AI30" s="206">
        <f t="shared" si="9"/>
        <v>0</v>
      </c>
      <c r="AJ30" s="205"/>
      <c r="AK30" s="205"/>
      <c r="AL30" s="206">
        <f t="shared" si="10"/>
        <v>0</v>
      </c>
      <c r="AM30" s="205"/>
      <c r="AN30" s="205"/>
      <c r="AO30" s="206">
        <f t="shared" si="11"/>
        <v>0</v>
      </c>
      <c r="AP30" s="205"/>
      <c r="AQ30" s="205"/>
      <c r="AR30" s="206">
        <f t="shared" si="12"/>
        <v>0</v>
      </c>
      <c r="AS30" s="205"/>
      <c r="AT30" s="205"/>
      <c r="AU30" s="206">
        <f t="shared" si="13"/>
        <v>0</v>
      </c>
      <c r="AV30" s="205"/>
      <c r="AW30" s="205"/>
      <c r="AX30" s="206">
        <f t="shared" si="14"/>
        <v>0</v>
      </c>
      <c r="AY30" s="205"/>
      <c r="AZ30" s="205"/>
      <c r="BA30" s="206">
        <f t="shared" si="15"/>
        <v>0</v>
      </c>
      <c r="BB30" s="205"/>
      <c r="BC30" s="205"/>
      <c r="BD30" s="206">
        <f t="shared" si="16"/>
        <v>0</v>
      </c>
      <c r="BE30" s="205"/>
      <c r="BF30" s="205"/>
      <c r="BG30" s="206">
        <f t="shared" si="17"/>
        <v>0</v>
      </c>
      <c r="BH30" s="205"/>
      <c r="BI30" s="205"/>
      <c r="BJ30" s="206">
        <f t="shared" si="74"/>
        <v>0</v>
      </c>
      <c r="BM30" s="253">
        <v>43146</v>
      </c>
      <c r="BP30" s="2"/>
      <c r="BQ30" s="2"/>
      <c r="BR30" s="2"/>
      <c r="BS30" s="2"/>
    </row>
    <row r="31" spans="1:71" x14ac:dyDescent="0.2">
      <c r="A31" s="39">
        <f t="shared" si="37"/>
        <v>17</v>
      </c>
      <c r="B31" s="183"/>
      <c r="C31" s="302"/>
      <c r="D31" s="184"/>
      <c r="E31" s="38">
        <f t="shared" si="0"/>
        <v>42931</v>
      </c>
      <c r="F31" s="189"/>
      <c r="G31" s="205"/>
      <c r="H31" s="206"/>
      <c r="I31" s="205"/>
      <c r="J31" s="205"/>
      <c r="K31" s="206">
        <f t="shared" si="67"/>
        <v>0</v>
      </c>
      <c r="L31" s="205"/>
      <c r="M31" s="205"/>
      <c r="N31" s="206">
        <f t="shared" si="68"/>
        <v>0</v>
      </c>
      <c r="O31" s="205"/>
      <c r="P31" s="205"/>
      <c r="Q31" s="206">
        <f t="shared" si="69"/>
        <v>0</v>
      </c>
      <c r="R31" s="205"/>
      <c r="S31" s="205"/>
      <c r="T31" s="206">
        <f t="shared" si="66"/>
        <v>0</v>
      </c>
      <c r="U31" s="205"/>
      <c r="V31" s="205"/>
      <c r="W31" s="206">
        <f t="shared" si="70"/>
        <v>0</v>
      </c>
      <c r="X31" s="205"/>
      <c r="Y31" s="205"/>
      <c r="Z31" s="206">
        <f t="shared" si="71"/>
        <v>0</v>
      </c>
      <c r="AA31" s="205"/>
      <c r="AB31" s="205"/>
      <c r="AC31" s="206">
        <f t="shared" si="72"/>
        <v>0</v>
      </c>
      <c r="AD31" s="205"/>
      <c r="AE31" s="205"/>
      <c r="AF31" s="206">
        <f t="shared" si="73"/>
        <v>0</v>
      </c>
      <c r="AG31" s="205"/>
      <c r="AH31" s="205"/>
      <c r="AI31" s="206">
        <f t="shared" si="9"/>
        <v>0</v>
      </c>
      <c r="AJ31" s="205"/>
      <c r="AK31" s="205"/>
      <c r="AL31" s="206">
        <f t="shared" si="10"/>
        <v>0</v>
      </c>
      <c r="AM31" s="205"/>
      <c r="AN31" s="205"/>
      <c r="AO31" s="206">
        <f t="shared" si="11"/>
        <v>0</v>
      </c>
      <c r="AP31" s="205"/>
      <c r="AQ31" s="205"/>
      <c r="AR31" s="206">
        <f t="shared" si="12"/>
        <v>0</v>
      </c>
      <c r="AS31" s="205"/>
      <c r="AT31" s="205"/>
      <c r="AU31" s="206">
        <f t="shared" si="13"/>
        <v>0</v>
      </c>
      <c r="AV31" s="205"/>
      <c r="AW31" s="205"/>
      <c r="AX31" s="206">
        <f t="shared" si="14"/>
        <v>0</v>
      </c>
      <c r="AY31" s="205"/>
      <c r="AZ31" s="205"/>
      <c r="BA31" s="206">
        <f t="shared" si="15"/>
        <v>0</v>
      </c>
      <c r="BB31" s="205"/>
      <c r="BC31" s="205"/>
      <c r="BD31" s="206">
        <f t="shared" si="16"/>
        <v>0</v>
      </c>
      <c r="BE31" s="205"/>
      <c r="BF31" s="205"/>
      <c r="BG31" s="206">
        <f t="shared" si="17"/>
        <v>0</v>
      </c>
      <c r="BH31" s="205"/>
      <c r="BI31" s="205"/>
      <c r="BJ31" s="206">
        <f t="shared" si="74"/>
        <v>0</v>
      </c>
      <c r="BM31" s="253">
        <v>43159</v>
      </c>
      <c r="BP31" s="2"/>
      <c r="BQ31" s="2"/>
      <c r="BR31" s="2"/>
      <c r="BS31" s="2"/>
    </row>
    <row r="32" spans="1:71" x14ac:dyDescent="0.2">
      <c r="A32" s="39">
        <f t="shared" si="37"/>
        <v>18</v>
      </c>
      <c r="B32" s="183"/>
      <c r="C32" s="302"/>
      <c r="D32" s="184"/>
      <c r="E32" s="38">
        <f t="shared" si="0"/>
        <v>42931</v>
      </c>
      <c r="F32" s="189"/>
      <c r="G32" s="205"/>
      <c r="H32" s="206"/>
      <c r="I32" s="205"/>
      <c r="J32" s="205"/>
      <c r="K32" s="206">
        <f t="shared" ref="K32" si="75">SUM(I32:J32)</f>
        <v>0</v>
      </c>
      <c r="L32" s="205"/>
      <c r="M32" s="205"/>
      <c r="N32" s="206">
        <f t="shared" si="68"/>
        <v>0</v>
      </c>
      <c r="O32" s="205"/>
      <c r="P32" s="205"/>
      <c r="Q32" s="206">
        <f t="shared" si="69"/>
        <v>0</v>
      </c>
      <c r="R32" s="205"/>
      <c r="S32" s="205"/>
      <c r="T32" s="206">
        <f t="shared" si="66"/>
        <v>0</v>
      </c>
      <c r="U32" s="205"/>
      <c r="V32" s="205"/>
      <c r="W32" s="206">
        <f t="shared" ref="W32" si="76">SUM(U32:V32)</f>
        <v>0</v>
      </c>
      <c r="X32" s="205"/>
      <c r="Y32" s="205"/>
      <c r="Z32" s="206">
        <f t="shared" ref="Z32" si="77">SUM(X32:Y32)</f>
        <v>0</v>
      </c>
      <c r="AA32" s="205"/>
      <c r="AB32" s="205"/>
      <c r="AC32" s="206">
        <f t="shared" ref="AC32" si="78">SUM(AA32:AB32)</f>
        <v>0</v>
      </c>
      <c r="AD32" s="205"/>
      <c r="AE32" s="205"/>
      <c r="AF32" s="206">
        <f t="shared" ref="AF32" si="79">SUM(AD32:AE32)</f>
        <v>0</v>
      </c>
      <c r="AG32" s="205"/>
      <c r="AH32" s="205"/>
      <c r="AI32" s="206">
        <f t="shared" si="9"/>
        <v>0</v>
      </c>
      <c r="AJ32" s="205"/>
      <c r="AK32" s="205"/>
      <c r="AL32" s="206">
        <f t="shared" si="10"/>
        <v>0</v>
      </c>
      <c r="AM32" s="205"/>
      <c r="AN32" s="205"/>
      <c r="AO32" s="206">
        <f t="shared" si="11"/>
        <v>0</v>
      </c>
      <c r="AP32" s="205"/>
      <c r="AQ32" s="205"/>
      <c r="AR32" s="206">
        <f t="shared" si="12"/>
        <v>0</v>
      </c>
      <c r="AS32" s="205"/>
      <c r="AT32" s="205"/>
      <c r="AU32" s="206">
        <f t="shared" si="13"/>
        <v>0</v>
      </c>
      <c r="AV32" s="205"/>
      <c r="AW32" s="205"/>
      <c r="AX32" s="206">
        <f t="shared" si="14"/>
        <v>0</v>
      </c>
      <c r="AY32" s="205"/>
      <c r="AZ32" s="205"/>
      <c r="BA32" s="206">
        <f t="shared" si="15"/>
        <v>0</v>
      </c>
      <c r="BB32" s="205"/>
      <c r="BC32" s="205"/>
      <c r="BD32" s="206">
        <f t="shared" si="16"/>
        <v>0</v>
      </c>
      <c r="BE32" s="205"/>
      <c r="BF32" s="205"/>
      <c r="BG32" s="206">
        <f t="shared" si="17"/>
        <v>0</v>
      </c>
      <c r="BH32" s="205"/>
      <c r="BI32" s="205"/>
      <c r="BJ32" s="206">
        <f t="shared" si="74"/>
        <v>0</v>
      </c>
      <c r="BM32" s="253">
        <v>43174</v>
      </c>
      <c r="BP32" s="2"/>
      <c r="BQ32" s="2"/>
      <c r="BR32" s="2"/>
      <c r="BS32" s="2"/>
    </row>
    <row r="33" spans="1:71" x14ac:dyDescent="0.2">
      <c r="A33" s="39">
        <f t="shared" si="37"/>
        <v>19</v>
      </c>
      <c r="B33" s="183"/>
      <c r="C33" s="302"/>
      <c r="D33" s="184"/>
      <c r="E33" s="38">
        <f t="shared" si="0"/>
        <v>42931</v>
      </c>
      <c r="F33" s="189"/>
      <c r="G33" s="205"/>
      <c r="H33" s="206"/>
      <c r="I33" s="205"/>
      <c r="J33" s="205"/>
      <c r="K33" s="206">
        <f t="shared" ref="K33:K96" si="80">SUM(I33:J33)</f>
        <v>0</v>
      </c>
      <c r="L33" s="205"/>
      <c r="M33" s="205"/>
      <c r="N33" s="206">
        <f t="shared" ref="N33:N96" si="81">SUM(L33:M33)</f>
        <v>0</v>
      </c>
      <c r="O33" s="205"/>
      <c r="P33" s="205"/>
      <c r="Q33" s="206">
        <f t="shared" ref="Q33:Q96" si="82">SUM(O33:P33)</f>
        <v>0</v>
      </c>
      <c r="R33" s="205"/>
      <c r="S33" s="205"/>
      <c r="T33" s="206">
        <f t="shared" ref="T33:T96" si="83">SUM(R33:S33)</f>
        <v>0</v>
      </c>
      <c r="U33" s="205"/>
      <c r="V33" s="205"/>
      <c r="W33" s="206">
        <f t="shared" ref="W33:W96" si="84">SUM(U33:V33)</f>
        <v>0</v>
      </c>
      <c r="X33" s="205"/>
      <c r="Y33" s="205"/>
      <c r="Z33" s="206">
        <f t="shared" ref="Z33:Z96" si="85">SUM(X33:Y33)</f>
        <v>0</v>
      </c>
      <c r="AA33" s="205"/>
      <c r="AB33" s="205"/>
      <c r="AC33" s="206">
        <f t="shared" ref="AC33:AC96" si="86">SUM(AA33:AB33)</f>
        <v>0</v>
      </c>
      <c r="AD33" s="205"/>
      <c r="AE33" s="205"/>
      <c r="AF33" s="206">
        <f t="shared" ref="AF33:AF96" si="87">SUM(AD33:AE33)</f>
        <v>0</v>
      </c>
      <c r="AG33" s="205"/>
      <c r="AH33" s="205"/>
      <c r="AI33" s="206">
        <f t="shared" si="9"/>
        <v>0</v>
      </c>
      <c r="AJ33" s="205"/>
      <c r="AK33" s="205"/>
      <c r="AL33" s="206">
        <f t="shared" si="10"/>
        <v>0</v>
      </c>
      <c r="AM33" s="205"/>
      <c r="AN33" s="205"/>
      <c r="AO33" s="206">
        <f t="shared" si="11"/>
        <v>0</v>
      </c>
      <c r="AP33" s="205"/>
      <c r="AQ33" s="205"/>
      <c r="AR33" s="206">
        <f t="shared" si="12"/>
        <v>0</v>
      </c>
      <c r="AS33" s="205"/>
      <c r="AT33" s="205"/>
      <c r="AU33" s="206">
        <f t="shared" si="13"/>
        <v>0</v>
      </c>
      <c r="AV33" s="205"/>
      <c r="AW33" s="205"/>
      <c r="AX33" s="206">
        <f t="shared" si="14"/>
        <v>0</v>
      </c>
      <c r="AY33" s="205"/>
      <c r="AZ33" s="205"/>
      <c r="BA33" s="206">
        <f t="shared" si="15"/>
        <v>0</v>
      </c>
      <c r="BB33" s="205"/>
      <c r="BC33" s="205"/>
      <c r="BD33" s="206">
        <f t="shared" si="16"/>
        <v>0</v>
      </c>
      <c r="BE33" s="205"/>
      <c r="BF33" s="205"/>
      <c r="BG33" s="206">
        <f t="shared" si="17"/>
        <v>0</v>
      </c>
      <c r="BH33" s="205"/>
      <c r="BI33" s="205"/>
      <c r="BJ33" s="206">
        <f t="shared" ref="BJ33:BJ96" si="88">SUM(BH33:BI33)</f>
        <v>0</v>
      </c>
      <c r="BM33" s="253">
        <v>43190</v>
      </c>
      <c r="BP33" s="2"/>
      <c r="BQ33" s="2"/>
      <c r="BR33" s="2"/>
      <c r="BS33" s="2"/>
    </row>
    <row r="34" spans="1:71" x14ac:dyDescent="0.2">
      <c r="A34" s="39">
        <f t="shared" si="37"/>
        <v>20</v>
      </c>
      <c r="B34" s="183"/>
      <c r="C34" s="302"/>
      <c r="D34" s="184"/>
      <c r="E34" s="38">
        <f t="shared" si="0"/>
        <v>42931</v>
      </c>
      <c r="F34" s="189"/>
      <c r="G34" s="205"/>
      <c r="H34" s="206"/>
      <c r="I34" s="205"/>
      <c r="J34" s="205"/>
      <c r="K34" s="206">
        <f t="shared" si="80"/>
        <v>0</v>
      </c>
      <c r="L34" s="205"/>
      <c r="M34" s="205"/>
      <c r="N34" s="206">
        <f t="shared" si="81"/>
        <v>0</v>
      </c>
      <c r="O34" s="205"/>
      <c r="P34" s="205"/>
      <c r="Q34" s="206">
        <f t="shared" si="82"/>
        <v>0</v>
      </c>
      <c r="R34" s="205"/>
      <c r="S34" s="205"/>
      <c r="T34" s="206">
        <f t="shared" si="83"/>
        <v>0</v>
      </c>
      <c r="U34" s="205"/>
      <c r="V34" s="205"/>
      <c r="W34" s="206">
        <f t="shared" si="84"/>
        <v>0</v>
      </c>
      <c r="X34" s="205"/>
      <c r="Y34" s="205"/>
      <c r="Z34" s="206">
        <f t="shared" si="85"/>
        <v>0</v>
      </c>
      <c r="AA34" s="205"/>
      <c r="AB34" s="205"/>
      <c r="AC34" s="206">
        <f t="shared" si="86"/>
        <v>0</v>
      </c>
      <c r="AD34" s="205"/>
      <c r="AE34" s="205"/>
      <c r="AF34" s="206">
        <f t="shared" si="87"/>
        <v>0</v>
      </c>
      <c r="AG34" s="205"/>
      <c r="AH34" s="205"/>
      <c r="AI34" s="206">
        <f t="shared" si="9"/>
        <v>0</v>
      </c>
      <c r="AJ34" s="205"/>
      <c r="AK34" s="205"/>
      <c r="AL34" s="206">
        <f t="shared" si="10"/>
        <v>0</v>
      </c>
      <c r="AM34" s="205"/>
      <c r="AN34" s="205"/>
      <c r="AO34" s="206">
        <f t="shared" si="11"/>
        <v>0</v>
      </c>
      <c r="AP34" s="205"/>
      <c r="AQ34" s="205"/>
      <c r="AR34" s="206">
        <f t="shared" si="12"/>
        <v>0</v>
      </c>
      <c r="AS34" s="205"/>
      <c r="AT34" s="205"/>
      <c r="AU34" s="206">
        <f t="shared" si="13"/>
        <v>0</v>
      </c>
      <c r="AV34" s="205"/>
      <c r="AW34" s="205"/>
      <c r="AX34" s="206">
        <f t="shared" si="14"/>
        <v>0</v>
      </c>
      <c r="AY34" s="205"/>
      <c r="AZ34" s="205"/>
      <c r="BA34" s="206">
        <f t="shared" si="15"/>
        <v>0</v>
      </c>
      <c r="BB34" s="205"/>
      <c r="BC34" s="205"/>
      <c r="BD34" s="206">
        <f t="shared" si="16"/>
        <v>0</v>
      </c>
      <c r="BE34" s="205"/>
      <c r="BF34" s="205"/>
      <c r="BG34" s="206">
        <f t="shared" si="17"/>
        <v>0</v>
      </c>
      <c r="BH34" s="205"/>
      <c r="BI34" s="205"/>
      <c r="BJ34" s="206">
        <f t="shared" si="88"/>
        <v>0</v>
      </c>
      <c r="BM34" s="253"/>
      <c r="BP34" s="2"/>
      <c r="BQ34" s="2"/>
      <c r="BR34" s="2"/>
      <c r="BS34" s="2"/>
    </row>
    <row r="35" spans="1:71" x14ac:dyDescent="0.2">
      <c r="A35" s="39">
        <f t="shared" si="37"/>
        <v>21</v>
      </c>
      <c r="B35" s="183"/>
      <c r="C35" s="302"/>
      <c r="D35" s="184"/>
      <c r="E35" s="38">
        <f t="shared" si="0"/>
        <v>42931</v>
      </c>
      <c r="F35" s="189"/>
      <c r="G35" s="205"/>
      <c r="H35" s="206"/>
      <c r="I35" s="205"/>
      <c r="J35" s="205"/>
      <c r="K35" s="206">
        <f t="shared" si="80"/>
        <v>0</v>
      </c>
      <c r="L35" s="205"/>
      <c r="M35" s="205"/>
      <c r="N35" s="206">
        <f t="shared" si="81"/>
        <v>0</v>
      </c>
      <c r="O35" s="205"/>
      <c r="P35" s="205"/>
      <c r="Q35" s="206">
        <f t="shared" si="82"/>
        <v>0</v>
      </c>
      <c r="R35" s="205"/>
      <c r="S35" s="205"/>
      <c r="T35" s="206">
        <f t="shared" si="83"/>
        <v>0</v>
      </c>
      <c r="U35" s="205"/>
      <c r="V35" s="205"/>
      <c r="W35" s="206">
        <f t="shared" si="84"/>
        <v>0</v>
      </c>
      <c r="X35" s="205"/>
      <c r="Y35" s="205"/>
      <c r="Z35" s="206">
        <f t="shared" si="85"/>
        <v>0</v>
      </c>
      <c r="AA35" s="205"/>
      <c r="AB35" s="205"/>
      <c r="AC35" s="206">
        <f t="shared" si="86"/>
        <v>0</v>
      </c>
      <c r="AD35" s="205"/>
      <c r="AE35" s="205"/>
      <c r="AF35" s="206">
        <f t="shared" si="87"/>
        <v>0</v>
      </c>
      <c r="AG35" s="205"/>
      <c r="AH35" s="205"/>
      <c r="AI35" s="206">
        <f t="shared" si="9"/>
        <v>0</v>
      </c>
      <c r="AJ35" s="205"/>
      <c r="AK35" s="205"/>
      <c r="AL35" s="206">
        <f t="shared" si="10"/>
        <v>0</v>
      </c>
      <c r="AM35" s="205"/>
      <c r="AN35" s="205"/>
      <c r="AO35" s="206">
        <f t="shared" si="11"/>
        <v>0</v>
      </c>
      <c r="AP35" s="205"/>
      <c r="AQ35" s="205"/>
      <c r="AR35" s="206">
        <f t="shared" si="12"/>
        <v>0</v>
      </c>
      <c r="AS35" s="205"/>
      <c r="AT35" s="205"/>
      <c r="AU35" s="206">
        <f t="shared" si="13"/>
        <v>0</v>
      </c>
      <c r="AV35" s="205"/>
      <c r="AW35" s="205"/>
      <c r="AX35" s="206">
        <f t="shared" si="14"/>
        <v>0</v>
      </c>
      <c r="AY35" s="205"/>
      <c r="AZ35" s="205"/>
      <c r="BA35" s="206">
        <f t="shared" si="15"/>
        <v>0</v>
      </c>
      <c r="BB35" s="205"/>
      <c r="BC35" s="205"/>
      <c r="BD35" s="206">
        <f t="shared" si="16"/>
        <v>0</v>
      </c>
      <c r="BE35" s="205"/>
      <c r="BF35" s="205"/>
      <c r="BG35" s="206">
        <f t="shared" si="17"/>
        <v>0</v>
      </c>
      <c r="BH35" s="205"/>
      <c r="BI35" s="205"/>
      <c r="BJ35" s="206">
        <f t="shared" si="88"/>
        <v>0</v>
      </c>
      <c r="BM35" s="253"/>
      <c r="BP35" s="2"/>
      <c r="BQ35" s="2"/>
      <c r="BR35" s="2"/>
      <c r="BS35" s="2"/>
    </row>
    <row r="36" spans="1:71" x14ac:dyDescent="0.2">
      <c r="A36" s="39">
        <f t="shared" si="37"/>
        <v>22</v>
      </c>
      <c r="B36" s="183"/>
      <c r="C36" s="183"/>
      <c r="D36" s="184"/>
      <c r="E36" s="38">
        <f t="shared" si="0"/>
        <v>42931</v>
      </c>
      <c r="F36" s="189"/>
      <c r="G36" s="205"/>
      <c r="H36" s="206"/>
      <c r="I36" s="205"/>
      <c r="J36" s="205"/>
      <c r="K36" s="206">
        <f t="shared" si="80"/>
        <v>0</v>
      </c>
      <c r="L36" s="205"/>
      <c r="M36" s="205"/>
      <c r="N36" s="206">
        <f t="shared" si="81"/>
        <v>0</v>
      </c>
      <c r="O36" s="205"/>
      <c r="P36" s="205"/>
      <c r="Q36" s="206">
        <f t="shared" si="82"/>
        <v>0</v>
      </c>
      <c r="R36" s="205"/>
      <c r="S36" s="205"/>
      <c r="T36" s="206">
        <f t="shared" si="83"/>
        <v>0</v>
      </c>
      <c r="U36" s="205"/>
      <c r="V36" s="205"/>
      <c r="W36" s="206">
        <f t="shared" si="84"/>
        <v>0</v>
      </c>
      <c r="X36" s="205"/>
      <c r="Y36" s="205"/>
      <c r="Z36" s="206">
        <f t="shared" si="85"/>
        <v>0</v>
      </c>
      <c r="AA36" s="205"/>
      <c r="AB36" s="205"/>
      <c r="AC36" s="206">
        <f t="shared" si="86"/>
        <v>0</v>
      </c>
      <c r="AD36" s="205"/>
      <c r="AE36" s="205"/>
      <c r="AF36" s="206">
        <f t="shared" si="87"/>
        <v>0</v>
      </c>
      <c r="AG36" s="205"/>
      <c r="AH36" s="205"/>
      <c r="AI36" s="206">
        <f t="shared" si="9"/>
        <v>0</v>
      </c>
      <c r="AJ36" s="205"/>
      <c r="AK36" s="205"/>
      <c r="AL36" s="206">
        <f t="shared" si="10"/>
        <v>0</v>
      </c>
      <c r="AM36" s="205"/>
      <c r="AN36" s="205"/>
      <c r="AO36" s="206">
        <f t="shared" si="11"/>
        <v>0</v>
      </c>
      <c r="AP36" s="205"/>
      <c r="AQ36" s="205"/>
      <c r="AR36" s="206">
        <f t="shared" si="12"/>
        <v>0</v>
      </c>
      <c r="AS36" s="205"/>
      <c r="AT36" s="205"/>
      <c r="AU36" s="206">
        <f t="shared" si="13"/>
        <v>0</v>
      </c>
      <c r="AV36" s="205"/>
      <c r="AW36" s="205"/>
      <c r="AX36" s="206">
        <f t="shared" si="14"/>
        <v>0</v>
      </c>
      <c r="AY36" s="205"/>
      <c r="AZ36" s="205"/>
      <c r="BA36" s="206">
        <f t="shared" si="15"/>
        <v>0</v>
      </c>
      <c r="BB36" s="205"/>
      <c r="BC36" s="205"/>
      <c r="BD36" s="206">
        <f t="shared" si="16"/>
        <v>0</v>
      </c>
      <c r="BE36" s="205"/>
      <c r="BF36" s="205"/>
      <c r="BG36" s="206">
        <f t="shared" si="17"/>
        <v>0</v>
      </c>
      <c r="BH36" s="205"/>
      <c r="BI36" s="205"/>
      <c r="BJ36" s="206">
        <f t="shared" si="88"/>
        <v>0</v>
      </c>
      <c r="BM36" s="253"/>
      <c r="BP36" s="2"/>
      <c r="BQ36" s="2"/>
      <c r="BR36" s="2"/>
      <c r="BS36" s="2"/>
    </row>
    <row r="37" spans="1:71" x14ac:dyDescent="0.2">
      <c r="A37" s="39">
        <f t="shared" si="37"/>
        <v>23</v>
      </c>
      <c r="B37" s="302"/>
      <c r="C37" s="302"/>
      <c r="D37" s="184"/>
      <c r="E37" s="38">
        <f t="shared" si="0"/>
        <v>42931</v>
      </c>
      <c r="F37" s="189"/>
      <c r="G37" s="205"/>
      <c r="H37" s="206"/>
      <c r="I37" s="205"/>
      <c r="J37" s="205"/>
      <c r="K37" s="206">
        <f t="shared" si="80"/>
        <v>0</v>
      </c>
      <c r="L37" s="205"/>
      <c r="M37" s="205"/>
      <c r="N37" s="206">
        <f t="shared" si="81"/>
        <v>0</v>
      </c>
      <c r="O37" s="205"/>
      <c r="P37" s="205"/>
      <c r="Q37" s="206">
        <f t="shared" si="82"/>
        <v>0</v>
      </c>
      <c r="R37" s="205"/>
      <c r="S37" s="205"/>
      <c r="T37" s="206">
        <f t="shared" si="83"/>
        <v>0</v>
      </c>
      <c r="U37" s="205"/>
      <c r="V37" s="205"/>
      <c r="W37" s="206">
        <f t="shared" si="84"/>
        <v>0</v>
      </c>
      <c r="X37" s="205"/>
      <c r="Y37" s="205"/>
      <c r="Z37" s="206">
        <f t="shared" si="85"/>
        <v>0</v>
      </c>
      <c r="AA37" s="205"/>
      <c r="AB37" s="205"/>
      <c r="AC37" s="206">
        <f t="shared" si="86"/>
        <v>0</v>
      </c>
      <c r="AD37" s="205"/>
      <c r="AE37" s="205"/>
      <c r="AF37" s="206">
        <f t="shared" si="87"/>
        <v>0</v>
      </c>
      <c r="AG37" s="205"/>
      <c r="AH37" s="205"/>
      <c r="AI37" s="206">
        <f t="shared" si="9"/>
        <v>0</v>
      </c>
      <c r="AJ37" s="205"/>
      <c r="AK37" s="205"/>
      <c r="AL37" s="206">
        <f t="shared" si="10"/>
        <v>0</v>
      </c>
      <c r="AM37" s="205"/>
      <c r="AN37" s="205"/>
      <c r="AO37" s="206">
        <f t="shared" si="11"/>
        <v>0</v>
      </c>
      <c r="AP37" s="205"/>
      <c r="AQ37" s="205"/>
      <c r="AR37" s="206">
        <f t="shared" si="12"/>
        <v>0</v>
      </c>
      <c r="AS37" s="205"/>
      <c r="AT37" s="205"/>
      <c r="AU37" s="206">
        <f t="shared" si="13"/>
        <v>0</v>
      </c>
      <c r="AV37" s="205"/>
      <c r="AW37" s="205"/>
      <c r="AX37" s="206">
        <f t="shared" si="14"/>
        <v>0</v>
      </c>
      <c r="AY37" s="205"/>
      <c r="AZ37" s="205"/>
      <c r="BA37" s="206">
        <f t="shared" si="15"/>
        <v>0</v>
      </c>
      <c r="BB37" s="205"/>
      <c r="BC37" s="205"/>
      <c r="BD37" s="206">
        <f t="shared" si="16"/>
        <v>0</v>
      </c>
      <c r="BE37" s="205"/>
      <c r="BF37" s="205"/>
      <c r="BG37" s="206">
        <f t="shared" si="17"/>
        <v>0</v>
      </c>
      <c r="BH37" s="205"/>
      <c r="BI37" s="205"/>
      <c r="BJ37" s="206">
        <f t="shared" si="88"/>
        <v>0</v>
      </c>
      <c r="BM37" s="253"/>
      <c r="BP37" s="2"/>
      <c r="BQ37" s="2"/>
      <c r="BR37" s="2"/>
      <c r="BS37" s="2"/>
    </row>
    <row r="38" spans="1:71" x14ac:dyDescent="0.2">
      <c r="A38" s="39">
        <f t="shared" si="37"/>
        <v>24</v>
      </c>
      <c r="B38" s="183"/>
      <c r="C38" s="302"/>
      <c r="D38" s="184"/>
      <c r="E38" s="38">
        <f t="shared" si="0"/>
        <v>42931</v>
      </c>
      <c r="F38" s="189"/>
      <c r="G38" s="205"/>
      <c r="H38" s="206"/>
      <c r="I38" s="205"/>
      <c r="J38" s="205"/>
      <c r="K38" s="206">
        <f t="shared" si="80"/>
        <v>0</v>
      </c>
      <c r="L38" s="205"/>
      <c r="M38" s="205"/>
      <c r="N38" s="206">
        <f t="shared" si="81"/>
        <v>0</v>
      </c>
      <c r="O38" s="205"/>
      <c r="P38" s="205"/>
      <c r="Q38" s="206">
        <f t="shared" si="82"/>
        <v>0</v>
      </c>
      <c r="R38" s="205"/>
      <c r="S38" s="205"/>
      <c r="T38" s="206">
        <f t="shared" si="83"/>
        <v>0</v>
      </c>
      <c r="U38" s="205"/>
      <c r="V38" s="205"/>
      <c r="W38" s="206">
        <f t="shared" si="84"/>
        <v>0</v>
      </c>
      <c r="X38" s="205"/>
      <c r="Y38" s="205"/>
      <c r="Z38" s="206">
        <f t="shared" si="85"/>
        <v>0</v>
      </c>
      <c r="AA38" s="205"/>
      <c r="AB38" s="205"/>
      <c r="AC38" s="206">
        <f t="shared" si="86"/>
        <v>0</v>
      </c>
      <c r="AD38" s="205"/>
      <c r="AE38" s="205"/>
      <c r="AF38" s="206">
        <f t="shared" si="87"/>
        <v>0</v>
      </c>
      <c r="AG38" s="205"/>
      <c r="AH38" s="205"/>
      <c r="AI38" s="206">
        <f t="shared" si="9"/>
        <v>0</v>
      </c>
      <c r="AJ38" s="205"/>
      <c r="AK38" s="205"/>
      <c r="AL38" s="206">
        <f t="shared" si="10"/>
        <v>0</v>
      </c>
      <c r="AM38" s="205"/>
      <c r="AN38" s="205"/>
      <c r="AO38" s="206">
        <f t="shared" si="11"/>
        <v>0</v>
      </c>
      <c r="AP38" s="205"/>
      <c r="AQ38" s="205"/>
      <c r="AR38" s="206">
        <f t="shared" si="12"/>
        <v>0</v>
      </c>
      <c r="AS38" s="205"/>
      <c r="AT38" s="205"/>
      <c r="AU38" s="206">
        <f t="shared" si="13"/>
        <v>0</v>
      </c>
      <c r="AV38" s="205"/>
      <c r="AW38" s="205"/>
      <c r="AX38" s="206">
        <f t="shared" si="14"/>
        <v>0</v>
      </c>
      <c r="AY38" s="205"/>
      <c r="AZ38" s="205"/>
      <c r="BA38" s="206">
        <f t="shared" si="15"/>
        <v>0</v>
      </c>
      <c r="BB38" s="205"/>
      <c r="BC38" s="205"/>
      <c r="BD38" s="206">
        <f t="shared" si="16"/>
        <v>0</v>
      </c>
      <c r="BE38" s="205"/>
      <c r="BF38" s="205"/>
      <c r="BG38" s="206">
        <f t="shared" si="17"/>
        <v>0</v>
      </c>
      <c r="BH38" s="205"/>
      <c r="BI38" s="205"/>
      <c r="BJ38" s="206">
        <f t="shared" si="88"/>
        <v>0</v>
      </c>
      <c r="BM38" s="253"/>
      <c r="BP38" s="2"/>
      <c r="BQ38" s="2"/>
      <c r="BR38" s="2"/>
      <c r="BS38" s="2"/>
    </row>
    <row r="39" spans="1:71" x14ac:dyDescent="0.2">
      <c r="A39" s="39">
        <f t="shared" si="37"/>
        <v>25</v>
      </c>
      <c r="B39" s="183"/>
      <c r="C39" s="302"/>
      <c r="D39" s="184"/>
      <c r="E39" s="38">
        <f t="shared" si="0"/>
        <v>42931</v>
      </c>
      <c r="F39" s="189"/>
      <c r="G39" s="205"/>
      <c r="H39" s="206"/>
      <c r="I39" s="205"/>
      <c r="J39" s="205"/>
      <c r="K39" s="206">
        <f t="shared" si="80"/>
        <v>0</v>
      </c>
      <c r="L39" s="205"/>
      <c r="M39" s="205"/>
      <c r="N39" s="206">
        <f t="shared" si="81"/>
        <v>0</v>
      </c>
      <c r="O39" s="205"/>
      <c r="P39" s="205"/>
      <c r="Q39" s="206">
        <f t="shared" si="82"/>
        <v>0</v>
      </c>
      <c r="R39" s="205"/>
      <c r="S39" s="205"/>
      <c r="T39" s="206">
        <f t="shared" si="83"/>
        <v>0</v>
      </c>
      <c r="U39" s="205"/>
      <c r="V39" s="205"/>
      <c r="W39" s="206">
        <f t="shared" si="84"/>
        <v>0</v>
      </c>
      <c r="X39" s="205"/>
      <c r="Y39" s="205"/>
      <c r="Z39" s="206">
        <f t="shared" si="85"/>
        <v>0</v>
      </c>
      <c r="AA39" s="205"/>
      <c r="AB39" s="205"/>
      <c r="AC39" s="206">
        <f t="shared" si="86"/>
        <v>0</v>
      </c>
      <c r="AD39" s="205"/>
      <c r="AE39" s="205"/>
      <c r="AF39" s="206">
        <f t="shared" si="87"/>
        <v>0</v>
      </c>
      <c r="AG39" s="205"/>
      <c r="AH39" s="205"/>
      <c r="AI39" s="206">
        <f t="shared" si="9"/>
        <v>0</v>
      </c>
      <c r="AJ39" s="205"/>
      <c r="AK39" s="205"/>
      <c r="AL39" s="206">
        <f t="shared" si="10"/>
        <v>0</v>
      </c>
      <c r="AM39" s="205"/>
      <c r="AN39" s="205"/>
      <c r="AO39" s="206">
        <f t="shared" si="11"/>
        <v>0</v>
      </c>
      <c r="AP39" s="205"/>
      <c r="AQ39" s="205"/>
      <c r="AR39" s="206">
        <f t="shared" si="12"/>
        <v>0</v>
      </c>
      <c r="AS39" s="205"/>
      <c r="AT39" s="205"/>
      <c r="AU39" s="206">
        <f t="shared" si="13"/>
        <v>0</v>
      </c>
      <c r="AV39" s="205"/>
      <c r="AW39" s="205"/>
      <c r="AX39" s="206">
        <f t="shared" si="14"/>
        <v>0</v>
      </c>
      <c r="AY39" s="205"/>
      <c r="AZ39" s="205"/>
      <c r="BA39" s="206">
        <f t="shared" si="15"/>
        <v>0</v>
      </c>
      <c r="BB39" s="205"/>
      <c r="BC39" s="205"/>
      <c r="BD39" s="206">
        <f t="shared" si="16"/>
        <v>0</v>
      </c>
      <c r="BE39" s="205"/>
      <c r="BF39" s="205"/>
      <c r="BG39" s="206">
        <f t="shared" si="17"/>
        <v>0</v>
      </c>
      <c r="BH39" s="205"/>
      <c r="BI39" s="205"/>
      <c r="BJ39" s="206">
        <f t="shared" si="88"/>
        <v>0</v>
      </c>
      <c r="BM39" s="253"/>
      <c r="BP39" s="2"/>
      <c r="BQ39" s="2"/>
      <c r="BR39" s="2"/>
      <c r="BS39" s="2"/>
    </row>
    <row r="40" spans="1:71" x14ac:dyDescent="0.2">
      <c r="A40" s="39">
        <f t="shared" si="37"/>
        <v>26</v>
      </c>
      <c r="B40" s="183"/>
      <c r="C40" s="302"/>
      <c r="D40" s="184"/>
      <c r="E40" s="38">
        <f t="shared" si="0"/>
        <v>42931</v>
      </c>
      <c r="F40" s="189"/>
      <c r="G40" s="205"/>
      <c r="H40" s="206"/>
      <c r="I40" s="205"/>
      <c r="J40" s="205"/>
      <c r="K40" s="206">
        <f t="shared" si="80"/>
        <v>0</v>
      </c>
      <c r="L40" s="205"/>
      <c r="M40" s="205"/>
      <c r="N40" s="206">
        <f t="shared" si="81"/>
        <v>0</v>
      </c>
      <c r="O40" s="205"/>
      <c r="P40" s="205"/>
      <c r="Q40" s="206">
        <f t="shared" si="82"/>
        <v>0</v>
      </c>
      <c r="R40" s="205"/>
      <c r="S40" s="205"/>
      <c r="T40" s="206">
        <f t="shared" si="83"/>
        <v>0</v>
      </c>
      <c r="U40" s="205"/>
      <c r="V40" s="205"/>
      <c r="W40" s="206">
        <f t="shared" si="84"/>
        <v>0</v>
      </c>
      <c r="X40" s="205"/>
      <c r="Y40" s="205"/>
      <c r="Z40" s="206">
        <f t="shared" si="85"/>
        <v>0</v>
      </c>
      <c r="AA40" s="205"/>
      <c r="AB40" s="205"/>
      <c r="AC40" s="206">
        <f t="shared" si="86"/>
        <v>0</v>
      </c>
      <c r="AD40" s="205"/>
      <c r="AE40" s="205"/>
      <c r="AF40" s="206">
        <f t="shared" si="87"/>
        <v>0</v>
      </c>
      <c r="AG40" s="205"/>
      <c r="AH40" s="205"/>
      <c r="AI40" s="206">
        <f t="shared" si="9"/>
        <v>0</v>
      </c>
      <c r="AJ40" s="205"/>
      <c r="AK40" s="205"/>
      <c r="AL40" s="206">
        <f t="shared" si="10"/>
        <v>0</v>
      </c>
      <c r="AM40" s="205"/>
      <c r="AN40" s="205"/>
      <c r="AO40" s="206">
        <f t="shared" si="11"/>
        <v>0</v>
      </c>
      <c r="AP40" s="205"/>
      <c r="AQ40" s="205"/>
      <c r="AR40" s="206">
        <f t="shared" si="12"/>
        <v>0</v>
      </c>
      <c r="AS40" s="205"/>
      <c r="AT40" s="205"/>
      <c r="AU40" s="206">
        <f t="shared" si="13"/>
        <v>0</v>
      </c>
      <c r="AV40" s="205"/>
      <c r="AW40" s="205"/>
      <c r="AX40" s="206">
        <f t="shared" si="14"/>
        <v>0</v>
      </c>
      <c r="AY40" s="205"/>
      <c r="AZ40" s="205"/>
      <c r="BA40" s="206">
        <f t="shared" si="15"/>
        <v>0</v>
      </c>
      <c r="BB40" s="205"/>
      <c r="BC40" s="205"/>
      <c r="BD40" s="206">
        <f t="shared" si="16"/>
        <v>0</v>
      </c>
      <c r="BE40" s="205"/>
      <c r="BF40" s="205"/>
      <c r="BG40" s="206">
        <f t="shared" si="17"/>
        <v>0</v>
      </c>
      <c r="BH40" s="205"/>
      <c r="BI40" s="205"/>
      <c r="BJ40" s="206">
        <f t="shared" si="88"/>
        <v>0</v>
      </c>
      <c r="BM40" s="253"/>
      <c r="BP40" s="2"/>
      <c r="BQ40" s="2"/>
      <c r="BR40" s="2"/>
      <c r="BS40" s="2"/>
    </row>
    <row r="41" spans="1:71" x14ac:dyDescent="0.2">
      <c r="A41" s="39">
        <f t="shared" si="37"/>
        <v>27</v>
      </c>
      <c r="B41" s="183"/>
      <c r="C41" s="302"/>
      <c r="D41" s="184"/>
      <c r="E41" s="38">
        <f t="shared" si="0"/>
        <v>42931</v>
      </c>
      <c r="F41" s="189"/>
      <c r="G41" s="205"/>
      <c r="H41" s="206"/>
      <c r="I41" s="205"/>
      <c r="J41" s="205"/>
      <c r="K41" s="206">
        <f t="shared" si="80"/>
        <v>0</v>
      </c>
      <c r="L41" s="205"/>
      <c r="M41" s="205"/>
      <c r="N41" s="206">
        <f t="shared" si="81"/>
        <v>0</v>
      </c>
      <c r="O41" s="205"/>
      <c r="P41" s="205"/>
      <c r="Q41" s="206">
        <f t="shared" si="82"/>
        <v>0</v>
      </c>
      <c r="R41" s="205"/>
      <c r="S41" s="205"/>
      <c r="T41" s="206">
        <f t="shared" si="83"/>
        <v>0</v>
      </c>
      <c r="U41" s="205"/>
      <c r="V41" s="205"/>
      <c r="W41" s="206">
        <f t="shared" si="84"/>
        <v>0</v>
      </c>
      <c r="X41" s="205"/>
      <c r="Y41" s="205"/>
      <c r="Z41" s="206">
        <f t="shared" si="85"/>
        <v>0</v>
      </c>
      <c r="AA41" s="205"/>
      <c r="AB41" s="205"/>
      <c r="AC41" s="206">
        <f t="shared" si="86"/>
        <v>0</v>
      </c>
      <c r="AD41" s="205"/>
      <c r="AE41" s="205"/>
      <c r="AF41" s="206">
        <f t="shared" si="87"/>
        <v>0</v>
      </c>
      <c r="AG41" s="205"/>
      <c r="AH41" s="205"/>
      <c r="AI41" s="206">
        <f t="shared" si="9"/>
        <v>0</v>
      </c>
      <c r="AJ41" s="205"/>
      <c r="AK41" s="205"/>
      <c r="AL41" s="206">
        <f t="shared" si="10"/>
        <v>0</v>
      </c>
      <c r="AM41" s="205"/>
      <c r="AN41" s="205"/>
      <c r="AO41" s="206">
        <f t="shared" si="11"/>
        <v>0</v>
      </c>
      <c r="AP41" s="205"/>
      <c r="AQ41" s="205"/>
      <c r="AR41" s="206">
        <f t="shared" si="12"/>
        <v>0</v>
      </c>
      <c r="AS41" s="205"/>
      <c r="AT41" s="205"/>
      <c r="AU41" s="206">
        <f t="shared" si="13"/>
        <v>0</v>
      </c>
      <c r="AV41" s="205"/>
      <c r="AW41" s="205"/>
      <c r="AX41" s="206">
        <f t="shared" si="14"/>
        <v>0</v>
      </c>
      <c r="AY41" s="205"/>
      <c r="AZ41" s="205"/>
      <c r="BA41" s="206">
        <f t="shared" si="15"/>
        <v>0</v>
      </c>
      <c r="BB41" s="205"/>
      <c r="BC41" s="205"/>
      <c r="BD41" s="206">
        <f t="shared" si="16"/>
        <v>0</v>
      </c>
      <c r="BE41" s="205"/>
      <c r="BF41" s="205"/>
      <c r="BG41" s="206">
        <f t="shared" si="17"/>
        <v>0</v>
      </c>
      <c r="BH41" s="205"/>
      <c r="BI41" s="205"/>
      <c r="BJ41" s="206">
        <f t="shared" si="88"/>
        <v>0</v>
      </c>
      <c r="BM41" s="253"/>
    </row>
    <row r="42" spans="1:71" x14ac:dyDescent="0.2">
      <c r="A42" s="39">
        <f t="shared" si="37"/>
        <v>28</v>
      </c>
      <c r="B42" s="183"/>
      <c r="C42" s="302"/>
      <c r="D42" s="184"/>
      <c r="E42" s="38">
        <f t="shared" si="0"/>
        <v>42931</v>
      </c>
      <c r="F42" s="189"/>
      <c r="G42" s="205"/>
      <c r="H42" s="206"/>
      <c r="I42" s="205"/>
      <c r="J42" s="205"/>
      <c r="K42" s="206">
        <f t="shared" si="80"/>
        <v>0</v>
      </c>
      <c r="L42" s="205"/>
      <c r="M42" s="205"/>
      <c r="N42" s="206">
        <f t="shared" si="81"/>
        <v>0</v>
      </c>
      <c r="O42" s="205"/>
      <c r="P42" s="205"/>
      <c r="Q42" s="206">
        <f t="shared" si="82"/>
        <v>0</v>
      </c>
      <c r="R42" s="205"/>
      <c r="S42" s="205"/>
      <c r="T42" s="206">
        <f t="shared" si="83"/>
        <v>0</v>
      </c>
      <c r="U42" s="205"/>
      <c r="V42" s="205"/>
      <c r="W42" s="206">
        <f t="shared" si="84"/>
        <v>0</v>
      </c>
      <c r="X42" s="205"/>
      <c r="Y42" s="205"/>
      <c r="Z42" s="206">
        <f t="shared" si="85"/>
        <v>0</v>
      </c>
      <c r="AA42" s="205"/>
      <c r="AB42" s="205"/>
      <c r="AC42" s="206">
        <f t="shared" si="86"/>
        <v>0</v>
      </c>
      <c r="AD42" s="205"/>
      <c r="AE42" s="205"/>
      <c r="AF42" s="206">
        <f t="shared" si="87"/>
        <v>0</v>
      </c>
      <c r="AG42" s="205"/>
      <c r="AH42" s="205"/>
      <c r="AI42" s="206">
        <f t="shared" si="9"/>
        <v>0</v>
      </c>
      <c r="AJ42" s="205"/>
      <c r="AK42" s="205"/>
      <c r="AL42" s="206">
        <f t="shared" si="10"/>
        <v>0</v>
      </c>
      <c r="AM42" s="205"/>
      <c r="AN42" s="205"/>
      <c r="AO42" s="206">
        <f t="shared" si="11"/>
        <v>0</v>
      </c>
      <c r="AP42" s="205"/>
      <c r="AQ42" s="205"/>
      <c r="AR42" s="206">
        <f t="shared" si="12"/>
        <v>0</v>
      </c>
      <c r="AS42" s="205"/>
      <c r="AT42" s="205"/>
      <c r="AU42" s="206">
        <f t="shared" si="13"/>
        <v>0</v>
      </c>
      <c r="AV42" s="205"/>
      <c r="AW42" s="205"/>
      <c r="AX42" s="206">
        <f t="shared" si="14"/>
        <v>0</v>
      </c>
      <c r="AY42" s="205"/>
      <c r="AZ42" s="205"/>
      <c r="BA42" s="206">
        <f t="shared" si="15"/>
        <v>0</v>
      </c>
      <c r="BB42" s="205"/>
      <c r="BC42" s="205"/>
      <c r="BD42" s="206">
        <f t="shared" si="16"/>
        <v>0</v>
      </c>
      <c r="BE42" s="205"/>
      <c r="BF42" s="205"/>
      <c r="BG42" s="206">
        <f t="shared" si="17"/>
        <v>0</v>
      </c>
      <c r="BH42" s="205"/>
      <c r="BI42" s="205"/>
      <c r="BJ42" s="206">
        <f t="shared" si="88"/>
        <v>0</v>
      </c>
      <c r="BM42" s="253"/>
    </row>
    <row r="43" spans="1:71" x14ac:dyDescent="0.2">
      <c r="A43" s="39">
        <f t="shared" si="37"/>
        <v>29</v>
      </c>
      <c r="B43" s="183"/>
      <c r="C43" s="302"/>
      <c r="D43" s="184"/>
      <c r="E43" s="38">
        <f t="shared" si="0"/>
        <v>42931</v>
      </c>
      <c r="F43" s="189"/>
      <c r="G43" s="205"/>
      <c r="H43" s="206"/>
      <c r="I43" s="205"/>
      <c r="J43" s="205"/>
      <c r="K43" s="206">
        <f t="shared" si="80"/>
        <v>0</v>
      </c>
      <c r="L43" s="205"/>
      <c r="M43" s="205"/>
      <c r="N43" s="206">
        <f t="shared" si="81"/>
        <v>0</v>
      </c>
      <c r="O43" s="205"/>
      <c r="P43" s="205"/>
      <c r="Q43" s="206">
        <f t="shared" si="82"/>
        <v>0</v>
      </c>
      <c r="R43" s="205"/>
      <c r="S43" s="205"/>
      <c r="T43" s="206">
        <f t="shared" si="83"/>
        <v>0</v>
      </c>
      <c r="U43" s="205"/>
      <c r="V43" s="205"/>
      <c r="W43" s="206">
        <f t="shared" si="84"/>
        <v>0</v>
      </c>
      <c r="X43" s="205"/>
      <c r="Y43" s="205"/>
      <c r="Z43" s="206">
        <f t="shared" si="85"/>
        <v>0</v>
      </c>
      <c r="AA43" s="205"/>
      <c r="AB43" s="205"/>
      <c r="AC43" s="206">
        <f t="shared" si="86"/>
        <v>0</v>
      </c>
      <c r="AD43" s="205"/>
      <c r="AE43" s="205"/>
      <c r="AF43" s="206">
        <f t="shared" si="87"/>
        <v>0</v>
      </c>
      <c r="AG43" s="205"/>
      <c r="AH43" s="205"/>
      <c r="AI43" s="206">
        <f t="shared" si="9"/>
        <v>0</v>
      </c>
      <c r="AJ43" s="205"/>
      <c r="AK43" s="205"/>
      <c r="AL43" s="206">
        <f t="shared" si="10"/>
        <v>0</v>
      </c>
      <c r="AM43" s="205"/>
      <c r="AN43" s="205"/>
      <c r="AO43" s="206">
        <f t="shared" si="11"/>
        <v>0</v>
      </c>
      <c r="AP43" s="205"/>
      <c r="AQ43" s="205"/>
      <c r="AR43" s="206">
        <f t="shared" si="12"/>
        <v>0</v>
      </c>
      <c r="AS43" s="205"/>
      <c r="AT43" s="205"/>
      <c r="AU43" s="206">
        <f t="shared" si="13"/>
        <v>0</v>
      </c>
      <c r="AV43" s="205"/>
      <c r="AW43" s="205"/>
      <c r="AX43" s="206">
        <f t="shared" si="14"/>
        <v>0</v>
      </c>
      <c r="AY43" s="205"/>
      <c r="AZ43" s="205"/>
      <c r="BA43" s="206">
        <f t="shared" si="15"/>
        <v>0</v>
      </c>
      <c r="BB43" s="205"/>
      <c r="BC43" s="205"/>
      <c r="BD43" s="206">
        <f t="shared" si="16"/>
        <v>0</v>
      </c>
      <c r="BE43" s="205"/>
      <c r="BF43" s="205"/>
      <c r="BG43" s="206">
        <f t="shared" si="17"/>
        <v>0</v>
      </c>
      <c r="BH43" s="205"/>
      <c r="BI43" s="205"/>
      <c r="BJ43" s="206">
        <f t="shared" si="88"/>
        <v>0</v>
      </c>
      <c r="BM43" s="253"/>
    </row>
    <row r="44" spans="1:71" x14ac:dyDescent="0.2">
      <c r="A44" s="39">
        <f t="shared" si="37"/>
        <v>30</v>
      </c>
      <c r="B44" s="183"/>
      <c r="C44" s="272"/>
      <c r="D44" s="184"/>
      <c r="E44" s="38">
        <f t="shared" si="0"/>
        <v>42931</v>
      </c>
      <c r="F44" s="189"/>
      <c r="G44" s="205"/>
      <c r="H44" s="206"/>
      <c r="I44" s="205"/>
      <c r="J44" s="205"/>
      <c r="K44" s="206">
        <f t="shared" si="80"/>
        <v>0</v>
      </c>
      <c r="L44" s="205"/>
      <c r="M44" s="205"/>
      <c r="N44" s="206">
        <f t="shared" si="81"/>
        <v>0</v>
      </c>
      <c r="O44" s="205"/>
      <c r="P44" s="205"/>
      <c r="Q44" s="206">
        <f t="shared" si="82"/>
        <v>0</v>
      </c>
      <c r="R44" s="205"/>
      <c r="S44" s="205"/>
      <c r="T44" s="206">
        <f t="shared" si="83"/>
        <v>0</v>
      </c>
      <c r="U44" s="205"/>
      <c r="V44" s="205"/>
      <c r="W44" s="206">
        <f t="shared" si="84"/>
        <v>0</v>
      </c>
      <c r="X44" s="205"/>
      <c r="Y44" s="205"/>
      <c r="Z44" s="206">
        <f t="shared" si="85"/>
        <v>0</v>
      </c>
      <c r="AA44" s="205"/>
      <c r="AB44" s="205"/>
      <c r="AC44" s="206">
        <f t="shared" si="86"/>
        <v>0</v>
      </c>
      <c r="AD44" s="205"/>
      <c r="AE44" s="205"/>
      <c r="AF44" s="206">
        <f t="shared" si="87"/>
        <v>0</v>
      </c>
      <c r="AG44" s="205"/>
      <c r="AH44" s="205"/>
      <c r="AI44" s="206">
        <f t="shared" si="9"/>
        <v>0</v>
      </c>
      <c r="AJ44" s="205"/>
      <c r="AK44" s="205"/>
      <c r="AL44" s="206">
        <f t="shared" si="10"/>
        <v>0</v>
      </c>
      <c r="AM44" s="205"/>
      <c r="AN44" s="205"/>
      <c r="AO44" s="206">
        <f t="shared" si="11"/>
        <v>0</v>
      </c>
      <c r="AP44" s="205"/>
      <c r="AQ44" s="205"/>
      <c r="AR44" s="206">
        <f t="shared" si="12"/>
        <v>0</v>
      </c>
      <c r="AS44" s="205"/>
      <c r="AT44" s="205"/>
      <c r="AU44" s="206">
        <f t="shared" si="13"/>
        <v>0</v>
      </c>
      <c r="AV44" s="205"/>
      <c r="AW44" s="205"/>
      <c r="AX44" s="206">
        <f t="shared" si="14"/>
        <v>0</v>
      </c>
      <c r="AY44" s="205"/>
      <c r="AZ44" s="205"/>
      <c r="BA44" s="206">
        <f t="shared" si="15"/>
        <v>0</v>
      </c>
      <c r="BB44" s="205"/>
      <c r="BC44" s="205"/>
      <c r="BD44" s="206">
        <f t="shared" si="16"/>
        <v>0</v>
      </c>
      <c r="BE44" s="205"/>
      <c r="BF44" s="205"/>
      <c r="BG44" s="206">
        <f t="shared" si="17"/>
        <v>0</v>
      </c>
      <c r="BH44" s="205"/>
      <c r="BI44" s="205"/>
      <c r="BJ44" s="206">
        <f t="shared" si="88"/>
        <v>0</v>
      </c>
      <c r="BM44" s="253"/>
    </row>
    <row r="45" spans="1:71" x14ac:dyDescent="0.2">
      <c r="A45" s="39">
        <f t="shared" si="37"/>
        <v>31</v>
      </c>
      <c r="B45" s="183"/>
      <c r="C45" s="183"/>
      <c r="D45" s="184"/>
      <c r="E45" s="38">
        <f t="shared" si="0"/>
        <v>42931</v>
      </c>
      <c r="F45" s="189"/>
      <c r="G45" s="205"/>
      <c r="H45" s="206"/>
      <c r="I45" s="205"/>
      <c r="J45" s="205"/>
      <c r="K45" s="206">
        <f t="shared" si="80"/>
        <v>0</v>
      </c>
      <c r="L45" s="205"/>
      <c r="M45" s="205"/>
      <c r="N45" s="206">
        <f t="shared" si="81"/>
        <v>0</v>
      </c>
      <c r="O45" s="205"/>
      <c r="P45" s="205"/>
      <c r="Q45" s="206">
        <f t="shared" si="82"/>
        <v>0</v>
      </c>
      <c r="R45" s="205"/>
      <c r="S45" s="205"/>
      <c r="T45" s="206">
        <f t="shared" si="83"/>
        <v>0</v>
      </c>
      <c r="U45" s="205"/>
      <c r="V45" s="205"/>
      <c r="W45" s="206">
        <f t="shared" si="84"/>
        <v>0</v>
      </c>
      <c r="X45" s="205"/>
      <c r="Y45" s="205"/>
      <c r="Z45" s="206">
        <f t="shared" si="85"/>
        <v>0</v>
      </c>
      <c r="AA45" s="205"/>
      <c r="AB45" s="205"/>
      <c r="AC45" s="206">
        <f t="shared" si="86"/>
        <v>0</v>
      </c>
      <c r="AD45" s="205"/>
      <c r="AE45" s="205"/>
      <c r="AF45" s="206">
        <f t="shared" si="87"/>
        <v>0</v>
      </c>
      <c r="AG45" s="205"/>
      <c r="AH45" s="205"/>
      <c r="AI45" s="206">
        <f t="shared" si="9"/>
        <v>0</v>
      </c>
      <c r="AJ45" s="205"/>
      <c r="AK45" s="205"/>
      <c r="AL45" s="206">
        <f t="shared" si="10"/>
        <v>0</v>
      </c>
      <c r="AM45" s="205"/>
      <c r="AN45" s="205"/>
      <c r="AO45" s="206">
        <f t="shared" si="11"/>
        <v>0</v>
      </c>
      <c r="AP45" s="205"/>
      <c r="AQ45" s="205"/>
      <c r="AR45" s="206">
        <f t="shared" si="12"/>
        <v>0</v>
      </c>
      <c r="AS45" s="205"/>
      <c r="AT45" s="205"/>
      <c r="AU45" s="206">
        <f t="shared" si="13"/>
        <v>0</v>
      </c>
      <c r="AV45" s="205"/>
      <c r="AW45" s="205"/>
      <c r="AX45" s="206">
        <f t="shared" si="14"/>
        <v>0</v>
      </c>
      <c r="AY45" s="205"/>
      <c r="AZ45" s="205"/>
      <c r="BA45" s="206">
        <f t="shared" si="15"/>
        <v>0</v>
      </c>
      <c r="BB45" s="205"/>
      <c r="BC45" s="205"/>
      <c r="BD45" s="206">
        <f t="shared" si="16"/>
        <v>0</v>
      </c>
      <c r="BE45" s="205"/>
      <c r="BF45" s="205"/>
      <c r="BG45" s="206">
        <f t="shared" si="17"/>
        <v>0</v>
      </c>
      <c r="BH45" s="205"/>
      <c r="BI45" s="205"/>
      <c r="BJ45" s="206">
        <f t="shared" si="88"/>
        <v>0</v>
      </c>
      <c r="BM45" s="253"/>
    </row>
    <row r="46" spans="1:71" x14ac:dyDescent="0.2">
      <c r="A46" s="39">
        <f t="shared" si="37"/>
        <v>32</v>
      </c>
      <c r="B46" s="183"/>
      <c r="C46" s="183"/>
      <c r="D46" s="184"/>
      <c r="E46" s="38">
        <f t="shared" si="0"/>
        <v>42931</v>
      </c>
      <c r="F46" s="189"/>
      <c r="G46" s="205"/>
      <c r="H46" s="206"/>
      <c r="I46" s="205"/>
      <c r="J46" s="205"/>
      <c r="K46" s="206">
        <f t="shared" si="80"/>
        <v>0</v>
      </c>
      <c r="L46" s="205"/>
      <c r="M46" s="205"/>
      <c r="N46" s="206">
        <f t="shared" si="81"/>
        <v>0</v>
      </c>
      <c r="O46" s="205"/>
      <c r="P46" s="205"/>
      <c r="Q46" s="206">
        <f t="shared" si="82"/>
        <v>0</v>
      </c>
      <c r="R46" s="205"/>
      <c r="S46" s="205"/>
      <c r="T46" s="206">
        <f t="shared" si="83"/>
        <v>0</v>
      </c>
      <c r="U46" s="205"/>
      <c r="V46" s="205"/>
      <c r="W46" s="206">
        <f t="shared" si="84"/>
        <v>0</v>
      </c>
      <c r="X46" s="205"/>
      <c r="Y46" s="205"/>
      <c r="Z46" s="206">
        <f t="shared" si="85"/>
        <v>0</v>
      </c>
      <c r="AA46" s="205"/>
      <c r="AB46" s="205"/>
      <c r="AC46" s="206">
        <f t="shared" si="86"/>
        <v>0</v>
      </c>
      <c r="AD46" s="205"/>
      <c r="AE46" s="205"/>
      <c r="AF46" s="206">
        <f t="shared" si="87"/>
        <v>0</v>
      </c>
      <c r="AG46" s="205"/>
      <c r="AH46" s="205"/>
      <c r="AI46" s="206">
        <f t="shared" si="9"/>
        <v>0</v>
      </c>
      <c r="AJ46" s="205"/>
      <c r="AK46" s="205"/>
      <c r="AL46" s="206">
        <f t="shared" si="10"/>
        <v>0</v>
      </c>
      <c r="AM46" s="205"/>
      <c r="AN46" s="205"/>
      <c r="AO46" s="206">
        <f t="shared" si="11"/>
        <v>0</v>
      </c>
      <c r="AP46" s="205"/>
      <c r="AQ46" s="205"/>
      <c r="AR46" s="206">
        <f t="shared" si="12"/>
        <v>0</v>
      </c>
      <c r="AS46" s="205"/>
      <c r="AT46" s="205"/>
      <c r="AU46" s="206">
        <f t="shared" si="13"/>
        <v>0</v>
      </c>
      <c r="AV46" s="205"/>
      <c r="AW46" s="205"/>
      <c r="AX46" s="206">
        <f t="shared" si="14"/>
        <v>0</v>
      </c>
      <c r="AY46" s="205"/>
      <c r="AZ46" s="205"/>
      <c r="BA46" s="206">
        <f t="shared" si="15"/>
        <v>0</v>
      </c>
      <c r="BB46" s="205"/>
      <c r="BC46" s="205"/>
      <c r="BD46" s="206">
        <f t="shared" si="16"/>
        <v>0</v>
      </c>
      <c r="BE46" s="205"/>
      <c r="BF46" s="205"/>
      <c r="BG46" s="206">
        <f t="shared" si="17"/>
        <v>0</v>
      </c>
      <c r="BH46" s="205"/>
      <c r="BI46" s="205"/>
      <c r="BJ46" s="206">
        <f t="shared" si="88"/>
        <v>0</v>
      </c>
      <c r="BM46" s="253"/>
    </row>
    <row r="47" spans="1:71" x14ac:dyDescent="0.2">
      <c r="A47" s="39">
        <f t="shared" si="37"/>
        <v>33</v>
      </c>
      <c r="B47" s="183"/>
      <c r="C47" s="183"/>
      <c r="D47" s="184"/>
      <c r="E47" s="38">
        <f t="shared" ref="E47:E78" si="89">+$D$10</f>
        <v>42931</v>
      </c>
      <c r="F47" s="189"/>
      <c r="G47" s="205"/>
      <c r="H47" s="206"/>
      <c r="I47" s="205"/>
      <c r="J47" s="205"/>
      <c r="K47" s="206">
        <f t="shared" si="80"/>
        <v>0</v>
      </c>
      <c r="L47" s="205"/>
      <c r="M47" s="205"/>
      <c r="N47" s="206">
        <f t="shared" si="81"/>
        <v>0</v>
      </c>
      <c r="O47" s="205"/>
      <c r="P47" s="205"/>
      <c r="Q47" s="206">
        <f t="shared" si="82"/>
        <v>0</v>
      </c>
      <c r="R47" s="205"/>
      <c r="S47" s="205"/>
      <c r="T47" s="206">
        <f t="shared" si="83"/>
        <v>0</v>
      </c>
      <c r="U47" s="205"/>
      <c r="V47" s="205"/>
      <c r="W47" s="206">
        <f t="shared" si="84"/>
        <v>0</v>
      </c>
      <c r="X47" s="205"/>
      <c r="Y47" s="205"/>
      <c r="Z47" s="206">
        <f t="shared" si="85"/>
        <v>0</v>
      </c>
      <c r="AA47" s="205"/>
      <c r="AB47" s="205"/>
      <c r="AC47" s="206">
        <f t="shared" si="86"/>
        <v>0</v>
      </c>
      <c r="AD47" s="205"/>
      <c r="AE47" s="205"/>
      <c r="AF47" s="206">
        <f t="shared" si="87"/>
        <v>0</v>
      </c>
      <c r="AG47" s="205"/>
      <c r="AH47" s="205"/>
      <c r="AI47" s="206">
        <f t="shared" si="9"/>
        <v>0</v>
      </c>
      <c r="AJ47" s="205"/>
      <c r="AK47" s="205"/>
      <c r="AL47" s="206">
        <f t="shared" si="10"/>
        <v>0</v>
      </c>
      <c r="AM47" s="205"/>
      <c r="AN47" s="205"/>
      <c r="AO47" s="206">
        <f t="shared" si="11"/>
        <v>0</v>
      </c>
      <c r="AP47" s="205"/>
      <c r="AQ47" s="205"/>
      <c r="AR47" s="206">
        <f t="shared" si="12"/>
        <v>0</v>
      </c>
      <c r="AS47" s="205"/>
      <c r="AT47" s="205"/>
      <c r="AU47" s="206">
        <f t="shared" si="13"/>
        <v>0</v>
      </c>
      <c r="AV47" s="205"/>
      <c r="AW47" s="205"/>
      <c r="AX47" s="206">
        <f t="shared" si="14"/>
        <v>0</v>
      </c>
      <c r="AY47" s="205"/>
      <c r="AZ47" s="205"/>
      <c r="BA47" s="206">
        <f t="shared" si="15"/>
        <v>0</v>
      </c>
      <c r="BB47" s="205"/>
      <c r="BC47" s="205"/>
      <c r="BD47" s="206">
        <f t="shared" si="16"/>
        <v>0</v>
      </c>
      <c r="BE47" s="205"/>
      <c r="BF47" s="205"/>
      <c r="BG47" s="206">
        <f t="shared" si="17"/>
        <v>0</v>
      </c>
      <c r="BH47" s="205"/>
      <c r="BI47" s="205"/>
      <c r="BJ47" s="206">
        <f t="shared" si="88"/>
        <v>0</v>
      </c>
      <c r="BM47" s="253"/>
    </row>
    <row r="48" spans="1:71" x14ac:dyDescent="0.2">
      <c r="A48" s="39">
        <f t="shared" si="37"/>
        <v>34</v>
      </c>
      <c r="B48" s="183"/>
      <c r="C48" s="295"/>
      <c r="D48" s="184"/>
      <c r="E48" s="38">
        <f t="shared" si="89"/>
        <v>42931</v>
      </c>
      <c r="F48" s="189"/>
      <c r="G48" s="205"/>
      <c r="H48" s="206"/>
      <c r="I48" s="205"/>
      <c r="J48" s="205"/>
      <c r="K48" s="206">
        <f t="shared" si="80"/>
        <v>0</v>
      </c>
      <c r="L48" s="205"/>
      <c r="M48" s="205"/>
      <c r="N48" s="206">
        <f t="shared" si="81"/>
        <v>0</v>
      </c>
      <c r="O48" s="205"/>
      <c r="P48" s="205"/>
      <c r="Q48" s="206">
        <f t="shared" si="82"/>
        <v>0</v>
      </c>
      <c r="R48" s="205"/>
      <c r="S48" s="205"/>
      <c r="T48" s="206">
        <f t="shared" si="83"/>
        <v>0</v>
      </c>
      <c r="U48" s="205"/>
      <c r="V48" s="205"/>
      <c r="W48" s="206">
        <f t="shared" si="84"/>
        <v>0</v>
      </c>
      <c r="X48" s="205"/>
      <c r="Y48" s="205"/>
      <c r="Z48" s="206">
        <f t="shared" si="85"/>
        <v>0</v>
      </c>
      <c r="AA48" s="205"/>
      <c r="AB48" s="205"/>
      <c r="AC48" s="206">
        <f t="shared" si="86"/>
        <v>0</v>
      </c>
      <c r="AD48" s="205"/>
      <c r="AE48" s="205"/>
      <c r="AF48" s="206">
        <f t="shared" si="87"/>
        <v>0</v>
      </c>
      <c r="AG48" s="205"/>
      <c r="AH48" s="205"/>
      <c r="AI48" s="206">
        <f t="shared" si="9"/>
        <v>0</v>
      </c>
      <c r="AJ48" s="205"/>
      <c r="AK48" s="205"/>
      <c r="AL48" s="206">
        <f t="shared" si="10"/>
        <v>0</v>
      </c>
      <c r="AM48" s="205"/>
      <c r="AN48" s="205"/>
      <c r="AO48" s="206">
        <f t="shared" si="11"/>
        <v>0</v>
      </c>
      <c r="AP48" s="205"/>
      <c r="AQ48" s="205"/>
      <c r="AR48" s="206">
        <f t="shared" si="12"/>
        <v>0</v>
      </c>
      <c r="AS48" s="205"/>
      <c r="AT48" s="205"/>
      <c r="AU48" s="206">
        <f t="shared" si="13"/>
        <v>0</v>
      </c>
      <c r="AV48" s="205"/>
      <c r="AW48" s="205"/>
      <c r="AX48" s="206">
        <f t="shared" si="14"/>
        <v>0</v>
      </c>
      <c r="AY48" s="205"/>
      <c r="AZ48" s="205"/>
      <c r="BA48" s="206">
        <f t="shared" si="15"/>
        <v>0</v>
      </c>
      <c r="BB48" s="205"/>
      <c r="BC48" s="205"/>
      <c r="BD48" s="206">
        <f t="shared" si="16"/>
        <v>0</v>
      </c>
      <c r="BE48" s="205"/>
      <c r="BF48" s="205"/>
      <c r="BG48" s="206">
        <f t="shared" si="17"/>
        <v>0</v>
      </c>
      <c r="BH48" s="205"/>
      <c r="BI48" s="205"/>
      <c r="BJ48" s="206">
        <f t="shared" si="88"/>
        <v>0</v>
      </c>
      <c r="BM48" s="253"/>
    </row>
    <row r="49" spans="1:67" x14ac:dyDescent="0.2">
      <c r="A49" s="39">
        <f t="shared" si="37"/>
        <v>35</v>
      </c>
      <c r="B49" s="183"/>
      <c r="C49" s="183"/>
      <c r="D49" s="184"/>
      <c r="E49" s="38">
        <f t="shared" si="89"/>
        <v>42931</v>
      </c>
      <c r="F49" s="189"/>
      <c r="G49" s="205"/>
      <c r="H49" s="206"/>
      <c r="I49" s="205"/>
      <c r="J49" s="205"/>
      <c r="K49" s="206">
        <f t="shared" si="80"/>
        <v>0</v>
      </c>
      <c r="L49" s="205"/>
      <c r="M49" s="205"/>
      <c r="N49" s="206">
        <f t="shared" si="81"/>
        <v>0</v>
      </c>
      <c r="O49" s="205"/>
      <c r="P49" s="205"/>
      <c r="Q49" s="206">
        <f t="shared" si="82"/>
        <v>0</v>
      </c>
      <c r="R49" s="205"/>
      <c r="S49" s="205"/>
      <c r="T49" s="206">
        <f t="shared" si="83"/>
        <v>0</v>
      </c>
      <c r="U49" s="205"/>
      <c r="V49" s="205"/>
      <c r="W49" s="206">
        <f t="shared" si="84"/>
        <v>0</v>
      </c>
      <c r="X49" s="205"/>
      <c r="Y49" s="205"/>
      <c r="Z49" s="206">
        <f t="shared" si="85"/>
        <v>0</v>
      </c>
      <c r="AA49" s="205"/>
      <c r="AB49" s="205"/>
      <c r="AC49" s="206">
        <f t="shared" si="86"/>
        <v>0</v>
      </c>
      <c r="AD49" s="205"/>
      <c r="AE49" s="205"/>
      <c r="AF49" s="206">
        <f t="shared" si="87"/>
        <v>0</v>
      </c>
      <c r="AG49" s="205"/>
      <c r="AH49" s="205"/>
      <c r="AI49" s="206">
        <f t="shared" si="9"/>
        <v>0</v>
      </c>
      <c r="AJ49" s="205"/>
      <c r="AK49" s="205"/>
      <c r="AL49" s="206">
        <f t="shared" si="10"/>
        <v>0</v>
      </c>
      <c r="AM49" s="205"/>
      <c r="AN49" s="205"/>
      <c r="AO49" s="206">
        <f t="shared" si="11"/>
        <v>0</v>
      </c>
      <c r="AP49" s="205"/>
      <c r="AQ49" s="205"/>
      <c r="AR49" s="206">
        <f t="shared" si="12"/>
        <v>0</v>
      </c>
      <c r="AS49" s="205"/>
      <c r="AT49" s="205"/>
      <c r="AU49" s="206">
        <f t="shared" si="13"/>
        <v>0</v>
      </c>
      <c r="AV49" s="205"/>
      <c r="AW49" s="205"/>
      <c r="AX49" s="206">
        <f t="shared" si="14"/>
        <v>0</v>
      </c>
      <c r="AY49" s="205"/>
      <c r="AZ49" s="205"/>
      <c r="BA49" s="206">
        <f t="shared" si="15"/>
        <v>0</v>
      </c>
      <c r="BB49" s="205"/>
      <c r="BC49" s="205"/>
      <c r="BD49" s="206">
        <f t="shared" si="16"/>
        <v>0</v>
      </c>
      <c r="BE49" s="205"/>
      <c r="BF49" s="205"/>
      <c r="BG49" s="206">
        <f t="shared" si="17"/>
        <v>0</v>
      </c>
      <c r="BH49" s="205"/>
      <c r="BI49" s="205"/>
      <c r="BJ49" s="206">
        <f t="shared" si="88"/>
        <v>0</v>
      </c>
      <c r="BM49" s="253"/>
    </row>
    <row r="50" spans="1:67" x14ac:dyDescent="0.2">
      <c r="A50" s="39">
        <f t="shared" si="37"/>
        <v>36</v>
      </c>
      <c r="B50" s="183"/>
      <c r="C50" s="183"/>
      <c r="D50" s="184"/>
      <c r="E50" s="38">
        <f t="shared" si="89"/>
        <v>42931</v>
      </c>
      <c r="F50" s="189"/>
      <c r="G50" s="205"/>
      <c r="H50" s="206"/>
      <c r="I50" s="205"/>
      <c r="J50" s="205"/>
      <c r="K50" s="206">
        <f t="shared" si="80"/>
        <v>0</v>
      </c>
      <c r="L50" s="205"/>
      <c r="M50" s="205"/>
      <c r="N50" s="206">
        <f t="shared" si="81"/>
        <v>0</v>
      </c>
      <c r="O50" s="205"/>
      <c r="P50" s="205"/>
      <c r="Q50" s="206">
        <f t="shared" si="82"/>
        <v>0</v>
      </c>
      <c r="R50" s="205"/>
      <c r="S50" s="205"/>
      <c r="T50" s="206">
        <f t="shared" si="83"/>
        <v>0</v>
      </c>
      <c r="U50" s="205"/>
      <c r="V50" s="205"/>
      <c r="W50" s="206">
        <f t="shared" si="84"/>
        <v>0</v>
      </c>
      <c r="X50" s="205"/>
      <c r="Y50" s="205"/>
      <c r="Z50" s="206">
        <f t="shared" si="85"/>
        <v>0</v>
      </c>
      <c r="AA50" s="205"/>
      <c r="AB50" s="205"/>
      <c r="AC50" s="206">
        <f t="shared" si="86"/>
        <v>0</v>
      </c>
      <c r="AD50" s="205"/>
      <c r="AE50" s="205"/>
      <c r="AF50" s="206">
        <f t="shared" si="87"/>
        <v>0</v>
      </c>
      <c r="AG50" s="205"/>
      <c r="AH50" s="205"/>
      <c r="AI50" s="206">
        <f t="shared" si="9"/>
        <v>0</v>
      </c>
      <c r="AJ50" s="205"/>
      <c r="AK50" s="205"/>
      <c r="AL50" s="206">
        <f t="shared" si="10"/>
        <v>0</v>
      </c>
      <c r="AM50" s="205"/>
      <c r="AN50" s="205"/>
      <c r="AO50" s="206">
        <f t="shared" si="11"/>
        <v>0</v>
      </c>
      <c r="AP50" s="205"/>
      <c r="AQ50" s="205"/>
      <c r="AR50" s="206">
        <f t="shared" si="12"/>
        <v>0</v>
      </c>
      <c r="AS50" s="205"/>
      <c r="AT50" s="205"/>
      <c r="AU50" s="206">
        <f t="shared" si="13"/>
        <v>0</v>
      </c>
      <c r="AV50" s="205"/>
      <c r="AW50" s="205"/>
      <c r="AX50" s="206">
        <f t="shared" si="14"/>
        <v>0</v>
      </c>
      <c r="AY50" s="205"/>
      <c r="AZ50" s="205"/>
      <c r="BA50" s="206">
        <f t="shared" si="15"/>
        <v>0</v>
      </c>
      <c r="BB50" s="205"/>
      <c r="BC50" s="205"/>
      <c r="BD50" s="206">
        <f t="shared" si="16"/>
        <v>0</v>
      </c>
      <c r="BE50" s="205"/>
      <c r="BF50" s="205"/>
      <c r="BG50" s="206">
        <f t="shared" si="17"/>
        <v>0</v>
      </c>
      <c r="BH50" s="205"/>
      <c r="BI50" s="205"/>
      <c r="BJ50" s="206">
        <f t="shared" si="88"/>
        <v>0</v>
      </c>
      <c r="BM50" s="253"/>
    </row>
    <row r="51" spans="1:67" x14ac:dyDescent="0.2">
      <c r="A51" s="39">
        <f t="shared" si="37"/>
        <v>37</v>
      </c>
      <c r="B51" s="183"/>
      <c r="C51" s="183"/>
      <c r="D51" s="184"/>
      <c r="E51" s="38">
        <f t="shared" si="89"/>
        <v>42931</v>
      </c>
      <c r="F51" s="189"/>
      <c r="G51" s="205"/>
      <c r="H51" s="206"/>
      <c r="I51" s="205"/>
      <c r="J51" s="205"/>
      <c r="K51" s="206">
        <f t="shared" si="80"/>
        <v>0</v>
      </c>
      <c r="L51" s="205"/>
      <c r="M51" s="205"/>
      <c r="N51" s="206">
        <f t="shared" si="81"/>
        <v>0</v>
      </c>
      <c r="O51" s="205"/>
      <c r="P51" s="205"/>
      <c r="Q51" s="206">
        <f t="shared" si="82"/>
        <v>0</v>
      </c>
      <c r="R51" s="205"/>
      <c r="S51" s="205"/>
      <c r="T51" s="206">
        <f t="shared" si="83"/>
        <v>0</v>
      </c>
      <c r="U51" s="205"/>
      <c r="V51" s="205"/>
      <c r="W51" s="206">
        <f t="shared" si="84"/>
        <v>0</v>
      </c>
      <c r="X51" s="205"/>
      <c r="Y51" s="205"/>
      <c r="Z51" s="206">
        <f t="shared" si="85"/>
        <v>0</v>
      </c>
      <c r="AA51" s="205"/>
      <c r="AB51" s="205"/>
      <c r="AC51" s="206">
        <f t="shared" si="86"/>
        <v>0</v>
      </c>
      <c r="AD51" s="205"/>
      <c r="AE51" s="205"/>
      <c r="AF51" s="206">
        <f t="shared" si="87"/>
        <v>0</v>
      </c>
      <c r="AG51" s="205"/>
      <c r="AH51" s="205"/>
      <c r="AI51" s="206">
        <f t="shared" si="9"/>
        <v>0</v>
      </c>
      <c r="AJ51" s="205"/>
      <c r="AK51" s="205"/>
      <c r="AL51" s="206">
        <f t="shared" si="10"/>
        <v>0</v>
      </c>
      <c r="AM51" s="205"/>
      <c r="AN51" s="205"/>
      <c r="AO51" s="206">
        <f t="shared" si="11"/>
        <v>0</v>
      </c>
      <c r="AP51" s="205"/>
      <c r="AQ51" s="205"/>
      <c r="AR51" s="206">
        <f t="shared" si="12"/>
        <v>0</v>
      </c>
      <c r="AS51" s="205"/>
      <c r="AT51" s="205"/>
      <c r="AU51" s="206">
        <f t="shared" si="13"/>
        <v>0</v>
      </c>
      <c r="AV51" s="205"/>
      <c r="AW51" s="205"/>
      <c r="AX51" s="206">
        <f t="shared" si="14"/>
        <v>0</v>
      </c>
      <c r="AY51" s="205"/>
      <c r="AZ51" s="205"/>
      <c r="BA51" s="206">
        <f t="shared" si="15"/>
        <v>0</v>
      </c>
      <c r="BB51" s="205"/>
      <c r="BC51" s="205"/>
      <c r="BD51" s="206">
        <f t="shared" si="16"/>
        <v>0</v>
      </c>
      <c r="BE51" s="205"/>
      <c r="BF51" s="205"/>
      <c r="BG51" s="206">
        <f t="shared" si="17"/>
        <v>0</v>
      </c>
      <c r="BH51" s="205"/>
      <c r="BI51" s="205"/>
      <c r="BJ51" s="206">
        <f t="shared" si="88"/>
        <v>0</v>
      </c>
    </row>
    <row r="52" spans="1:67" x14ac:dyDescent="0.2">
      <c r="A52" s="39">
        <f t="shared" si="37"/>
        <v>38</v>
      </c>
      <c r="B52" s="183"/>
      <c r="C52" s="183"/>
      <c r="D52" s="184"/>
      <c r="E52" s="38">
        <f t="shared" si="89"/>
        <v>42931</v>
      </c>
      <c r="F52" s="189"/>
      <c r="G52" s="205"/>
      <c r="H52" s="206"/>
      <c r="I52" s="205"/>
      <c r="J52" s="205"/>
      <c r="K52" s="206">
        <f t="shared" si="80"/>
        <v>0</v>
      </c>
      <c r="L52" s="205"/>
      <c r="M52" s="205"/>
      <c r="N52" s="206">
        <f t="shared" si="81"/>
        <v>0</v>
      </c>
      <c r="O52" s="205"/>
      <c r="P52" s="205"/>
      <c r="Q52" s="206">
        <f t="shared" si="82"/>
        <v>0</v>
      </c>
      <c r="R52" s="205"/>
      <c r="S52" s="205"/>
      <c r="T52" s="206">
        <f t="shared" si="83"/>
        <v>0</v>
      </c>
      <c r="U52" s="205"/>
      <c r="V52" s="205"/>
      <c r="W52" s="206">
        <f t="shared" si="84"/>
        <v>0</v>
      </c>
      <c r="X52" s="205"/>
      <c r="Y52" s="205"/>
      <c r="Z52" s="206">
        <f t="shared" si="85"/>
        <v>0</v>
      </c>
      <c r="AA52" s="205"/>
      <c r="AB52" s="205"/>
      <c r="AC52" s="206">
        <f t="shared" si="86"/>
        <v>0</v>
      </c>
      <c r="AD52" s="205"/>
      <c r="AE52" s="205"/>
      <c r="AF52" s="206">
        <f t="shared" si="87"/>
        <v>0</v>
      </c>
      <c r="AG52" s="205"/>
      <c r="AH52" s="205"/>
      <c r="AI52" s="206">
        <f t="shared" si="9"/>
        <v>0</v>
      </c>
      <c r="AJ52" s="205"/>
      <c r="AK52" s="205"/>
      <c r="AL52" s="206">
        <f t="shared" si="10"/>
        <v>0</v>
      </c>
      <c r="AM52" s="205"/>
      <c r="AN52" s="205"/>
      <c r="AO52" s="206">
        <f t="shared" si="11"/>
        <v>0</v>
      </c>
      <c r="AP52" s="205"/>
      <c r="AQ52" s="205"/>
      <c r="AR52" s="206">
        <f t="shared" si="12"/>
        <v>0</v>
      </c>
      <c r="AS52" s="205"/>
      <c r="AT52" s="205"/>
      <c r="AU52" s="206">
        <f t="shared" si="13"/>
        <v>0</v>
      </c>
      <c r="AV52" s="205"/>
      <c r="AW52" s="205"/>
      <c r="AX52" s="206">
        <f t="shared" si="14"/>
        <v>0</v>
      </c>
      <c r="AY52" s="205"/>
      <c r="AZ52" s="205"/>
      <c r="BA52" s="206">
        <f t="shared" si="15"/>
        <v>0</v>
      </c>
      <c r="BB52" s="205"/>
      <c r="BC52" s="205"/>
      <c r="BD52" s="206">
        <f t="shared" si="16"/>
        <v>0</v>
      </c>
      <c r="BE52" s="205"/>
      <c r="BF52" s="205"/>
      <c r="BG52" s="206">
        <f t="shared" si="17"/>
        <v>0</v>
      </c>
      <c r="BH52" s="205"/>
      <c r="BI52" s="205"/>
      <c r="BJ52" s="206">
        <f t="shared" si="88"/>
        <v>0</v>
      </c>
      <c r="BM52" s="253"/>
    </row>
    <row r="53" spans="1:67" x14ac:dyDescent="0.2">
      <c r="A53" s="39">
        <f t="shared" si="37"/>
        <v>39</v>
      </c>
      <c r="B53" s="183"/>
      <c r="C53" s="183"/>
      <c r="D53" s="184"/>
      <c r="E53" s="38">
        <f t="shared" si="89"/>
        <v>42931</v>
      </c>
      <c r="F53" s="189"/>
      <c r="G53" s="205"/>
      <c r="H53" s="206"/>
      <c r="I53" s="205"/>
      <c r="J53" s="205"/>
      <c r="K53" s="206">
        <f t="shared" si="80"/>
        <v>0</v>
      </c>
      <c r="L53" s="205"/>
      <c r="M53" s="205"/>
      <c r="N53" s="206">
        <f t="shared" si="81"/>
        <v>0</v>
      </c>
      <c r="O53" s="205"/>
      <c r="P53" s="205"/>
      <c r="Q53" s="206">
        <f t="shared" si="82"/>
        <v>0</v>
      </c>
      <c r="R53" s="205"/>
      <c r="S53" s="205"/>
      <c r="T53" s="206">
        <f t="shared" si="83"/>
        <v>0</v>
      </c>
      <c r="U53" s="205"/>
      <c r="V53" s="205"/>
      <c r="W53" s="206">
        <f t="shared" si="84"/>
        <v>0</v>
      </c>
      <c r="X53" s="205"/>
      <c r="Y53" s="205"/>
      <c r="Z53" s="206">
        <f t="shared" si="85"/>
        <v>0</v>
      </c>
      <c r="AA53" s="205"/>
      <c r="AB53" s="205"/>
      <c r="AC53" s="206">
        <f t="shared" si="86"/>
        <v>0</v>
      </c>
      <c r="AD53" s="205"/>
      <c r="AE53" s="205"/>
      <c r="AF53" s="206">
        <f t="shared" si="87"/>
        <v>0</v>
      </c>
      <c r="AG53" s="205"/>
      <c r="AH53" s="205"/>
      <c r="AI53" s="206">
        <f t="shared" si="9"/>
        <v>0</v>
      </c>
      <c r="AJ53" s="205"/>
      <c r="AK53" s="205"/>
      <c r="AL53" s="206">
        <f t="shared" si="10"/>
        <v>0</v>
      </c>
      <c r="AM53" s="205"/>
      <c r="AN53" s="205"/>
      <c r="AO53" s="206">
        <f t="shared" si="11"/>
        <v>0</v>
      </c>
      <c r="AP53" s="205"/>
      <c r="AQ53" s="205"/>
      <c r="AR53" s="206">
        <f t="shared" si="12"/>
        <v>0</v>
      </c>
      <c r="AS53" s="205"/>
      <c r="AT53" s="205"/>
      <c r="AU53" s="206">
        <f t="shared" si="13"/>
        <v>0</v>
      </c>
      <c r="AV53" s="205"/>
      <c r="AW53" s="205"/>
      <c r="AX53" s="206">
        <f t="shared" si="14"/>
        <v>0</v>
      </c>
      <c r="AY53" s="205"/>
      <c r="AZ53" s="205"/>
      <c r="BA53" s="206">
        <f t="shared" si="15"/>
        <v>0</v>
      </c>
      <c r="BB53" s="205"/>
      <c r="BC53" s="205"/>
      <c r="BD53" s="206">
        <f t="shared" si="16"/>
        <v>0</v>
      </c>
      <c r="BE53" s="205"/>
      <c r="BF53" s="205"/>
      <c r="BG53" s="206">
        <f t="shared" si="17"/>
        <v>0</v>
      </c>
      <c r="BH53" s="205"/>
      <c r="BI53" s="205"/>
      <c r="BJ53" s="206">
        <f t="shared" si="88"/>
        <v>0</v>
      </c>
      <c r="BM53" s="253"/>
    </row>
    <row r="54" spans="1:67" x14ac:dyDescent="0.2">
      <c r="A54" s="39">
        <f t="shared" si="37"/>
        <v>40</v>
      </c>
      <c r="B54" s="183"/>
      <c r="C54" s="183"/>
      <c r="D54" s="184"/>
      <c r="E54" s="38">
        <f t="shared" si="89"/>
        <v>42931</v>
      </c>
      <c r="F54" s="189"/>
      <c r="G54" s="205"/>
      <c r="H54" s="206"/>
      <c r="I54" s="205"/>
      <c r="J54" s="205"/>
      <c r="K54" s="206">
        <f t="shared" si="80"/>
        <v>0</v>
      </c>
      <c r="L54" s="205"/>
      <c r="M54" s="205"/>
      <c r="N54" s="206">
        <f t="shared" si="81"/>
        <v>0</v>
      </c>
      <c r="O54" s="205"/>
      <c r="P54" s="205"/>
      <c r="Q54" s="206">
        <f t="shared" si="82"/>
        <v>0</v>
      </c>
      <c r="R54" s="205"/>
      <c r="S54" s="205"/>
      <c r="T54" s="206">
        <f t="shared" si="83"/>
        <v>0</v>
      </c>
      <c r="U54" s="205"/>
      <c r="V54" s="205"/>
      <c r="W54" s="206">
        <f t="shared" si="84"/>
        <v>0</v>
      </c>
      <c r="X54" s="205"/>
      <c r="Y54" s="205"/>
      <c r="Z54" s="206">
        <f t="shared" si="85"/>
        <v>0</v>
      </c>
      <c r="AA54" s="205"/>
      <c r="AB54" s="205"/>
      <c r="AC54" s="206">
        <f t="shared" si="86"/>
        <v>0</v>
      </c>
      <c r="AD54" s="205"/>
      <c r="AE54" s="205"/>
      <c r="AF54" s="206">
        <f t="shared" si="87"/>
        <v>0</v>
      </c>
      <c r="AG54" s="205"/>
      <c r="AH54" s="205"/>
      <c r="AI54" s="206">
        <f t="shared" si="9"/>
        <v>0</v>
      </c>
      <c r="AJ54" s="205"/>
      <c r="AK54" s="205"/>
      <c r="AL54" s="206">
        <f t="shared" si="10"/>
        <v>0</v>
      </c>
      <c r="AM54" s="205"/>
      <c r="AN54" s="205"/>
      <c r="AO54" s="206">
        <f t="shared" si="11"/>
        <v>0</v>
      </c>
      <c r="AP54" s="205"/>
      <c r="AQ54" s="205"/>
      <c r="AR54" s="206">
        <f t="shared" si="12"/>
        <v>0</v>
      </c>
      <c r="AS54" s="205"/>
      <c r="AT54" s="205"/>
      <c r="AU54" s="206">
        <f t="shared" si="13"/>
        <v>0</v>
      </c>
      <c r="AV54" s="205"/>
      <c r="AW54" s="205"/>
      <c r="AX54" s="206">
        <f t="shared" si="14"/>
        <v>0</v>
      </c>
      <c r="AY54" s="205"/>
      <c r="AZ54" s="205"/>
      <c r="BA54" s="206">
        <f t="shared" si="15"/>
        <v>0</v>
      </c>
      <c r="BB54" s="205"/>
      <c r="BC54" s="205"/>
      <c r="BD54" s="206">
        <f t="shared" si="16"/>
        <v>0</v>
      </c>
      <c r="BE54" s="205"/>
      <c r="BF54" s="205"/>
      <c r="BG54" s="206">
        <f t="shared" si="17"/>
        <v>0</v>
      </c>
      <c r="BH54" s="205"/>
      <c r="BI54" s="205"/>
      <c r="BJ54" s="206">
        <f t="shared" si="88"/>
        <v>0</v>
      </c>
      <c r="BM54" s="253"/>
    </row>
    <row r="55" spans="1:67" x14ac:dyDescent="0.2">
      <c r="A55" s="39">
        <f t="shared" si="37"/>
        <v>41</v>
      </c>
      <c r="B55" s="183"/>
      <c r="C55" s="183"/>
      <c r="D55" s="184"/>
      <c r="E55" s="38">
        <f t="shared" si="89"/>
        <v>42931</v>
      </c>
      <c r="F55" s="189"/>
      <c r="G55" s="205"/>
      <c r="H55" s="206"/>
      <c r="I55" s="205"/>
      <c r="J55" s="205"/>
      <c r="K55" s="206">
        <f t="shared" si="80"/>
        <v>0</v>
      </c>
      <c r="L55" s="205"/>
      <c r="M55" s="205"/>
      <c r="N55" s="206">
        <f t="shared" si="81"/>
        <v>0</v>
      </c>
      <c r="O55" s="205"/>
      <c r="P55" s="205"/>
      <c r="Q55" s="206">
        <f t="shared" si="82"/>
        <v>0</v>
      </c>
      <c r="R55" s="205"/>
      <c r="S55" s="205"/>
      <c r="T55" s="206">
        <f t="shared" si="83"/>
        <v>0</v>
      </c>
      <c r="U55" s="205"/>
      <c r="V55" s="205"/>
      <c r="W55" s="206">
        <f t="shared" si="84"/>
        <v>0</v>
      </c>
      <c r="X55" s="205"/>
      <c r="Y55" s="205"/>
      <c r="Z55" s="206">
        <f t="shared" si="85"/>
        <v>0</v>
      </c>
      <c r="AA55" s="205"/>
      <c r="AB55" s="205"/>
      <c r="AC55" s="206">
        <f t="shared" si="86"/>
        <v>0</v>
      </c>
      <c r="AD55" s="205"/>
      <c r="AE55" s="205"/>
      <c r="AF55" s="206">
        <f t="shared" si="87"/>
        <v>0</v>
      </c>
      <c r="AG55" s="205"/>
      <c r="AH55" s="205"/>
      <c r="AI55" s="206">
        <f t="shared" si="9"/>
        <v>0</v>
      </c>
      <c r="AJ55" s="205"/>
      <c r="AK55" s="205"/>
      <c r="AL55" s="206">
        <f t="shared" si="10"/>
        <v>0</v>
      </c>
      <c r="AM55" s="205"/>
      <c r="AN55" s="205"/>
      <c r="AO55" s="206">
        <f t="shared" si="11"/>
        <v>0</v>
      </c>
      <c r="AP55" s="205"/>
      <c r="AQ55" s="205"/>
      <c r="AR55" s="206">
        <f t="shared" si="12"/>
        <v>0</v>
      </c>
      <c r="AS55" s="205"/>
      <c r="AT55" s="205"/>
      <c r="AU55" s="206">
        <f t="shared" si="13"/>
        <v>0</v>
      </c>
      <c r="AV55" s="205"/>
      <c r="AW55" s="205"/>
      <c r="AX55" s="206">
        <f t="shared" si="14"/>
        <v>0</v>
      </c>
      <c r="AY55" s="205"/>
      <c r="AZ55" s="205"/>
      <c r="BA55" s="206">
        <f t="shared" si="15"/>
        <v>0</v>
      </c>
      <c r="BB55" s="205"/>
      <c r="BC55" s="205"/>
      <c r="BD55" s="206">
        <f t="shared" si="16"/>
        <v>0</v>
      </c>
      <c r="BE55" s="205"/>
      <c r="BF55" s="205"/>
      <c r="BG55" s="206">
        <f t="shared" si="17"/>
        <v>0</v>
      </c>
      <c r="BH55" s="205"/>
      <c r="BI55" s="205"/>
      <c r="BJ55" s="206">
        <f t="shared" si="88"/>
        <v>0</v>
      </c>
    </row>
    <row r="56" spans="1:67" x14ac:dyDescent="0.2">
      <c r="A56" s="39">
        <f t="shared" si="37"/>
        <v>42</v>
      </c>
      <c r="B56" s="183"/>
      <c r="C56" s="183"/>
      <c r="D56" s="184"/>
      <c r="E56" s="38">
        <f t="shared" si="89"/>
        <v>42931</v>
      </c>
      <c r="F56" s="189"/>
      <c r="G56" s="205"/>
      <c r="H56" s="206"/>
      <c r="I56" s="205"/>
      <c r="J56" s="205"/>
      <c r="K56" s="206">
        <f t="shared" si="80"/>
        <v>0</v>
      </c>
      <c r="L56" s="205"/>
      <c r="M56" s="205"/>
      <c r="N56" s="206">
        <f t="shared" si="81"/>
        <v>0</v>
      </c>
      <c r="O56" s="205"/>
      <c r="P56" s="205"/>
      <c r="Q56" s="206">
        <f t="shared" si="82"/>
        <v>0</v>
      </c>
      <c r="R56" s="205"/>
      <c r="S56" s="205"/>
      <c r="T56" s="206">
        <f t="shared" si="83"/>
        <v>0</v>
      </c>
      <c r="U56" s="205"/>
      <c r="V56" s="205"/>
      <c r="W56" s="206">
        <f t="shared" si="84"/>
        <v>0</v>
      </c>
      <c r="X56" s="205"/>
      <c r="Y56" s="205"/>
      <c r="Z56" s="206">
        <f t="shared" si="85"/>
        <v>0</v>
      </c>
      <c r="AA56" s="205"/>
      <c r="AB56" s="205"/>
      <c r="AC56" s="206">
        <f t="shared" si="86"/>
        <v>0</v>
      </c>
      <c r="AD56" s="205"/>
      <c r="AE56" s="205"/>
      <c r="AF56" s="206">
        <f t="shared" si="87"/>
        <v>0</v>
      </c>
      <c r="AG56" s="205"/>
      <c r="AH56" s="205"/>
      <c r="AI56" s="206">
        <f t="shared" si="9"/>
        <v>0</v>
      </c>
      <c r="AJ56" s="205"/>
      <c r="AK56" s="205"/>
      <c r="AL56" s="206">
        <f t="shared" si="10"/>
        <v>0</v>
      </c>
      <c r="AM56" s="205"/>
      <c r="AN56" s="205"/>
      <c r="AO56" s="206">
        <f t="shared" si="11"/>
        <v>0</v>
      </c>
      <c r="AP56" s="205"/>
      <c r="AQ56" s="205"/>
      <c r="AR56" s="206">
        <f t="shared" si="12"/>
        <v>0</v>
      </c>
      <c r="AS56" s="205"/>
      <c r="AT56" s="205"/>
      <c r="AU56" s="206">
        <f t="shared" si="13"/>
        <v>0</v>
      </c>
      <c r="AV56" s="205"/>
      <c r="AW56" s="205"/>
      <c r="AX56" s="206">
        <f t="shared" si="14"/>
        <v>0</v>
      </c>
      <c r="AY56" s="205"/>
      <c r="AZ56" s="205"/>
      <c r="BA56" s="206">
        <f t="shared" si="15"/>
        <v>0</v>
      </c>
      <c r="BB56" s="205"/>
      <c r="BC56" s="205"/>
      <c r="BD56" s="206">
        <f t="shared" si="16"/>
        <v>0</v>
      </c>
      <c r="BE56" s="205"/>
      <c r="BF56" s="205"/>
      <c r="BG56" s="206">
        <f t="shared" si="17"/>
        <v>0</v>
      </c>
      <c r="BH56" s="205"/>
      <c r="BI56" s="205"/>
      <c r="BJ56" s="206">
        <f t="shared" si="88"/>
        <v>0</v>
      </c>
    </row>
    <row r="57" spans="1:67" x14ac:dyDescent="0.2">
      <c r="A57" s="39">
        <f t="shared" si="37"/>
        <v>43</v>
      </c>
      <c r="B57" s="183"/>
      <c r="C57" s="183"/>
      <c r="D57" s="184"/>
      <c r="E57" s="38">
        <f t="shared" si="89"/>
        <v>42931</v>
      </c>
      <c r="F57" s="189"/>
      <c r="G57" s="205"/>
      <c r="H57" s="206"/>
      <c r="I57" s="205"/>
      <c r="J57" s="205"/>
      <c r="K57" s="206">
        <f t="shared" si="80"/>
        <v>0</v>
      </c>
      <c r="L57" s="205"/>
      <c r="M57" s="205"/>
      <c r="N57" s="206">
        <f t="shared" si="81"/>
        <v>0</v>
      </c>
      <c r="O57" s="205"/>
      <c r="P57" s="205"/>
      <c r="Q57" s="206">
        <f t="shared" si="82"/>
        <v>0</v>
      </c>
      <c r="R57" s="205"/>
      <c r="S57" s="205"/>
      <c r="T57" s="206">
        <f t="shared" si="83"/>
        <v>0</v>
      </c>
      <c r="U57" s="205"/>
      <c r="V57" s="205"/>
      <c r="W57" s="206">
        <f t="shared" si="84"/>
        <v>0</v>
      </c>
      <c r="X57" s="205"/>
      <c r="Y57" s="205"/>
      <c r="Z57" s="206">
        <f t="shared" si="85"/>
        <v>0</v>
      </c>
      <c r="AA57" s="205"/>
      <c r="AB57" s="205"/>
      <c r="AC57" s="206">
        <f t="shared" si="86"/>
        <v>0</v>
      </c>
      <c r="AD57" s="205"/>
      <c r="AE57" s="205"/>
      <c r="AF57" s="206">
        <f t="shared" si="87"/>
        <v>0</v>
      </c>
      <c r="AG57" s="205"/>
      <c r="AH57" s="205"/>
      <c r="AI57" s="206">
        <f t="shared" si="9"/>
        <v>0</v>
      </c>
      <c r="AJ57" s="205"/>
      <c r="AK57" s="205"/>
      <c r="AL57" s="206">
        <f t="shared" si="10"/>
        <v>0</v>
      </c>
      <c r="AM57" s="205"/>
      <c r="AN57" s="205"/>
      <c r="AO57" s="206">
        <f t="shared" si="11"/>
        <v>0</v>
      </c>
      <c r="AP57" s="205"/>
      <c r="AQ57" s="205"/>
      <c r="AR57" s="206">
        <f t="shared" si="12"/>
        <v>0</v>
      </c>
      <c r="AS57" s="205"/>
      <c r="AT57" s="205"/>
      <c r="AU57" s="206">
        <f t="shared" si="13"/>
        <v>0</v>
      </c>
      <c r="AV57" s="205"/>
      <c r="AW57" s="205"/>
      <c r="AX57" s="206">
        <f t="shared" si="14"/>
        <v>0</v>
      </c>
      <c r="AY57" s="205"/>
      <c r="AZ57" s="205"/>
      <c r="BA57" s="206">
        <f t="shared" si="15"/>
        <v>0</v>
      </c>
      <c r="BB57" s="205"/>
      <c r="BC57" s="205"/>
      <c r="BD57" s="206">
        <f t="shared" si="16"/>
        <v>0</v>
      </c>
      <c r="BE57" s="205"/>
      <c r="BF57" s="205"/>
      <c r="BG57" s="206">
        <f t="shared" si="17"/>
        <v>0</v>
      </c>
      <c r="BH57" s="205"/>
      <c r="BI57" s="205"/>
      <c r="BJ57" s="206">
        <f t="shared" si="88"/>
        <v>0</v>
      </c>
    </row>
    <row r="58" spans="1:67" x14ac:dyDescent="0.2">
      <c r="A58" s="39">
        <f t="shared" si="37"/>
        <v>44</v>
      </c>
      <c r="B58" s="183"/>
      <c r="C58" s="183"/>
      <c r="D58" s="184"/>
      <c r="E58" s="38">
        <f t="shared" si="89"/>
        <v>42931</v>
      </c>
      <c r="F58" s="189"/>
      <c r="G58" s="205"/>
      <c r="H58" s="206"/>
      <c r="I58" s="205"/>
      <c r="J58" s="205"/>
      <c r="K58" s="206">
        <f t="shared" si="80"/>
        <v>0</v>
      </c>
      <c r="L58" s="205"/>
      <c r="M58" s="205"/>
      <c r="N58" s="206">
        <f t="shared" si="81"/>
        <v>0</v>
      </c>
      <c r="O58" s="205"/>
      <c r="P58" s="205"/>
      <c r="Q58" s="206">
        <f t="shared" si="82"/>
        <v>0</v>
      </c>
      <c r="R58" s="205"/>
      <c r="S58" s="205"/>
      <c r="T58" s="206">
        <f t="shared" si="83"/>
        <v>0</v>
      </c>
      <c r="U58" s="205"/>
      <c r="V58" s="205"/>
      <c r="W58" s="206">
        <f t="shared" si="84"/>
        <v>0</v>
      </c>
      <c r="X58" s="205"/>
      <c r="Y58" s="205"/>
      <c r="Z58" s="206">
        <f t="shared" si="85"/>
        <v>0</v>
      </c>
      <c r="AA58" s="205"/>
      <c r="AB58" s="205"/>
      <c r="AC58" s="206">
        <f t="shared" si="86"/>
        <v>0</v>
      </c>
      <c r="AD58" s="205"/>
      <c r="AE58" s="205"/>
      <c r="AF58" s="206">
        <f t="shared" si="87"/>
        <v>0</v>
      </c>
      <c r="AG58" s="205"/>
      <c r="AH58" s="205"/>
      <c r="AI58" s="206">
        <f t="shared" si="9"/>
        <v>0</v>
      </c>
      <c r="AJ58" s="205"/>
      <c r="AK58" s="205"/>
      <c r="AL58" s="206">
        <f t="shared" si="10"/>
        <v>0</v>
      </c>
      <c r="AM58" s="205"/>
      <c r="AN58" s="205"/>
      <c r="AO58" s="206">
        <f t="shared" si="11"/>
        <v>0</v>
      </c>
      <c r="AP58" s="205"/>
      <c r="AQ58" s="205"/>
      <c r="AR58" s="206">
        <f t="shared" si="12"/>
        <v>0</v>
      </c>
      <c r="AS58" s="205"/>
      <c r="AT58" s="205"/>
      <c r="AU58" s="206">
        <f t="shared" si="13"/>
        <v>0</v>
      </c>
      <c r="AV58" s="205"/>
      <c r="AW58" s="205"/>
      <c r="AX58" s="206">
        <f t="shared" si="14"/>
        <v>0</v>
      </c>
      <c r="AY58" s="205"/>
      <c r="AZ58" s="205"/>
      <c r="BA58" s="206">
        <f t="shared" si="15"/>
        <v>0</v>
      </c>
      <c r="BB58" s="205"/>
      <c r="BC58" s="205"/>
      <c r="BD58" s="206">
        <f t="shared" si="16"/>
        <v>0</v>
      </c>
      <c r="BE58" s="205"/>
      <c r="BF58" s="205"/>
      <c r="BG58" s="206">
        <f t="shared" si="17"/>
        <v>0</v>
      </c>
      <c r="BH58" s="205"/>
      <c r="BI58" s="205"/>
      <c r="BJ58" s="206">
        <f t="shared" si="88"/>
        <v>0</v>
      </c>
      <c r="BO58" s="200"/>
    </row>
    <row r="59" spans="1:67" x14ac:dyDescent="0.2">
      <c r="A59" s="39">
        <f t="shared" si="37"/>
        <v>45</v>
      </c>
      <c r="B59" s="183"/>
      <c r="C59" s="183"/>
      <c r="D59" s="184"/>
      <c r="E59" s="38">
        <f t="shared" si="89"/>
        <v>42931</v>
      </c>
      <c r="F59" s="189"/>
      <c r="G59" s="205"/>
      <c r="H59" s="206"/>
      <c r="I59" s="205"/>
      <c r="J59" s="205"/>
      <c r="K59" s="206">
        <f t="shared" si="80"/>
        <v>0</v>
      </c>
      <c r="L59" s="205"/>
      <c r="M59" s="205"/>
      <c r="N59" s="206">
        <f t="shared" si="81"/>
        <v>0</v>
      </c>
      <c r="O59" s="205"/>
      <c r="P59" s="205"/>
      <c r="Q59" s="206">
        <f t="shared" si="82"/>
        <v>0</v>
      </c>
      <c r="R59" s="205"/>
      <c r="S59" s="205"/>
      <c r="T59" s="206">
        <f t="shared" si="83"/>
        <v>0</v>
      </c>
      <c r="U59" s="205"/>
      <c r="V59" s="205"/>
      <c r="W59" s="206">
        <f t="shared" si="84"/>
        <v>0</v>
      </c>
      <c r="X59" s="205"/>
      <c r="Y59" s="205"/>
      <c r="Z59" s="206">
        <f t="shared" si="85"/>
        <v>0</v>
      </c>
      <c r="AA59" s="205"/>
      <c r="AB59" s="205"/>
      <c r="AC59" s="206">
        <f t="shared" si="86"/>
        <v>0</v>
      </c>
      <c r="AD59" s="205"/>
      <c r="AE59" s="205"/>
      <c r="AF59" s="206">
        <f t="shared" si="87"/>
        <v>0</v>
      </c>
      <c r="AG59" s="205"/>
      <c r="AH59" s="205"/>
      <c r="AI59" s="206">
        <f t="shared" si="9"/>
        <v>0</v>
      </c>
      <c r="AJ59" s="205"/>
      <c r="AK59" s="205"/>
      <c r="AL59" s="206">
        <f t="shared" si="10"/>
        <v>0</v>
      </c>
      <c r="AM59" s="205"/>
      <c r="AN59" s="205"/>
      <c r="AO59" s="206">
        <f t="shared" si="11"/>
        <v>0</v>
      </c>
      <c r="AP59" s="205"/>
      <c r="AQ59" s="205"/>
      <c r="AR59" s="206">
        <f t="shared" si="12"/>
        <v>0</v>
      </c>
      <c r="AS59" s="205"/>
      <c r="AT59" s="205"/>
      <c r="AU59" s="206">
        <f t="shared" si="13"/>
        <v>0</v>
      </c>
      <c r="AV59" s="205"/>
      <c r="AW59" s="205"/>
      <c r="AX59" s="206">
        <f t="shared" si="14"/>
        <v>0</v>
      </c>
      <c r="AY59" s="205"/>
      <c r="AZ59" s="205"/>
      <c r="BA59" s="206">
        <f t="shared" si="15"/>
        <v>0</v>
      </c>
      <c r="BB59" s="205"/>
      <c r="BC59" s="205"/>
      <c r="BD59" s="206">
        <f t="shared" si="16"/>
        <v>0</v>
      </c>
      <c r="BE59" s="205"/>
      <c r="BF59" s="205"/>
      <c r="BG59" s="206">
        <f t="shared" si="17"/>
        <v>0</v>
      </c>
      <c r="BH59" s="205"/>
      <c r="BI59" s="205"/>
      <c r="BJ59" s="206">
        <f t="shared" si="88"/>
        <v>0</v>
      </c>
    </row>
    <row r="60" spans="1:67" x14ac:dyDescent="0.2">
      <c r="A60" s="39">
        <f t="shared" si="37"/>
        <v>46</v>
      </c>
      <c r="B60" s="183"/>
      <c r="C60" s="183"/>
      <c r="D60" s="184"/>
      <c r="E60" s="38">
        <f t="shared" si="89"/>
        <v>42931</v>
      </c>
      <c r="F60" s="189"/>
      <c r="G60" s="205"/>
      <c r="H60" s="206"/>
      <c r="I60" s="205"/>
      <c r="J60" s="205"/>
      <c r="K60" s="206">
        <f t="shared" si="80"/>
        <v>0</v>
      </c>
      <c r="L60" s="205"/>
      <c r="M60" s="205"/>
      <c r="N60" s="206">
        <f t="shared" si="81"/>
        <v>0</v>
      </c>
      <c r="O60" s="205"/>
      <c r="P60" s="205"/>
      <c r="Q60" s="206">
        <f t="shared" si="82"/>
        <v>0</v>
      </c>
      <c r="R60" s="205"/>
      <c r="S60" s="205"/>
      <c r="T60" s="206">
        <f t="shared" si="83"/>
        <v>0</v>
      </c>
      <c r="U60" s="205"/>
      <c r="V60" s="205"/>
      <c r="W60" s="206">
        <f t="shared" si="84"/>
        <v>0</v>
      </c>
      <c r="X60" s="205"/>
      <c r="Y60" s="205"/>
      <c r="Z60" s="206">
        <f t="shared" si="85"/>
        <v>0</v>
      </c>
      <c r="AA60" s="205"/>
      <c r="AB60" s="205"/>
      <c r="AC60" s="206">
        <f t="shared" si="86"/>
        <v>0</v>
      </c>
      <c r="AD60" s="205"/>
      <c r="AE60" s="205"/>
      <c r="AF60" s="206">
        <f t="shared" si="87"/>
        <v>0</v>
      </c>
      <c r="AG60" s="205"/>
      <c r="AH60" s="205"/>
      <c r="AI60" s="206">
        <f t="shared" si="9"/>
        <v>0</v>
      </c>
      <c r="AJ60" s="205"/>
      <c r="AK60" s="205"/>
      <c r="AL60" s="206">
        <f t="shared" si="10"/>
        <v>0</v>
      </c>
      <c r="AM60" s="205"/>
      <c r="AN60" s="205"/>
      <c r="AO60" s="206">
        <f t="shared" si="11"/>
        <v>0</v>
      </c>
      <c r="AP60" s="205"/>
      <c r="AQ60" s="205"/>
      <c r="AR60" s="206">
        <f t="shared" si="12"/>
        <v>0</v>
      </c>
      <c r="AS60" s="205"/>
      <c r="AT60" s="205"/>
      <c r="AU60" s="206">
        <f t="shared" si="13"/>
        <v>0</v>
      </c>
      <c r="AV60" s="205"/>
      <c r="AW60" s="205"/>
      <c r="AX60" s="206">
        <f t="shared" si="14"/>
        <v>0</v>
      </c>
      <c r="AY60" s="205"/>
      <c r="AZ60" s="205"/>
      <c r="BA60" s="206">
        <f t="shared" si="15"/>
        <v>0</v>
      </c>
      <c r="BB60" s="205"/>
      <c r="BC60" s="205"/>
      <c r="BD60" s="206">
        <f t="shared" si="16"/>
        <v>0</v>
      </c>
      <c r="BE60" s="205"/>
      <c r="BF60" s="205"/>
      <c r="BG60" s="206">
        <f t="shared" si="17"/>
        <v>0</v>
      </c>
      <c r="BH60" s="205"/>
      <c r="BI60" s="205"/>
      <c r="BJ60" s="206">
        <f t="shared" si="88"/>
        <v>0</v>
      </c>
    </row>
    <row r="61" spans="1:67" x14ac:dyDescent="0.2">
      <c r="A61" s="39">
        <f t="shared" si="37"/>
        <v>47</v>
      </c>
      <c r="B61" s="183"/>
      <c r="C61" s="183"/>
      <c r="D61" s="184"/>
      <c r="E61" s="38">
        <f t="shared" si="89"/>
        <v>42931</v>
      </c>
      <c r="F61" s="189"/>
      <c r="G61" s="205"/>
      <c r="H61" s="206"/>
      <c r="I61" s="205"/>
      <c r="J61" s="205"/>
      <c r="K61" s="206">
        <f t="shared" si="80"/>
        <v>0</v>
      </c>
      <c r="L61" s="205"/>
      <c r="M61" s="205"/>
      <c r="N61" s="206">
        <f t="shared" si="81"/>
        <v>0</v>
      </c>
      <c r="O61" s="205"/>
      <c r="P61" s="205"/>
      <c r="Q61" s="206">
        <f t="shared" si="82"/>
        <v>0</v>
      </c>
      <c r="R61" s="205"/>
      <c r="S61" s="205"/>
      <c r="T61" s="206">
        <f t="shared" si="83"/>
        <v>0</v>
      </c>
      <c r="U61" s="205"/>
      <c r="V61" s="205"/>
      <c r="W61" s="206">
        <f t="shared" si="84"/>
        <v>0</v>
      </c>
      <c r="X61" s="205"/>
      <c r="Y61" s="205"/>
      <c r="Z61" s="206">
        <f t="shared" si="85"/>
        <v>0</v>
      </c>
      <c r="AA61" s="205"/>
      <c r="AB61" s="205"/>
      <c r="AC61" s="206">
        <f t="shared" si="86"/>
        <v>0</v>
      </c>
      <c r="AD61" s="205"/>
      <c r="AE61" s="205"/>
      <c r="AF61" s="206">
        <f t="shared" si="87"/>
        <v>0</v>
      </c>
      <c r="AG61" s="205"/>
      <c r="AH61" s="205"/>
      <c r="AI61" s="206">
        <f t="shared" si="9"/>
        <v>0</v>
      </c>
      <c r="AJ61" s="205"/>
      <c r="AK61" s="205"/>
      <c r="AL61" s="206">
        <f t="shared" si="10"/>
        <v>0</v>
      </c>
      <c r="AM61" s="205"/>
      <c r="AN61" s="205"/>
      <c r="AO61" s="206">
        <f t="shared" si="11"/>
        <v>0</v>
      </c>
      <c r="AP61" s="205"/>
      <c r="AQ61" s="205"/>
      <c r="AR61" s="206">
        <f t="shared" si="12"/>
        <v>0</v>
      </c>
      <c r="AS61" s="205"/>
      <c r="AT61" s="205"/>
      <c r="AU61" s="206">
        <f t="shared" si="13"/>
        <v>0</v>
      </c>
      <c r="AV61" s="205"/>
      <c r="AW61" s="205"/>
      <c r="AX61" s="206">
        <f t="shared" si="14"/>
        <v>0</v>
      </c>
      <c r="AY61" s="205"/>
      <c r="AZ61" s="205"/>
      <c r="BA61" s="206">
        <f t="shared" si="15"/>
        <v>0</v>
      </c>
      <c r="BB61" s="205"/>
      <c r="BC61" s="205"/>
      <c r="BD61" s="206">
        <f t="shared" si="16"/>
        <v>0</v>
      </c>
      <c r="BE61" s="205"/>
      <c r="BF61" s="205"/>
      <c r="BG61" s="206">
        <f t="shared" si="17"/>
        <v>0</v>
      </c>
      <c r="BH61" s="205"/>
      <c r="BI61" s="205"/>
      <c r="BJ61" s="206">
        <f t="shared" si="88"/>
        <v>0</v>
      </c>
    </row>
    <row r="62" spans="1:67" x14ac:dyDescent="0.2">
      <c r="A62" s="39">
        <f t="shared" si="37"/>
        <v>48</v>
      </c>
      <c r="B62" s="183"/>
      <c r="C62" s="183"/>
      <c r="D62" s="184"/>
      <c r="E62" s="38">
        <f t="shared" si="89"/>
        <v>42931</v>
      </c>
      <c r="F62" s="189"/>
      <c r="G62" s="205"/>
      <c r="H62" s="206"/>
      <c r="I62" s="205"/>
      <c r="J62" s="205"/>
      <c r="K62" s="206">
        <f t="shared" si="80"/>
        <v>0</v>
      </c>
      <c r="L62" s="205"/>
      <c r="M62" s="205"/>
      <c r="N62" s="206">
        <f t="shared" si="81"/>
        <v>0</v>
      </c>
      <c r="O62" s="205"/>
      <c r="P62" s="205"/>
      <c r="Q62" s="206">
        <f t="shared" si="82"/>
        <v>0</v>
      </c>
      <c r="R62" s="205"/>
      <c r="S62" s="205"/>
      <c r="T62" s="206">
        <f t="shared" si="83"/>
        <v>0</v>
      </c>
      <c r="U62" s="205"/>
      <c r="V62" s="205"/>
      <c r="W62" s="206">
        <f t="shared" si="84"/>
        <v>0</v>
      </c>
      <c r="X62" s="205"/>
      <c r="Y62" s="205"/>
      <c r="Z62" s="206">
        <f t="shared" si="85"/>
        <v>0</v>
      </c>
      <c r="AA62" s="205"/>
      <c r="AB62" s="205"/>
      <c r="AC62" s="206">
        <f t="shared" si="86"/>
        <v>0</v>
      </c>
      <c r="AD62" s="205"/>
      <c r="AE62" s="205"/>
      <c r="AF62" s="206">
        <f t="shared" si="87"/>
        <v>0</v>
      </c>
      <c r="AG62" s="205"/>
      <c r="AH62" s="205"/>
      <c r="AI62" s="206">
        <f t="shared" si="9"/>
        <v>0</v>
      </c>
      <c r="AJ62" s="205"/>
      <c r="AK62" s="205"/>
      <c r="AL62" s="206">
        <f t="shared" si="10"/>
        <v>0</v>
      </c>
      <c r="AM62" s="205"/>
      <c r="AN62" s="205"/>
      <c r="AO62" s="206">
        <f t="shared" si="11"/>
        <v>0</v>
      </c>
      <c r="AP62" s="205"/>
      <c r="AQ62" s="205"/>
      <c r="AR62" s="206">
        <f t="shared" si="12"/>
        <v>0</v>
      </c>
      <c r="AS62" s="205"/>
      <c r="AT62" s="205"/>
      <c r="AU62" s="206">
        <f t="shared" si="13"/>
        <v>0</v>
      </c>
      <c r="AV62" s="205"/>
      <c r="AW62" s="205"/>
      <c r="AX62" s="206">
        <f t="shared" si="14"/>
        <v>0</v>
      </c>
      <c r="AY62" s="205"/>
      <c r="AZ62" s="205"/>
      <c r="BA62" s="206">
        <f t="shared" si="15"/>
        <v>0</v>
      </c>
      <c r="BB62" s="205"/>
      <c r="BC62" s="205"/>
      <c r="BD62" s="206">
        <f t="shared" si="16"/>
        <v>0</v>
      </c>
      <c r="BE62" s="205"/>
      <c r="BF62" s="205"/>
      <c r="BG62" s="206">
        <f t="shared" si="17"/>
        <v>0</v>
      </c>
      <c r="BH62" s="205"/>
      <c r="BI62" s="205"/>
      <c r="BJ62" s="206">
        <f t="shared" si="88"/>
        <v>0</v>
      </c>
    </row>
    <row r="63" spans="1:67" x14ac:dyDescent="0.2">
      <c r="A63" s="39">
        <f t="shared" si="37"/>
        <v>49</v>
      </c>
      <c r="B63" s="183"/>
      <c r="C63" s="183"/>
      <c r="D63" s="184"/>
      <c r="E63" s="38">
        <f t="shared" si="89"/>
        <v>42931</v>
      </c>
      <c r="F63" s="189"/>
      <c r="G63" s="205"/>
      <c r="H63" s="206"/>
      <c r="I63" s="205"/>
      <c r="J63" s="205"/>
      <c r="K63" s="206">
        <f t="shared" si="80"/>
        <v>0</v>
      </c>
      <c r="L63" s="205"/>
      <c r="M63" s="205"/>
      <c r="N63" s="206">
        <f t="shared" si="81"/>
        <v>0</v>
      </c>
      <c r="O63" s="205"/>
      <c r="P63" s="205"/>
      <c r="Q63" s="206">
        <f t="shared" si="82"/>
        <v>0</v>
      </c>
      <c r="R63" s="205"/>
      <c r="S63" s="205"/>
      <c r="T63" s="206">
        <f t="shared" si="83"/>
        <v>0</v>
      </c>
      <c r="U63" s="205"/>
      <c r="V63" s="205"/>
      <c r="W63" s="206">
        <f t="shared" si="84"/>
        <v>0</v>
      </c>
      <c r="X63" s="205"/>
      <c r="Y63" s="205"/>
      <c r="Z63" s="206">
        <f t="shared" si="85"/>
        <v>0</v>
      </c>
      <c r="AA63" s="205"/>
      <c r="AB63" s="205"/>
      <c r="AC63" s="206">
        <f t="shared" si="86"/>
        <v>0</v>
      </c>
      <c r="AD63" s="205"/>
      <c r="AE63" s="205"/>
      <c r="AF63" s="206">
        <f t="shared" si="87"/>
        <v>0</v>
      </c>
      <c r="AG63" s="205"/>
      <c r="AH63" s="205"/>
      <c r="AI63" s="206">
        <f t="shared" si="9"/>
        <v>0</v>
      </c>
      <c r="AJ63" s="205"/>
      <c r="AK63" s="205"/>
      <c r="AL63" s="206">
        <f t="shared" si="10"/>
        <v>0</v>
      </c>
      <c r="AM63" s="205"/>
      <c r="AN63" s="205"/>
      <c r="AO63" s="206">
        <f t="shared" si="11"/>
        <v>0</v>
      </c>
      <c r="AP63" s="205"/>
      <c r="AQ63" s="205"/>
      <c r="AR63" s="206">
        <f t="shared" si="12"/>
        <v>0</v>
      </c>
      <c r="AS63" s="205"/>
      <c r="AT63" s="205"/>
      <c r="AU63" s="206">
        <f t="shared" si="13"/>
        <v>0</v>
      </c>
      <c r="AV63" s="205"/>
      <c r="AW63" s="205"/>
      <c r="AX63" s="206">
        <f t="shared" si="14"/>
        <v>0</v>
      </c>
      <c r="AY63" s="205"/>
      <c r="AZ63" s="205"/>
      <c r="BA63" s="206">
        <f t="shared" si="15"/>
        <v>0</v>
      </c>
      <c r="BB63" s="205"/>
      <c r="BC63" s="205"/>
      <c r="BD63" s="206">
        <f t="shared" si="16"/>
        <v>0</v>
      </c>
      <c r="BE63" s="205"/>
      <c r="BF63" s="205"/>
      <c r="BG63" s="206">
        <f t="shared" si="17"/>
        <v>0</v>
      </c>
      <c r="BH63" s="205"/>
      <c r="BI63" s="205"/>
      <c r="BJ63" s="206">
        <f t="shared" si="88"/>
        <v>0</v>
      </c>
    </row>
    <row r="64" spans="1:67" x14ac:dyDescent="0.2">
      <c r="A64" s="39">
        <f t="shared" si="37"/>
        <v>50</v>
      </c>
      <c r="B64" s="183"/>
      <c r="C64" s="183"/>
      <c r="D64" s="184"/>
      <c r="E64" s="38">
        <f t="shared" si="89"/>
        <v>42931</v>
      </c>
      <c r="F64" s="189"/>
      <c r="G64" s="205"/>
      <c r="H64" s="206"/>
      <c r="I64" s="205"/>
      <c r="J64" s="205"/>
      <c r="K64" s="206">
        <f t="shared" si="80"/>
        <v>0</v>
      </c>
      <c r="L64" s="205"/>
      <c r="M64" s="205"/>
      <c r="N64" s="206">
        <f t="shared" si="81"/>
        <v>0</v>
      </c>
      <c r="O64" s="205"/>
      <c r="P64" s="205"/>
      <c r="Q64" s="206">
        <f t="shared" si="82"/>
        <v>0</v>
      </c>
      <c r="R64" s="205"/>
      <c r="S64" s="205"/>
      <c r="T64" s="206">
        <f t="shared" si="83"/>
        <v>0</v>
      </c>
      <c r="U64" s="205"/>
      <c r="V64" s="205"/>
      <c r="W64" s="206">
        <f t="shared" si="84"/>
        <v>0</v>
      </c>
      <c r="X64" s="205"/>
      <c r="Y64" s="205"/>
      <c r="Z64" s="206">
        <f t="shared" si="85"/>
        <v>0</v>
      </c>
      <c r="AA64" s="205"/>
      <c r="AB64" s="205"/>
      <c r="AC64" s="206">
        <f t="shared" si="86"/>
        <v>0</v>
      </c>
      <c r="AD64" s="205"/>
      <c r="AE64" s="205"/>
      <c r="AF64" s="206">
        <f t="shared" si="87"/>
        <v>0</v>
      </c>
      <c r="AG64" s="205"/>
      <c r="AH64" s="205"/>
      <c r="AI64" s="206">
        <f t="shared" si="9"/>
        <v>0</v>
      </c>
      <c r="AJ64" s="205"/>
      <c r="AK64" s="205"/>
      <c r="AL64" s="206">
        <f t="shared" si="10"/>
        <v>0</v>
      </c>
      <c r="AM64" s="205"/>
      <c r="AN64" s="205"/>
      <c r="AO64" s="206">
        <f t="shared" si="11"/>
        <v>0</v>
      </c>
      <c r="AP64" s="205"/>
      <c r="AQ64" s="205"/>
      <c r="AR64" s="206">
        <f t="shared" si="12"/>
        <v>0</v>
      </c>
      <c r="AS64" s="205"/>
      <c r="AT64" s="205"/>
      <c r="AU64" s="206">
        <f t="shared" si="13"/>
        <v>0</v>
      </c>
      <c r="AV64" s="205"/>
      <c r="AW64" s="205"/>
      <c r="AX64" s="206">
        <f t="shared" si="14"/>
        <v>0</v>
      </c>
      <c r="AY64" s="205"/>
      <c r="AZ64" s="205"/>
      <c r="BA64" s="206">
        <f t="shared" si="15"/>
        <v>0</v>
      </c>
      <c r="BB64" s="205"/>
      <c r="BC64" s="205"/>
      <c r="BD64" s="206">
        <f t="shared" si="16"/>
        <v>0</v>
      </c>
      <c r="BE64" s="205"/>
      <c r="BF64" s="205"/>
      <c r="BG64" s="206">
        <f t="shared" si="17"/>
        <v>0</v>
      </c>
      <c r="BH64" s="205"/>
      <c r="BI64" s="205"/>
      <c r="BJ64" s="206">
        <f t="shared" si="88"/>
        <v>0</v>
      </c>
    </row>
    <row r="65" spans="1:62" x14ac:dyDescent="0.2">
      <c r="A65" s="39">
        <f t="shared" si="37"/>
        <v>51</v>
      </c>
      <c r="B65" s="183"/>
      <c r="C65" s="183"/>
      <c r="D65" s="184"/>
      <c r="E65" s="38">
        <f t="shared" si="89"/>
        <v>42931</v>
      </c>
      <c r="F65" s="189"/>
      <c r="G65" s="205"/>
      <c r="H65" s="206"/>
      <c r="I65" s="205"/>
      <c r="J65" s="205"/>
      <c r="K65" s="206">
        <f t="shared" si="80"/>
        <v>0</v>
      </c>
      <c r="L65" s="205"/>
      <c r="M65" s="205"/>
      <c r="N65" s="206">
        <f t="shared" si="81"/>
        <v>0</v>
      </c>
      <c r="O65" s="205"/>
      <c r="P65" s="205"/>
      <c r="Q65" s="206">
        <f t="shared" si="82"/>
        <v>0</v>
      </c>
      <c r="R65" s="205"/>
      <c r="S65" s="205"/>
      <c r="T65" s="206">
        <f t="shared" si="83"/>
        <v>0</v>
      </c>
      <c r="U65" s="205"/>
      <c r="V65" s="205"/>
      <c r="W65" s="206">
        <f t="shared" si="84"/>
        <v>0</v>
      </c>
      <c r="X65" s="205"/>
      <c r="Y65" s="205"/>
      <c r="Z65" s="206">
        <f t="shared" si="85"/>
        <v>0</v>
      </c>
      <c r="AA65" s="205"/>
      <c r="AB65" s="205"/>
      <c r="AC65" s="206">
        <f t="shared" si="86"/>
        <v>0</v>
      </c>
      <c r="AD65" s="205"/>
      <c r="AE65" s="205"/>
      <c r="AF65" s="206">
        <f t="shared" si="87"/>
        <v>0</v>
      </c>
      <c r="AG65" s="205"/>
      <c r="AH65" s="205"/>
      <c r="AI65" s="206">
        <f t="shared" si="9"/>
        <v>0</v>
      </c>
      <c r="AJ65" s="205"/>
      <c r="AK65" s="205"/>
      <c r="AL65" s="206">
        <f t="shared" si="10"/>
        <v>0</v>
      </c>
      <c r="AM65" s="205"/>
      <c r="AN65" s="205"/>
      <c r="AO65" s="206">
        <f t="shared" si="11"/>
        <v>0</v>
      </c>
      <c r="AP65" s="205"/>
      <c r="AQ65" s="205"/>
      <c r="AR65" s="206">
        <f t="shared" si="12"/>
        <v>0</v>
      </c>
      <c r="AS65" s="205"/>
      <c r="AT65" s="205"/>
      <c r="AU65" s="206">
        <f t="shared" si="13"/>
        <v>0</v>
      </c>
      <c r="AV65" s="205"/>
      <c r="AW65" s="205"/>
      <c r="AX65" s="206">
        <f t="shared" si="14"/>
        <v>0</v>
      </c>
      <c r="AY65" s="205"/>
      <c r="AZ65" s="205"/>
      <c r="BA65" s="206">
        <f t="shared" si="15"/>
        <v>0</v>
      </c>
      <c r="BB65" s="205"/>
      <c r="BC65" s="205"/>
      <c r="BD65" s="206">
        <f t="shared" si="16"/>
        <v>0</v>
      </c>
      <c r="BE65" s="205"/>
      <c r="BF65" s="205"/>
      <c r="BG65" s="206">
        <f t="shared" si="17"/>
        <v>0</v>
      </c>
      <c r="BH65" s="205"/>
      <c r="BI65" s="205"/>
      <c r="BJ65" s="206">
        <f t="shared" si="88"/>
        <v>0</v>
      </c>
    </row>
    <row r="66" spans="1:62" x14ac:dyDescent="0.2">
      <c r="A66" s="39">
        <f t="shared" si="37"/>
        <v>52</v>
      </c>
      <c r="B66" s="183"/>
      <c r="C66" s="183"/>
      <c r="D66" s="184"/>
      <c r="E66" s="38">
        <f t="shared" si="89"/>
        <v>42931</v>
      </c>
      <c r="F66" s="189"/>
      <c r="G66" s="205"/>
      <c r="H66" s="206"/>
      <c r="I66" s="205"/>
      <c r="J66" s="205"/>
      <c r="K66" s="206">
        <f t="shared" si="80"/>
        <v>0</v>
      </c>
      <c r="L66" s="205"/>
      <c r="M66" s="205"/>
      <c r="N66" s="206">
        <f t="shared" si="81"/>
        <v>0</v>
      </c>
      <c r="O66" s="205"/>
      <c r="P66" s="205"/>
      <c r="Q66" s="206">
        <f t="shared" si="82"/>
        <v>0</v>
      </c>
      <c r="R66" s="205"/>
      <c r="S66" s="205"/>
      <c r="T66" s="206">
        <f t="shared" si="83"/>
        <v>0</v>
      </c>
      <c r="U66" s="205"/>
      <c r="V66" s="205"/>
      <c r="W66" s="206">
        <f t="shared" si="84"/>
        <v>0</v>
      </c>
      <c r="X66" s="205"/>
      <c r="Y66" s="205"/>
      <c r="Z66" s="206">
        <f t="shared" si="85"/>
        <v>0</v>
      </c>
      <c r="AA66" s="205"/>
      <c r="AB66" s="205"/>
      <c r="AC66" s="206">
        <f t="shared" si="86"/>
        <v>0</v>
      </c>
      <c r="AD66" s="205"/>
      <c r="AE66" s="205"/>
      <c r="AF66" s="206">
        <f t="shared" si="87"/>
        <v>0</v>
      </c>
      <c r="AG66" s="205"/>
      <c r="AH66" s="205"/>
      <c r="AI66" s="206">
        <f t="shared" si="9"/>
        <v>0</v>
      </c>
      <c r="AJ66" s="205"/>
      <c r="AK66" s="205"/>
      <c r="AL66" s="206">
        <f t="shared" si="10"/>
        <v>0</v>
      </c>
      <c r="AM66" s="205"/>
      <c r="AN66" s="205"/>
      <c r="AO66" s="206">
        <f t="shared" si="11"/>
        <v>0</v>
      </c>
      <c r="AP66" s="205"/>
      <c r="AQ66" s="205"/>
      <c r="AR66" s="206">
        <f t="shared" si="12"/>
        <v>0</v>
      </c>
      <c r="AS66" s="205"/>
      <c r="AT66" s="205"/>
      <c r="AU66" s="206">
        <f t="shared" si="13"/>
        <v>0</v>
      </c>
      <c r="AV66" s="205"/>
      <c r="AW66" s="205"/>
      <c r="AX66" s="206">
        <f t="shared" si="14"/>
        <v>0</v>
      </c>
      <c r="AY66" s="205"/>
      <c r="AZ66" s="205"/>
      <c r="BA66" s="206">
        <f t="shared" si="15"/>
        <v>0</v>
      </c>
      <c r="BB66" s="205"/>
      <c r="BC66" s="205"/>
      <c r="BD66" s="206">
        <f t="shared" si="16"/>
        <v>0</v>
      </c>
      <c r="BE66" s="205"/>
      <c r="BF66" s="205"/>
      <c r="BG66" s="206">
        <f t="shared" si="17"/>
        <v>0</v>
      </c>
      <c r="BH66" s="205"/>
      <c r="BI66" s="205"/>
      <c r="BJ66" s="206">
        <f t="shared" si="88"/>
        <v>0</v>
      </c>
    </row>
    <row r="67" spans="1:62" x14ac:dyDescent="0.2">
      <c r="A67" s="39">
        <f t="shared" si="37"/>
        <v>53</v>
      </c>
      <c r="B67" s="183"/>
      <c r="C67" s="183"/>
      <c r="D67" s="184"/>
      <c r="E67" s="38">
        <f t="shared" si="89"/>
        <v>42931</v>
      </c>
      <c r="F67" s="189"/>
      <c r="G67" s="205"/>
      <c r="H67" s="206"/>
      <c r="I67" s="205"/>
      <c r="J67" s="205"/>
      <c r="K67" s="206">
        <f t="shared" si="80"/>
        <v>0</v>
      </c>
      <c r="L67" s="205"/>
      <c r="M67" s="205"/>
      <c r="N67" s="206">
        <f t="shared" si="81"/>
        <v>0</v>
      </c>
      <c r="O67" s="205"/>
      <c r="P67" s="205"/>
      <c r="Q67" s="206">
        <f t="shared" si="82"/>
        <v>0</v>
      </c>
      <c r="R67" s="205"/>
      <c r="S67" s="205"/>
      <c r="T67" s="206">
        <f t="shared" si="83"/>
        <v>0</v>
      </c>
      <c r="U67" s="205"/>
      <c r="V67" s="205"/>
      <c r="W67" s="206">
        <f t="shared" si="84"/>
        <v>0</v>
      </c>
      <c r="X67" s="205"/>
      <c r="Y67" s="205"/>
      <c r="Z67" s="206">
        <f t="shared" si="85"/>
        <v>0</v>
      </c>
      <c r="AA67" s="205"/>
      <c r="AB67" s="205"/>
      <c r="AC67" s="206">
        <f t="shared" si="86"/>
        <v>0</v>
      </c>
      <c r="AD67" s="205"/>
      <c r="AE67" s="205"/>
      <c r="AF67" s="206">
        <f t="shared" si="87"/>
        <v>0</v>
      </c>
      <c r="AG67" s="205"/>
      <c r="AH67" s="205"/>
      <c r="AI67" s="206">
        <f t="shared" si="9"/>
        <v>0</v>
      </c>
      <c r="AJ67" s="205"/>
      <c r="AK67" s="205"/>
      <c r="AL67" s="206">
        <f t="shared" si="10"/>
        <v>0</v>
      </c>
      <c r="AM67" s="205"/>
      <c r="AN67" s="205"/>
      <c r="AO67" s="206">
        <f t="shared" si="11"/>
        <v>0</v>
      </c>
      <c r="AP67" s="205"/>
      <c r="AQ67" s="205"/>
      <c r="AR67" s="206">
        <f t="shared" si="12"/>
        <v>0</v>
      </c>
      <c r="AS67" s="205"/>
      <c r="AT67" s="205"/>
      <c r="AU67" s="206">
        <f t="shared" si="13"/>
        <v>0</v>
      </c>
      <c r="AV67" s="205"/>
      <c r="AW67" s="205"/>
      <c r="AX67" s="206">
        <f t="shared" si="14"/>
        <v>0</v>
      </c>
      <c r="AY67" s="205"/>
      <c r="AZ67" s="205"/>
      <c r="BA67" s="206">
        <f t="shared" si="15"/>
        <v>0</v>
      </c>
      <c r="BB67" s="205"/>
      <c r="BC67" s="205"/>
      <c r="BD67" s="206">
        <f t="shared" si="16"/>
        <v>0</v>
      </c>
      <c r="BE67" s="205"/>
      <c r="BF67" s="205"/>
      <c r="BG67" s="206">
        <f t="shared" si="17"/>
        <v>0</v>
      </c>
      <c r="BH67" s="205"/>
      <c r="BI67" s="205"/>
      <c r="BJ67" s="206">
        <f t="shared" si="88"/>
        <v>0</v>
      </c>
    </row>
    <row r="68" spans="1:62" x14ac:dyDescent="0.2">
      <c r="A68" s="39">
        <f t="shared" si="37"/>
        <v>54</v>
      </c>
      <c r="B68" s="183"/>
      <c r="C68" s="183"/>
      <c r="D68" s="184"/>
      <c r="E68" s="38">
        <f t="shared" si="89"/>
        <v>42931</v>
      </c>
      <c r="F68" s="189"/>
      <c r="G68" s="205"/>
      <c r="H68" s="206"/>
      <c r="I68" s="205"/>
      <c r="J68" s="205"/>
      <c r="K68" s="206">
        <f t="shared" si="80"/>
        <v>0</v>
      </c>
      <c r="L68" s="205"/>
      <c r="M68" s="205"/>
      <c r="N68" s="206">
        <f t="shared" si="81"/>
        <v>0</v>
      </c>
      <c r="O68" s="205"/>
      <c r="P68" s="205"/>
      <c r="Q68" s="206">
        <f t="shared" si="82"/>
        <v>0</v>
      </c>
      <c r="R68" s="205"/>
      <c r="S68" s="205"/>
      <c r="T68" s="206">
        <f t="shared" si="83"/>
        <v>0</v>
      </c>
      <c r="U68" s="205"/>
      <c r="V68" s="205"/>
      <c r="W68" s="206">
        <f t="shared" si="84"/>
        <v>0</v>
      </c>
      <c r="X68" s="205"/>
      <c r="Y68" s="205"/>
      <c r="Z68" s="206">
        <f t="shared" si="85"/>
        <v>0</v>
      </c>
      <c r="AA68" s="205"/>
      <c r="AB68" s="205"/>
      <c r="AC68" s="206">
        <f t="shared" si="86"/>
        <v>0</v>
      </c>
      <c r="AD68" s="205"/>
      <c r="AE68" s="205"/>
      <c r="AF68" s="206">
        <f t="shared" si="87"/>
        <v>0</v>
      </c>
      <c r="AG68" s="205"/>
      <c r="AH68" s="205"/>
      <c r="AI68" s="206">
        <f t="shared" si="9"/>
        <v>0</v>
      </c>
      <c r="AJ68" s="205"/>
      <c r="AK68" s="205"/>
      <c r="AL68" s="206">
        <f t="shared" si="10"/>
        <v>0</v>
      </c>
      <c r="AM68" s="205"/>
      <c r="AN68" s="205"/>
      <c r="AO68" s="206">
        <f t="shared" si="11"/>
        <v>0</v>
      </c>
      <c r="AP68" s="205"/>
      <c r="AQ68" s="205"/>
      <c r="AR68" s="206">
        <f t="shared" si="12"/>
        <v>0</v>
      </c>
      <c r="AS68" s="205"/>
      <c r="AT68" s="205"/>
      <c r="AU68" s="206">
        <f t="shared" si="13"/>
        <v>0</v>
      </c>
      <c r="AV68" s="205"/>
      <c r="AW68" s="205"/>
      <c r="AX68" s="206">
        <f t="shared" si="14"/>
        <v>0</v>
      </c>
      <c r="AY68" s="205"/>
      <c r="AZ68" s="205"/>
      <c r="BA68" s="206">
        <f t="shared" si="15"/>
        <v>0</v>
      </c>
      <c r="BB68" s="205"/>
      <c r="BC68" s="205"/>
      <c r="BD68" s="206">
        <f t="shared" si="16"/>
        <v>0</v>
      </c>
      <c r="BE68" s="205"/>
      <c r="BF68" s="205"/>
      <c r="BG68" s="206">
        <f t="shared" si="17"/>
        <v>0</v>
      </c>
      <c r="BH68" s="205"/>
      <c r="BI68" s="205"/>
      <c r="BJ68" s="206">
        <f t="shared" si="88"/>
        <v>0</v>
      </c>
    </row>
    <row r="69" spans="1:62" x14ac:dyDescent="0.2">
      <c r="A69" s="39">
        <f t="shared" si="37"/>
        <v>55</v>
      </c>
      <c r="B69" s="183"/>
      <c r="C69" s="183"/>
      <c r="D69" s="184"/>
      <c r="E69" s="38">
        <f t="shared" si="89"/>
        <v>42931</v>
      </c>
      <c r="F69" s="189"/>
      <c r="G69" s="205"/>
      <c r="H69" s="206"/>
      <c r="I69" s="205"/>
      <c r="J69" s="205"/>
      <c r="K69" s="206">
        <f t="shared" si="80"/>
        <v>0</v>
      </c>
      <c r="L69" s="205"/>
      <c r="M69" s="205"/>
      <c r="N69" s="206">
        <f t="shared" si="81"/>
        <v>0</v>
      </c>
      <c r="O69" s="205"/>
      <c r="P69" s="205"/>
      <c r="Q69" s="206">
        <f t="shared" si="82"/>
        <v>0</v>
      </c>
      <c r="R69" s="205"/>
      <c r="S69" s="205"/>
      <c r="T69" s="206">
        <f t="shared" si="83"/>
        <v>0</v>
      </c>
      <c r="U69" s="205"/>
      <c r="V69" s="205"/>
      <c r="W69" s="206">
        <f t="shared" si="84"/>
        <v>0</v>
      </c>
      <c r="X69" s="205"/>
      <c r="Y69" s="205"/>
      <c r="Z69" s="206">
        <f t="shared" si="85"/>
        <v>0</v>
      </c>
      <c r="AA69" s="205"/>
      <c r="AB69" s="205"/>
      <c r="AC69" s="206">
        <f t="shared" si="86"/>
        <v>0</v>
      </c>
      <c r="AD69" s="205"/>
      <c r="AE69" s="205"/>
      <c r="AF69" s="206">
        <f t="shared" si="87"/>
        <v>0</v>
      </c>
      <c r="AG69" s="205"/>
      <c r="AH69" s="205"/>
      <c r="AI69" s="206">
        <f t="shared" si="9"/>
        <v>0</v>
      </c>
      <c r="AJ69" s="205"/>
      <c r="AK69" s="205"/>
      <c r="AL69" s="206">
        <f t="shared" si="10"/>
        <v>0</v>
      </c>
      <c r="AM69" s="205"/>
      <c r="AN69" s="205"/>
      <c r="AO69" s="206">
        <f t="shared" si="11"/>
        <v>0</v>
      </c>
      <c r="AP69" s="205"/>
      <c r="AQ69" s="205"/>
      <c r="AR69" s="206">
        <f t="shared" si="12"/>
        <v>0</v>
      </c>
      <c r="AS69" s="205"/>
      <c r="AT69" s="205"/>
      <c r="AU69" s="206">
        <f t="shared" si="13"/>
        <v>0</v>
      </c>
      <c r="AV69" s="205"/>
      <c r="AW69" s="205"/>
      <c r="AX69" s="206">
        <f t="shared" si="14"/>
        <v>0</v>
      </c>
      <c r="AY69" s="205"/>
      <c r="AZ69" s="205"/>
      <c r="BA69" s="206">
        <f t="shared" si="15"/>
        <v>0</v>
      </c>
      <c r="BB69" s="205"/>
      <c r="BC69" s="205"/>
      <c r="BD69" s="206">
        <f t="shared" si="16"/>
        <v>0</v>
      </c>
      <c r="BE69" s="205"/>
      <c r="BF69" s="205"/>
      <c r="BG69" s="206">
        <f t="shared" si="17"/>
        <v>0</v>
      </c>
      <c r="BH69" s="205"/>
      <c r="BI69" s="205"/>
      <c r="BJ69" s="206">
        <f t="shared" si="88"/>
        <v>0</v>
      </c>
    </row>
    <row r="70" spans="1:62" x14ac:dyDescent="0.2">
      <c r="A70" s="39">
        <f t="shared" si="37"/>
        <v>56</v>
      </c>
      <c r="B70" s="183"/>
      <c r="C70" s="183"/>
      <c r="D70" s="184"/>
      <c r="E70" s="38">
        <f t="shared" si="89"/>
        <v>42931</v>
      </c>
      <c r="F70" s="189"/>
      <c r="G70" s="205"/>
      <c r="H70" s="206"/>
      <c r="I70" s="205"/>
      <c r="J70" s="205"/>
      <c r="K70" s="206">
        <f t="shared" si="80"/>
        <v>0</v>
      </c>
      <c r="L70" s="205"/>
      <c r="M70" s="205"/>
      <c r="N70" s="206">
        <f t="shared" si="81"/>
        <v>0</v>
      </c>
      <c r="O70" s="205"/>
      <c r="P70" s="205"/>
      <c r="Q70" s="206">
        <f t="shared" si="82"/>
        <v>0</v>
      </c>
      <c r="R70" s="205"/>
      <c r="S70" s="205"/>
      <c r="T70" s="206">
        <f t="shared" si="83"/>
        <v>0</v>
      </c>
      <c r="U70" s="205"/>
      <c r="V70" s="205"/>
      <c r="W70" s="206">
        <f t="shared" si="84"/>
        <v>0</v>
      </c>
      <c r="X70" s="205"/>
      <c r="Y70" s="205"/>
      <c r="Z70" s="206">
        <f t="shared" si="85"/>
        <v>0</v>
      </c>
      <c r="AA70" s="205"/>
      <c r="AB70" s="205"/>
      <c r="AC70" s="206">
        <f t="shared" si="86"/>
        <v>0</v>
      </c>
      <c r="AD70" s="205"/>
      <c r="AE70" s="205"/>
      <c r="AF70" s="206">
        <f t="shared" si="87"/>
        <v>0</v>
      </c>
      <c r="AG70" s="205"/>
      <c r="AH70" s="205"/>
      <c r="AI70" s="206">
        <f t="shared" si="9"/>
        <v>0</v>
      </c>
      <c r="AJ70" s="205"/>
      <c r="AK70" s="205"/>
      <c r="AL70" s="206">
        <f t="shared" si="10"/>
        <v>0</v>
      </c>
      <c r="AM70" s="205"/>
      <c r="AN70" s="205"/>
      <c r="AO70" s="206">
        <f t="shared" si="11"/>
        <v>0</v>
      </c>
      <c r="AP70" s="205"/>
      <c r="AQ70" s="205"/>
      <c r="AR70" s="206">
        <f t="shared" si="12"/>
        <v>0</v>
      </c>
      <c r="AS70" s="205"/>
      <c r="AT70" s="205"/>
      <c r="AU70" s="206">
        <f t="shared" si="13"/>
        <v>0</v>
      </c>
      <c r="AV70" s="205"/>
      <c r="AW70" s="205"/>
      <c r="AX70" s="206">
        <f t="shared" si="14"/>
        <v>0</v>
      </c>
      <c r="AY70" s="205"/>
      <c r="AZ70" s="205"/>
      <c r="BA70" s="206">
        <f t="shared" si="15"/>
        <v>0</v>
      </c>
      <c r="BB70" s="205"/>
      <c r="BC70" s="205"/>
      <c r="BD70" s="206">
        <f t="shared" si="16"/>
        <v>0</v>
      </c>
      <c r="BE70" s="205"/>
      <c r="BF70" s="205"/>
      <c r="BG70" s="206">
        <f t="shared" si="17"/>
        <v>0</v>
      </c>
      <c r="BH70" s="205"/>
      <c r="BI70" s="205"/>
      <c r="BJ70" s="206">
        <f t="shared" si="88"/>
        <v>0</v>
      </c>
    </row>
    <row r="71" spans="1:62" x14ac:dyDescent="0.2">
      <c r="A71" s="39">
        <f t="shared" si="37"/>
        <v>57</v>
      </c>
      <c r="B71" s="183"/>
      <c r="C71" s="183"/>
      <c r="D71" s="184"/>
      <c r="E71" s="38">
        <f t="shared" si="89"/>
        <v>42931</v>
      </c>
      <c r="F71" s="189"/>
      <c r="G71" s="205"/>
      <c r="H71" s="206"/>
      <c r="I71" s="205"/>
      <c r="J71" s="205"/>
      <c r="K71" s="206">
        <f t="shared" si="80"/>
        <v>0</v>
      </c>
      <c r="L71" s="205"/>
      <c r="M71" s="205"/>
      <c r="N71" s="206">
        <f t="shared" si="81"/>
        <v>0</v>
      </c>
      <c r="O71" s="205"/>
      <c r="P71" s="205"/>
      <c r="Q71" s="206">
        <f t="shared" si="82"/>
        <v>0</v>
      </c>
      <c r="R71" s="205"/>
      <c r="S71" s="205"/>
      <c r="T71" s="206">
        <f t="shared" si="83"/>
        <v>0</v>
      </c>
      <c r="U71" s="205"/>
      <c r="V71" s="205"/>
      <c r="W71" s="206">
        <f t="shared" si="84"/>
        <v>0</v>
      </c>
      <c r="X71" s="205"/>
      <c r="Y71" s="205"/>
      <c r="Z71" s="206">
        <f t="shared" si="85"/>
        <v>0</v>
      </c>
      <c r="AA71" s="205"/>
      <c r="AB71" s="205"/>
      <c r="AC71" s="206">
        <f t="shared" si="86"/>
        <v>0</v>
      </c>
      <c r="AD71" s="205"/>
      <c r="AE71" s="205"/>
      <c r="AF71" s="206">
        <f t="shared" si="87"/>
        <v>0</v>
      </c>
      <c r="AG71" s="205"/>
      <c r="AH71" s="205"/>
      <c r="AI71" s="206">
        <f t="shared" si="9"/>
        <v>0</v>
      </c>
      <c r="AJ71" s="205"/>
      <c r="AK71" s="205"/>
      <c r="AL71" s="206">
        <f t="shared" si="10"/>
        <v>0</v>
      </c>
      <c r="AM71" s="205"/>
      <c r="AN71" s="205"/>
      <c r="AO71" s="206">
        <f t="shared" si="11"/>
        <v>0</v>
      </c>
      <c r="AP71" s="205"/>
      <c r="AQ71" s="205"/>
      <c r="AR71" s="206">
        <f t="shared" si="12"/>
        <v>0</v>
      </c>
      <c r="AS71" s="205"/>
      <c r="AT71" s="205"/>
      <c r="AU71" s="206">
        <f t="shared" si="13"/>
        <v>0</v>
      </c>
      <c r="AV71" s="205"/>
      <c r="AW71" s="205"/>
      <c r="AX71" s="206">
        <f t="shared" si="14"/>
        <v>0</v>
      </c>
      <c r="AY71" s="205"/>
      <c r="AZ71" s="205"/>
      <c r="BA71" s="206">
        <f t="shared" si="15"/>
        <v>0</v>
      </c>
      <c r="BB71" s="205"/>
      <c r="BC71" s="205"/>
      <c r="BD71" s="206">
        <f t="shared" si="16"/>
        <v>0</v>
      </c>
      <c r="BE71" s="205"/>
      <c r="BF71" s="205"/>
      <c r="BG71" s="206">
        <f t="shared" si="17"/>
        <v>0</v>
      </c>
      <c r="BH71" s="205"/>
      <c r="BI71" s="205"/>
      <c r="BJ71" s="206">
        <f t="shared" si="88"/>
        <v>0</v>
      </c>
    </row>
    <row r="72" spans="1:62" x14ac:dyDescent="0.2">
      <c r="A72" s="39">
        <f t="shared" si="37"/>
        <v>58</v>
      </c>
      <c r="B72" s="183"/>
      <c r="C72" s="183"/>
      <c r="D72" s="184"/>
      <c r="E72" s="38">
        <f t="shared" si="89"/>
        <v>42931</v>
      </c>
      <c r="F72" s="189"/>
      <c r="G72" s="205"/>
      <c r="H72" s="206"/>
      <c r="I72" s="205"/>
      <c r="J72" s="205"/>
      <c r="K72" s="206">
        <f t="shared" si="80"/>
        <v>0</v>
      </c>
      <c r="L72" s="205"/>
      <c r="M72" s="205"/>
      <c r="N72" s="206">
        <f t="shared" si="81"/>
        <v>0</v>
      </c>
      <c r="O72" s="205"/>
      <c r="P72" s="205"/>
      <c r="Q72" s="206">
        <f t="shared" si="82"/>
        <v>0</v>
      </c>
      <c r="R72" s="205"/>
      <c r="S72" s="205"/>
      <c r="T72" s="206">
        <f t="shared" si="83"/>
        <v>0</v>
      </c>
      <c r="U72" s="205"/>
      <c r="V72" s="205"/>
      <c r="W72" s="206">
        <f t="shared" si="84"/>
        <v>0</v>
      </c>
      <c r="X72" s="205"/>
      <c r="Y72" s="205"/>
      <c r="Z72" s="206">
        <f t="shared" si="85"/>
        <v>0</v>
      </c>
      <c r="AA72" s="205"/>
      <c r="AB72" s="205"/>
      <c r="AC72" s="206">
        <f t="shared" si="86"/>
        <v>0</v>
      </c>
      <c r="AD72" s="205"/>
      <c r="AE72" s="205"/>
      <c r="AF72" s="206">
        <f t="shared" si="87"/>
        <v>0</v>
      </c>
      <c r="AG72" s="205"/>
      <c r="AH72" s="205"/>
      <c r="AI72" s="206">
        <f t="shared" si="9"/>
        <v>0</v>
      </c>
      <c r="AJ72" s="205"/>
      <c r="AK72" s="205"/>
      <c r="AL72" s="206">
        <f t="shared" si="10"/>
        <v>0</v>
      </c>
      <c r="AM72" s="205"/>
      <c r="AN72" s="205"/>
      <c r="AO72" s="206">
        <f t="shared" si="11"/>
        <v>0</v>
      </c>
      <c r="AP72" s="205"/>
      <c r="AQ72" s="205"/>
      <c r="AR72" s="206">
        <f t="shared" si="12"/>
        <v>0</v>
      </c>
      <c r="AS72" s="205"/>
      <c r="AT72" s="205"/>
      <c r="AU72" s="206">
        <f t="shared" si="13"/>
        <v>0</v>
      </c>
      <c r="AV72" s="205"/>
      <c r="AW72" s="205"/>
      <c r="AX72" s="206">
        <f t="shared" si="14"/>
        <v>0</v>
      </c>
      <c r="AY72" s="205"/>
      <c r="AZ72" s="205"/>
      <c r="BA72" s="206">
        <f t="shared" si="15"/>
        <v>0</v>
      </c>
      <c r="BB72" s="205"/>
      <c r="BC72" s="205"/>
      <c r="BD72" s="206">
        <f t="shared" si="16"/>
        <v>0</v>
      </c>
      <c r="BE72" s="205"/>
      <c r="BF72" s="205"/>
      <c r="BG72" s="206">
        <f t="shared" si="17"/>
        <v>0</v>
      </c>
      <c r="BH72" s="205"/>
      <c r="BI72" s="205"/>
      <c r="BJ72" s="206">
        <f t="shared" si="88"/>
        <v>0</v>
      </c>
    </row>
    <row r="73" spans="1:62" x14ac:dyDescent="0.2">
      <c r="A73" s="39">
        <f t="shared" si="37"/>
        <v>59</v>
      </c>
      <c r="B73" s="183"/>
      <c r="C73" s="183"/>
      <c r="D73" s="184"/>
      <c r="E73" s="38">
        <f t="shared" si="89"/>
        <v>42931</v>
      </c>
      <c r="F73" s="189"/>
      <c r="G73" s="205"/>
      <c r="H73" s="206"/>
      <c r="I73" s="205"/>
      <c r="J73" s="205"/>
      <c r="K73" s="206">
        <f t="shared" si="80"/>
        <v>0</v>
      </c>
      <c r="L73" s="205"/>
      <c r="M73" s="205"/>
      <c r="N73" s="206">
        <f t="shared" si="81"/>
        <v>0</v>
      </c>
      <c r="O73" s="205"/>
      <c r="P73" s="205"/>
      <c r="Q73" s="206">
        <f t="shared" si="82"/>
        <v>0</v>
      </c>
      <c r="R73" s="205"/>
      <c r="S73" s="205"/>
      <c r="T73" s="206">
        <f t="shared" si="83"/>
        <v>0</v>
      </c>
      <c r="U73" s="205"/>
      <c r="V73" s="205"/>
      <c r="W73" s="206">
        <f t="shared" si="84"/>
        <v>0</v>
      </c>
      <c r="X73" s="205"/>
      <c r="Y73" s="205"/>
      <c r="Z73" s="206">
        <f t="shared" si="85"/>
        <v>0</v>
      </c>
      <c r="AA73" s="205"/>
      <c r="AB73" s="205"/>
      <c r="AC73" s="206">
        <f t="shared" si="86"/>
        <v>0</v>
      </c>
      <c r="AD73" s="205"/>
      <c r="AE73" s="205"/>
      <c r="AF73" s="206">
        <f t="shared" si="87"/>
        <v>0</v>
      </c>
      <c r="AG73" s="205"/>
      <c r="AH73" s="205"/>
      <c r="AI73" s="206">
        <f t="shared" si="9"/>
        <v>0</v>
      </c>
      <c r="AJ73" s="205"/>
      <c r="AK73" s="205"/>
      <c r="AL73" s="206">
        <f t="shared" si="10"/>
        <v>0</v>
      </c>
      <c r="AM73" s="205"/>
      <c r="AN73" s="205"/>
      <c r="AO73" s="206">
        <f t="shared" si="11"/>
        <v>0</v>
      </c>
      <c r="AP73" s="205"/>
      <c r="AQ73" s="205"/>
      <c r="AR73" s="206">
        <f t="shared" si="12"/>
        <v>0</v>
      </c>
      <c r="AS73" s="205"/>
      <c r="AT73" s="205"/>
      <c r="AU73" s="206">
        <f t="shared" si="13"/>
        <v>0</v>
      </c>
      <c r="AV73" s="205"/>
      <c r="AW73" s="205"/>
      <c r="AX73" s="206">
        <f t="shared" si="14"/>
        <v>0</v>
      </c>
      <c r="AY73" s="205"/>
      <c r="AZ73" s="205"/>
      <c r="BA73" s="206">
        <f t="shared" si="15"/>
        <v>0</v>
      </c>
      <c r="BB73" s="205"/>
      <c r="BC73" s="205"/>
      <c r="BD73" s="206">
        <f t="shared" si="16"/>
        <v>0</v>
      </c>
      <c r="BE73" s="205"/>
      <c r="BF73" s="205"/>
      <c r="BG73" s="206">
        <f t="shared" si="17"/>
        <v>0</v>
      </c>
      <c r="BH73" s="205"/>
      <c r="BI73" s="205"/>
      <c r="BJ73" s="206">
        <f t="shared" si="88"/>
        <v>0</v>
      </c>
    </row>
    <row r="74" spans="1:62" x14ac:dyDescent="0.2">
      <c r="A74" s="39">
        <f t="shared" si="37"/>
        <v>60</v>
      </c>
      <c r="B74" s="183"/>
      <c r="C74" s="183"/>
      <c r="D74" s="184"/>
      <c r="E74" s="38">
        <f t="shared" si="89"/>
        <v>42931</v>
      </c>
      <c r="F74" s="189"/>
      <c r="G74" s="205"/>
      <c r="H74" s="206"/>
      <c r="I74" s="205"/>
      <c r="J74" s="205"/>
      <c r="K74" s="206">
        <f t="shared" si="80"/>
        <v>0</v>
      </c>
      <c r="L74" s="205"/>
      <c r="M74" s="205"/>
      <c r="N74" s="206">
        <f t="shared" si="81"/>
        <v>0</v>
      </c>
      <c r="O74" s="205"/>
      <c r="P74" s="205"/>
      <c r="Q74" s="206">
        <f t="shared" si="82"/>
        <v>0</v>
      </c>
      <c r="R74" s="205"/>
      <c r="S74" s="205"/>
      <c r="T74" s="206">
        <f t="shared" si="83"/>
        <v>0</v>
      </c>
      <c r="U74" s="205"/>
      <c r="V74" s="205"/>
      <c r="W74" s="206">
        <f t="shared" si="84"/>
        <v>0</v>
      </c>
      <c r="X74" s="205"/>
      <c r="Y74" s="205"/>
      <c r="Z74" s="206">
        <f t="shared" si="85"/>
        <v>0</v>
      </c>
      <c r="AA74" s="205"/>
      <c r="AB74" s="205"/>
      <c r="AC74" s="206">
        <f t="shared" si="86"/>
        <v>0</v>
      </c>
      <c r="AD74" s="205"/>
      <c r="AE74" s="205"/>
      <c r="AF74" s="206">
        <f t="shared" si="87"/>
        <v>0</v>
      </c>
      <c r="AG74" s="205"/>
      <c r="AH74" s="205"/>
      <c r="AI74" s="206">
        <f t="shared" si="9"/>
        <v>0</v>
      </c>
      <c r="AJ74" s="205"/>
      <c r="AK74" s="205"/>
      <c r="AL74" s="206">
        <f t="shared" si="10"/>
        <v>0</v>
      </c>
      <c r="AM74" s="205"/>
      <c r="AN74" s="205"/>
      <c r="AO74" s="206">
        <f t="shared" si="11"/>
        <v>0</v>
      </c>
      <c r="AP74" s="205"/>
      <c r="AQ74" s="205"/>
      <c r="AR74" s="206">
        <f t="shared" si="12"/>
        <v>0</v>
      </c>
      <c r="AS74" s="205"/>
      <c r="AT74" s="205"/>
      <c r="AU74" s="206">
        <f t="shared" si="13"/>
        <v>0</v>
      </c>
      <c r="AV74" s="205"/>
      <c r="AW74" s="205"/>
      <c r="AX74" s="206">
        <f t="shared" si="14"/>
        <v>0</v>
      </c>
      <c r="AY74" s="205"/>
      <c r="AZ74" s="205"/>
      <c r="BA74" s="206">
        <f t="shared" si="15"/>
        <v>0</v>
      </c>
      <c r="BB74" s="205"/>
      <c r="BC74" s="205"/>
      <c r="BD74" s="206">
        <f t="shared" si="16"/>
        <v>0</v>
      </c>
      <c r="BE74" s="205"/>
      <c r="BF74" s="205"/>
      <c r="BG74" s="206">
        <f t="shared" si="17"/>
        <v>0</v>
      </c>
      <c r="BH74" s="205"/>
      <c r="BI74" s="205"/>
      <c r="BJ74" s="206">
        <f t="shared" si="88"/>
        <v>0</v>
      </c>
    </row>
    <row r="75" spans="1:62" x14ac:dyDescent="0.2">
      <c r="A75" s="39">
        <f t="shared" si="37"/>
        <v>61</v>
      </c>
      <c r="B75" s="183"/>
      <c r="C75" s="183"/>
      <c r="D75" s="184"/>
      <c r="E75" s="38">
        <f t="shared" si="89"/>
        <v>42931</v>
      </c>
      <c r="F75" s="189"/>
      <c r="G75" s="205"/>
      <c r="H75" s="206"/>
      <c r="I75" s="205"/>
      <c r="J75" s="205"/>
      <c r="K75" s="206">
        <f t="shared" si="80"/>
        <v>0</v>
      </c>
      <c r="L75" s="205"/>
      <c r="M75" s="205"/>
      <c r="N75" s="206">
        <f t="shared" si="81"/>
        <v>0</v>
      </c>
      <c r="O75" s="205"/>
      <c r="P75" s="205"/>
      <c r="Q75" s="206">
        <f t="shared" si="82"/>
        <v>0</v>
      </c>
      <c r="R75" s="205"/>
      <c r="S75" s="205"/>
      <c r="T75" s="206">
        <f t="shared" si="83"/>
        <v>0</v>
      </c>
      <c r="U75" s="205"/>
      <c r="V75" s="205"/>
      <c r="W75" s="206">
        <f t="shared" si="84"/>
        <v>0</v>
      </c>
      <c r="X75" s="205"/>
      <c r="Y75" s="205"/>
      <c r="Z75" s="206">
        <f t="shared" si="85"/>
        <v>0</v>
      </c>
      <c r="AA75" s="205"/>
      <c r="AB75" s="205"/>
      <c r="AC75" s="206">
        <f t="shared" si="86"/>
        <v>0</v>
      </c>
      <c r="AD75" s="205"/>
      <c r="AE75" s="205"/>
      <c r="AF75" s="206">
        <f t="shared" si="87"/>
        <v>0</v>
      </c>
      <c r="AG75" s="205"/>
      <c r="AH75" s="205"/>
      <c r="AI75" s="206">
        <f t="shared" si="9"/>
        <v>0</v>
      </c>
      <c r="AJ75" s="205"/>
      <c r="AK75" s="205"/>
      <c r="AL75" s="206">
        <f t="shared" si="10"/>
        <v>0</v>
      </c>
      <c r="AM75" s="205"/>
      <c r="AN75" s="205"/>
      <c r="AO75" s="206">
        <f t="shared" si="11"/>
        <v>0</v>
      </c>
      <c r="AP75" s="205"/>
      <c r="AQ75" s="205"/>
      <c r="AR75" s="206">
        <f t="shared" si="12"/>
        <v>0</v>
      </c>
      <c r="AS75" s="205"/>
      <c r="AT75" s="205"/>
      <c r="AU75" s="206">
        <f t="shared" si="13"/>
        <v>0</v>
      </c>
      <c r="AV75" s="205"/>
      <c r="AW75" s="205"/>
      <c r="AX75" s="206">
        <f t="shared" si="14"/>
        <v>0</v>
      </c>
      <c r="AY75" s="205"/>
      <c r="AZ75" s="205"/>
      <c r="BA75" s="206">
        <f t="shared" si="15"/>
        <v>0</v>
      </c>
      <c r="BB75" s="205"/>
      <c r="BC75" s="205"/>
      <c r="BD75" s="206">
        <f t="shared" si="16"/>
        <v>0</v>
      </c>
      <c r="BE75" s="205"/>
      <c r="BF75" s="205"/>
      <c r="BG75" s="206">
        <f t="shared" si="17"/>
        <v>0</v>
      </c>
      <c r="BH75" s="205"/>
      <c r="BI75" s="205"/>
      <c r="BJ75" s="206">
        <f t="shared" si="88"/>
        <v>0</v>
      </c>
    </row>
    <row r="76" spans="1:62" x14ac:dyDescent="0.2">
      <c r="A76" s="39">
        <f t="shared" si="37"/>
        <v>62</v>
      </c>
      <c r="B76" s="183"/>
      <c r="C76" s="183"/>
      <c r="D76" s="184"/>
      <c r="E76" s="38">
        <f t="shared" si="89"/>
        <v>42931</v>
      </c>
      <c r="F76" s="189"/>
      <c r="G76" s="205"/>
      <c r="H76" s="206"/>
      <c r="I76" s="205"/>
      <c r="J76" s="205"/>
      <c r="K76" s="206">
        <f t="shared" si="80"/>
        <v>0</v>
      </c>
      <c r="L76" s="205"/>
      <c r="M76" s="205"/>
      <c r="N76" s="206">
        <f t="shared" si="81"/>
        <v>0</v>
      </c>
      <c r="O76" s="205"/>
      <c r="P76" s="205"/>
      <c r="Q76" s="206">
        <f t="shared" si="82"/>
        <v>0</v>
      </c>
      <c r="R76" s="205"/>
      <c r="S76" s="205"/>
      <c r="T76" s="206">
        <f t="shared" si="83"/>
        <v>0</v>
      </c>
      <c r="U76" s="205"/>
      <c r="V76" s="205"/>
      <c r="W76" s="206">
        <f t="shared" si="84"/>
        <v>0</v>
      </c>
      <c r="X76" s="205"/>
      <c r="Y76" s="205"/>
      <c r="Z76" s="206">
        <f t="shared" si="85"/>
        <v>0</v>
      </c>
      <c r="AA76" s="205"/>
      <c r="AB76" s="205"/>
      <c r="AC76" s="206">
        <f t="shared" si="86"/>
        <v>0</v>
      </c>
      <c r="AD76" s="205"/>
      <c r="AE76" s="205"/>
      <c r="AF76" s="206">
        <f t="shared" si="87"/>
        <v>0</v>
      </c>
      <c r="AG76" s="205"/>
      <c r="AH76" s="205"/>
      <c r="AI76" s="206">
        <f t="shared" si="9"/>
        <v>0</v>
      </c>
      <c r="AJ76" s="205"/>
      <c r="AK76" s="205"/>
      <c r="AL76" s="206">
        <f t="shared" si="10"/>
        <v>0</v>
      </c>
      <c r="AM76" s="205"/>
      <c r="AN76" s="205"/>
      <c r="AO76" s="206">
        <f t="shared" si="11"/>
        <v>0</v>
      </c>
      <c r="AP76" s="205"/>
      <c r="AQ76" s="205"/>
      <c r="AR76" s="206">
        <f t="shared" si="12"/>
        <v>0</v>
      </c>
      <c r="AS76" s="205"/>
      <c r="AT76" s="205"/>
      <c r="AU76" s="206">
        <f t="shared" si="13"/>
        <v>0</v>
      </c>
      <c r="AV76" s="205"/>
      <c r="AW76" s="205"/>
      <c r="AX76" s="206">
        <f t="shared" si="14"/>
        <v>0</v>
      </c>
      <c r="AY76" s="205"/>
      <c r="AZ76" s="205"/>
      <c r="BA76" s="206">
        <f t="shared" si="15"/>
        <v>0</v>
      </c>
      <c r="BB76" s="205"/>
      <c r="BC76" s="205"/>
      <c r="BD76" s="206">
        <f t="shared" si="16"/>
        <v>0</v>
      </c>
      <c r="BE76" s="205"/>
      <c r="BF76" s="205"/>
      <c r="BG76" s="206">
        <f t="shared" si="17"/>
        <v>0</v>
      </c>
      <c r="BH76" s="205"/>
      <c r="BI76" s="205"/>
      <c r="BJ76" s="206">
        <f t="shared" si="88"/>
        <v>0</v>
      </c>
    </row>
    <row r="77" spans="1:62" x14ac:dyDescent="0.2">
      <c r="A77" s="39">
        <f t="shared" si="37"/>
        <v>63</v>
      </c>
      <c r="B77" s="183"/>
      <c r="C77" s="183"/>
      <c r="D77" s="184"/>
      <c r="E77" s="38">
        <f t="shared" si="89"/>
        <v>42931</v>
      </c>
      <c r="F77" s="189"/>
      <c r="G77" s="205"/>
      <c r="H77" s="206"/>
      <c r="I77" s="205"/>
      <c r="J77" s="205"/>
      <c r="K77" s="206">
        <f t="shared" si="80"/>
        <v>0</v>
      </c>
      <c r="L77" s="205"/>
      <c r="M77" s="205"/>
      <c r="N77" s="206">
        <f t="shared" si="81"/>
        <v>0</v>
      </c>
      <c r="O77" s="205"/>
      <c r="P77" s="205"/>
      <c r="Q77" s="206">
        <f t="shared" si="82"/>
        <v>0</v>
      </c>
      <c r="R77" s="205"/>
      <c r="S77" s="205"/>
      <c r="T77" s="206">
        <f t="shared" si="83"/>
        <v>0</v>
      </c>
      <c r="U77" s="205"/>
      <c r="V77" s="205"/>
      <c r="W77" s="206">
        <f t="shared" si="84"/>
        <v>0</v>
      </c>
      <c r="X77" s="205"/>
      <c r="Y77" s="205"/>
      <c r="Z77" s="206">
        <f t="shared" si="85"/>
        <v>0</v>
      </c>
      <c r="AA77" s="205"/>
      <c r="AB77" s="205"/>
      <c r="AC77" s="206">
        <f t="shared" si="86"/>
        <v>0</v>
      </c>
      <c r="AD77" s="205"/>
      <c r="AE77" s="205"/>
      <c r="AF77" s="206">
        <f t="shared" si="87"/>
        <v>0</v>
      </c>
      <c r="AG77" s="205"/>
      <c r="AH77" s="205"/>
      <c r="AI77" s="206">
        <f t="shared" si="9"/>
        <v>0</v>
      </c>
      <c r="AJ77" s="205"/>
      <c r="AK77" s="205"/>
      <c r="AL77" s="206">
        <f t="shared" si="10"/>
        <v>0</v>
      </c>
      <c r="AM77" s="205"/>
      <c r="AN77" s="205"/>
      <c r="AO77" s="206">
        <f t="shared" si="11"/>
        <v>0</v>
      </c>
      <c r="AP77" s="205"/>
      <c r="AQ77" s="205"/>
      <c r="AR77" s="206">
        <f t="shared" si="12"/>
        <v>0</v>
      </c>
      <c r="AS77" s="205"/>
      <c r="AT77" s="205"/>
      <c r="AU77" s="206">
        <f t="shared" si="13"/>
        <v>0</v>
      </c>
      <c r="AV77" s="205"/>
      <c r="AW77" s="205"/>
      <c r="AX77" s="206">
        <f t="shared" si="14"/>
        <v>0</v>
      </c>
      <c r="AY77" s="205"/>
      <c r="AZ77" s="205"/>
      <c r="BA77" s="206">
        <f t="shared" si="15"/>
        <v>0</v>
      </c>
      <c r="BB77" s="205"/>
      <c r="BC77" s="205"/>
      <c r="BD77" s="206">
        <f t="shared" si="16"/>
        <v>0</v>
      </c>
      <c r="BE77" s="205"/>
      <c r="BF77" s="205"/>
      <c r="BG77" s="206">
        <f t="shared" si="17"/>
        <v>0</v>
      </c>
      <c r="BH77" s="205"/>
      <c r="BI77" s="205"/>
      <c r="BJ77" s="206">
        <f t="shared" si="88"/>
        <v>0</v>
      </c>
    </row>
    <row r="78" spans="1:62" x14ac:dyDescent="0.2">
      <c r="A78" s="39">
        <f t="shared" si="37"/>
        <v>64</v>
      </c>
      <c r="B78" s="183"/>
      <c r="C78" s="183"/>
      <c r="D78" s="184"/>
      <c r="E78" s="38">
        <f t="shared" si="89"/>
        <v>42931</v>
      </c>
      <c r="F78" s="189"/>
      <c r="G78" s="205"/>
      <c r="H78" s="206"/>
      <c r="I78" s="205"/>
      <c r="J78" s="205"/>
      <c r="K78" s="206">
        <f t="shared" si="80"/>
        <v>0</v>
      </c>
      <c r="L78" s="205"/>
      <c r="M78" s="205"/>
      <c r="N78" s="206">
        <f t="shared" si="81"/>
        <v>0</v>
      </c>
      <c r="O78" s="205"/>
      <c r="P78" s="205"/>
      <c r="Q78" s="206">
        <f t="shared" si="82"/>
        <v>0</v>
      </c>
      <c r="R78" s="205"/>
      <c r="S78" s="205"/>
      <c r="T78" s="206">
        <f t="shared" si="83"/>
        <v>0</v>
      </c>
      <c r="U78" s="205"/>
      <c r="V78" s="205"/>
      <c r="W78" s="206">
        <f t="shared" si="84"/>
        <v>0</v>
      </c>
      <c r="X78" s="205"/>
      <c r="Y78" s="205"/>
      <c r="Z78" s="206">
        <f t="shared" si="85"/>
        <v>0</v>
      </c>
      <c r="AA78" s="205"/>
      <c r="AB78" s="205"/>
      <c r="AC78" s="206">
        <f t="shared" si="86"/>
        <v>0</v>
      </c>
      <c r="AD78" s="205"/>
      <c r="AE78" s="205"/>
      <c r="AF78" s="206">
        <f t="shared" si="87"/>
        <v>0</v>
      </c>
      <c r="AG78" s="205"/>
      <c r="AH78" s="205"/>
      <c r="AI78" s="206">
        <f t="shared" si="9"/>
        <v>0</v>
      </c>
      <c r="AJ78" s="205"/>
      <c r="AK78" s="205"/>
      <c r="AL78" s="206">
        <f t="shared" si="10"/>
        <v>0</v>
      </c>
      <c r="AM78" s="205"/>
      <c r="AN78" s="205"/>
      <c r="AO78" s="206">
        <f t="shared" si="11"/>
        <v>0</v>
      </c>
      <c r="AP78" s="205"/>
      <c r="AQ78" s="205"/>
      <c r="AR78" s="206">
        <f t="shared" si="12"/>
        <v>0</v>
      </c>
      <c r="AS78" s="205"/>
      <c r="AT78" s="205"/>
      <c r="AU78" s="206">
        <f t="shared" si="13"/>
        <v>0</v>
      </c>
      <c r="AV78" s="205"/>
      <c r="AW78" s="205"/>
      <c r="AX78" s="206">
        <f t="shared" si="14"/>
        <v>0</v>
      </c>
      <c r="AY78" s="205"/>
      <c r="AZ78" s="205"/>
      <c r="BA78" s="206">
        <f t="shared" si="15"/>
        <v>0</v>
      </c>
      <c r="BB78" s="205"/>
      <c r="BC78" s="205"/>
      <c r="BD78" s="206">
        <f t="shared" si="16"/>
        <v>0</v>
      </c>
      <c r="BE78" s="205"/>
      <c r="BF78" s="205"/>
      <c r="BG78" s="206">
        <f t="shared" si="17"/>
        <v>0</v>
      </c>
      <c r="BH78" s="205"/>
      <c r="BI78" s="205"/>
      <c r="BJ78" s="206">
        <f t="shared" si="88"/>
        <v>0</v>
      </c>
    </row>
    <row r="79" spans="1:62" x14ac:dyDescent="0.2">
      <c r="A79" s="39">
        <f t="shared" si="37"/>
        <v>65</v>
      </c>
      <c r="B79" s="183"/>
      <c r="C79" s="183"/>
      <c r="D79" s="184"/>
      <c r="E79" s="38">
        <f t="shared" ref="E79:E114" si="90">+$D$10</f>
        <v>42931</v>
      </c>
      <c r="F79" s="189"/>
      <c r="G79" s="205"/>
      <c r="H79" s="206"/>
      <c r="I79" s="205"/>
      <c r="J79" s="205"/>
      <c r="K79" s="206">
        <f t="shared" si="80"/>
        <v>0</v>
      </c>
      <c r="L79" s="205"/>
      <c r="M79" s="205"/>
      <c r="N79" s="206">
        <f t="shared" si="81"/>
        <v>0</v>
      </c>
      <c r="O79" s="205"/>
      <c r="P79" s="205"/>
      <c r="Q79" s="206">
        <f t="shared" si="82"/>
        <v>0</v>
      </c>
      <c r="R79" s="205"/>
      <c r="S79" s="205"/>
      <c r="T79" s="206">
        <f t="shared" si="83"/>
        <v>0</v>
      </c>
      <c r="U79" s="205"/>
      <c r="V79" s="205"/>
      <c r="W79" s="206">
        <f t="shared" si="84"/>
        <v>0</v>
      </c>
      <c r="X79" s="205"/>
      <c r="Y79" s="205"/>
      <c r="Z79" s="206">
        <f t="shared" si="85"/>
        <v>0</v>
      </c>
      <c r="AA79" s="205"/>
      <c r="AB79" s="205"/>
      <c r="AC79" s="206">
        <f t="shared" si="86"/>
        <v>0</v>
      </c>
      <c r="AD79" s="205"/>
      <c r="AE79" s="205"/>
      <c r="AF79" s="206">
        <f t="shared" si="87"/>
        <v>0</v>
      </c>
      <c r="AG79" s="205"/>
      <c r="AH79" s="205"/>
      <c r="AI79" s="206">
        <f t="shared" ref="AI79:AI96" si="91">SUM(AG79:AH79)</f>
        <v>0</v>
      </c>
      <c r="AJ79" s="205"/>
      <c r="AK79" s="205"/>
      <c r="AL79" s="206">
        <f t="shared" ref="AL79:AL96" si="92">SUM(AJ79:AK79)</f>
        <v>0</v>
      </c>
      <c r="AM79" s="205"/>
      <c r="AN79" s="205"/>
      <c r="AO79" s="206">
        <f t="shared" ref="AO79:AO96" si="93">SUM(AM79:AN79)</f>
        <v>0</v>
      </c>
      <c r="AP79" s="205"/>
      <c r="AQ79" s="205"/>
      <c r="AR79" s="206">
        <f t="shared" ref="AR79:AR96" si="94">SUM(AP79:AQ79)</f>
        <v>0</v>
      </c>
      <c r="AS79" s="205"/>
      <c r="AT79" s="205"/>
      <c r="AU79" s="206">
        <f t="shared" ref="AU79:AU96" si="95">SUM(AS79:AT79)</f>
        <v>0</v>
      </c>
      <c r="AV79" s="205"/>
      <c r="AW79" s="205"/>
      <c r="AX79" s="206">
        <f t="shared" ref="AX79:AX96" si="96">SUM(AV79:AW79)</f>
        <v>0</v>
      </c>
      <c r="AY79" s="205"/>
      <c r="AZ79" s="205"/>
      <c r="BA79" s="206">
        <f t="shared" ref="BA79:BA96" si="97">SUM(AY79:AZ79)</f>
        <v>0</v>
      </c>
      <c r="BB79" s="205"/>
      <c r="BC79" s="205"/>
      <c r="BD79" s="206">
        <f t="shared" ref="BD79:BD96" si="98">SUM(BB79:BC79)</f>
        <v>0</v>
      </c>
      <c r="BE79" s="205"/>
      <c r="BF79" s="205"/>
      <c r="BG79" s="206">
        <f t="shared" ref="BG79:BG96" si="99">SUM(BE79:BF79)</f>
        <v>0</v>
      </c>
      <c r="BH79" s="205"/>
      <c r="BI79" s="205"/>
      <c r="BJ79" s="206">
        <f t="shared" si="88"/>
        <v>0</v>
      </c>
    </row>
    <row r="80" spans="1:62" x14ac:dyDescent="0.2">
      <c r="A80" s="39">
        <f t="shared" si="37"/>
        <v>66</v>
      </c>
      <c r="B80" s="183"/>
      <c r="C80" s="183"/>
      <c r="D80" s="184"/>
      <c r="E80" s="38">
        <f t="shared" si="90"/>
        <v>42931</v>
      </c>
      <c r="F80" s="189"/>
      <c r="G80" s="205"/>
      <c r="H80" s="206"/>
      <c r="I80" s="205"/>
      <c r="J80" s="205"/>
      <c r="K80" s="206">
        <f t="shared" si="80"/>
        <v>0</v>
      </c>
      <c r="L80" s="205"/>
      <c r="M80" s="205"/>
      <c r="N80" s="206">
        <f t="shared" si="81"/>
        <v>0</v>
      </c>
      <c r="O80" s="205"/>
      <c r="P80" s="205"/>
      <c r="Q80" s="206">
        <f t="shared" si="82"/>
        <v>0</v>
      </c>
      <c r="R80" s="205"/>
      <c r="S80" s="205"/>
      <c r="T80" s="206">
        <f t="shared" si="83"/>
        <v>0</v>
      </c>
      <c r="U80" s="205"/>
      <c r="V80" s="205"/>
      <c r="W80" s="206">
        <f t="shared" si="84"/>
        <v>0</v>
      </c>
      <c r="X80" s="205"/>
      <c r="Y80" s="205"/>
      <c r="Z80" s="206">
        <f t="shared" si="85"/>
        <v>0</v>
      </c>
      <c r="AA80" s="205"/>
      <c r="AB80" s="205"/>
      <c r="AC80" s="206">
        <f t="shared" si="86"/>
        <v>0</v>
      </c>
      <c r="AD80" s="205"/>
      <c r="AE80" s="205"/>
      <c r="AF80" s="206">
        <f t="shared" si="87"/>
        <v>0</v>
      </c>
      <c r="AG80" s="205"/>
      <c r="AH80" s="205"/>
      <c r="AI80" s="206">
        <f t="shared" si="91"/>
        <v>0</v>
      </c>
      <c r="AJ80" s="205"/>
      <c r="AK80" s="205"/>
      <c r="AL80" s="206">
        <f t="shared" si="92"/>
        <v>0</v>
      </c>
      <c r="AM80" s="205"/>
      <c r="AN80" s="205"/>
      <c r="AO80" s="206">
        <f t="shared" si="93"/>
        <v>0</v>
      </c>
      <c r="AP80" s="205"/>
      <c r="AQ80" s="205"/>
      <c r="AR80" s="206">
        <f t="shared" si="94"/>
        <v>0</v>
      </c>
      <c r="AS80" s="205"/>
      <c r="AT80" s="205"/>
      <c r="AU80" s="206">
        <f t="shared" si="95"/>
        <v>0</v>
      </c>
      <c r="AV80" s="205"/>
      <c r="AW80" s="205"/>
      <c r="AX80" s="206">
        <f t="shared" si="96"/>
        <v>0</v>
      </c>
      <c r="AY80" s="205"/>
      <c r="AZ80" s="205"/>
      <c r="BA80" s="206">
        <f t="shared" si="97"/>
        <v>0</v>
      </c>
      <c r="BB80" s="205"/>
      <c r="BC80" s="205"/>
      <c r="BD80" s="206">
        <f t="shared" si="98"/>
        <v>0</v>
      </c>
      <c r="BE80" s="205"/>
      <c r="BF80" s="205"/>
      <c r="BG80" s="206">
        <f t="shared" si="99"/>
        <v>0</v>
      </c>
      <c r="BH80" s="205"/>
      <c r="BI80" s="205"/>
      <c r="BJ80" s="206">
        <f t="shared" si="88"/>
        <v>0</v>
      </c>
    </row>
    <row r="81" spans="1:62" x14ac:dyDescent="0.2">
      <c r="A81" s="39">
        <f t="shared" ref="A81:A114" si="100">+A80+1</f>
        <v>67</v>
      </c>
      <c r="B81" s="183"/>
      <c r="C81" s="183"/>
      <c r="D81" s="184"/>
      <c r="E81" s="38">
        <f t="shared" si="90"/>
        <v>42931</v>
      </c>
      <c r="F81" s="189"/>
      <c r="G81" s="205"/>
      <c r="H81" s="206"/>
      <c r="I81" s="205"/>
      <c r="J81" s="205"/>
      <c r="K81" s="206">
        <f t="shared" si="80"/>
        <v>0</v>
      </c>
      <c r="L81" s="205"/>
      <c r="M81" s="205"/>
      <c r="N81" s="206">
        <f t="shared" si="81"/>
        <v>0</v>
      </c>
      <c r="O81" s="205"/>
      <c r="P81" s="205"/>
      <c r="Q81" s="206">
        <f t="shared" si="82"/>
        <v>0</v>
      </c>
      <c r="R81" s="205"/>
      <c r="S81" s="205"/>
      <c r="T81" s="206">
        <f t="shared" si="83"/>
        <v>0</v>
      </c>
      <c r="U81" s="205"/>
      <c r="V81" s="205"/>
      <c r="W81" s="206">
        <f t="shared" si="84"/>
        <v>0</v>
      </c>
      <c r="X81" s="205"/>
      <c r="Y81" s="205"/>
      <c r="Z81" s="206">
        <f t="shared" si="85"/>
        <v>0</v>
      </c>
      <c r="AA81" s="205"/>
      <c r="AB81" s="205"/>
      <c r="AC81" s="206">
        <f t="shared" si="86"/>
        <v>0</v>
      </c>
      <c r="AD81" s="205"/>
      <c r="AE81" s="205"/>
      <c r="AF81" s="206">
        <f t="shared" si="87"/>
        <v>0</v>
      </c>
      <c r="AG81" s="205"/>
      <c r="AH81" s="205"/>
      <c r="AI81" s="206">
        <f t="shared" si="91"/>
        <v>0</v>
      </c>
      <c r="AJ81" s="205"/>
      <c r="AK81" s="205"/>
      <c r="AL81" s="206">
        <f t="shared" si="92"/>
        <v>0</v>
      </c>
      <c r="AM81" s="205"/>
      <c r="AN81" s="205"/>
      <c r="AO81" s="206">
        <f t="shared" si="93"/>
        <v>0</v>
      </c>
      <c r="AP81" s="205"/>
      <c r="AQ81" s="205"/>
      <c r="AR81" s="206">
        <f t="shared" si="94"/>
        <v>0</v>
      </c>
      <c r="AS81" s="205"/>
      <c r="AT81" s="205"/>
      <c r="AU81" s="206">
        <f t="shared" si="95"/>
        <v>0</v>
      </c>
      <c r="AV81" s="205"/>
      <c r="AW81" s="205"/>
      <c r="AX81" s="206">
        <f t="shared" si="96"/>
        <v>0</v>
      </c>
      <c r="AY81" s="205"/>
      <c r="AZ81" s="205"/>
      <c r="BA81" s="206">
        <f t="shared" si="97"/>
        <v>0</v>
      </c>
      <c r="BB81" s="205"/>
      <c r="BC81" s="205"/>
      <c r="BD81" s="206">
        <f t="shared" si="98"/>
        <v>0</v>
      </c>
      <c r="BE81" s="205"/>
      <c r="BF81" s="205"/>
      <c r="BG81" s="206">
        <f t="shared" si="99"/>
        <v>0</v>
      </c>
      <c r="BH81" s="205"/>
      <c r="BI81" s="205"/>
      <c r="BJ81" s="206">
        <f t="shared" si="88"/>
        <v>0</v>
      </c>
    </row>
    <row r="82" spans="1:62" x14ac:dyDescent="0.2">
      <c r="A82" s="39">
        <f t="shared" si="100"/>
        <v>68</v>
      </c>
      <c r="B82" s="183"/>
      <c r="C82" s="183"/>
      <c r="D82" s="184"/>
      <c r="E82" s="38">
        <f t="shared" si="90"/>
        <v>42931</v>
      </c>
      <c r="F82" s="189"/>
      <c r="G82" s="205"/>
      <c r="H82" s="206"/>
      <c r="I82" s="205"/>
      <c r="J82" s="205"/>
      <c r="K82" s="206">
        <f t="shared" si="80"/>
        <v>0</v>
      </c>
      <c r="L82" s="205"/>
      <c r="M82" s="205"/>
      <c r="N82" s="206">
        <f t="shared" si="81"/>
        <v>0</v>
      </c>
      <c r="O82" s="205"/>
      <c r="P82" s="205"/>
      <c r="Q82" s="206">
        <f t="shared" si="82"/>
        <v>0</v>
      </c>
      <c r="R82" s="205"/>
      <c r="S82" s="205"/>
      <c r="T82" s="206">
        <f t="shared" si="83"/>
        <v>0</v>
      </c>
      <c r="U82" s="205"/>
      <c r="V82" s="205"/>
      <c r="W82" s="206">
        <f t="shared" si="84"/>
        <v>0</v>
      </c>
      <c r="X82" s="205"/>
      <c r="Y82" s="205"/>
      <c r="Z82" s="206">
        <f t="shared" si="85"/>
        <v>0</v>
      </c>
      <c r="AA82" s="205"/>
      <c r="AB82" s="205"/>
      <c r="AC82" s="206">
        <f t="shared" si="86"/>
        <v>0</v>
      </c>
      <c r="AD82" s="205"/>
      <c r="AE82" s="205"/>
      <c r="AF82" s="206">
        <f t="shared" si="87"/>
        <v>0</v>
      </c>
      <c r="AG82" s="205"/>
      <c r="AH82" s="205"/>
      <c r="AI82" s="206">
        <f t="shared" si="91"/>
        <v>0</v>
      </c>
      <c r="AJ82" s="205"/>
      <c r="AK82" s="205"/>
      <c r="AL82" s="206">
        <f t="shared" si="92"/>
        <v>0</v>
      </c>
      <c r="AM82" s="205"/>
      <c r="AN82" s="205"/>
      <c r="AO82" s="206">
        <f t="shared" si="93"/>
        <v>0</v>
      </c>
      <c r="AP82" s="205"/>
      <c r="AQ82" s="205"/>
      <c r="AR82" s="206">
        <f t="shared" si="94"/>
        <v>0</v>
      </c>
      <c r="AS82" s="205"/>
      <c r="AT82" s="205"/>
      <c r="AU82" s="206">
        <f t="shared" si="95"/>
        <v>0</v>
      </c>
      <c r="AV82" s="205"/>
      <c r="AW82" s="205"/>
      <c r="AX82" s="206">
        <f t="shared" si="96"/>
        <v>0</v>
      </c>
      <c r="AY82" s="205"/>
      <c r="AZ82" s="205"/>
      <c r="BA82" s="206">
        <f t="shared" si="97"/>
        <v>0</v>
      </c>
      <c r="BB82" s="205"/>
      <c r="BC82" s="205"/>
      <c r="BD82" s="206">
        <f t="shared" si="98"/>
        <v>0</v>
      </c>
      <c r="BE82" s="205"/>
      <c r="BF82" s="205"/>
      <c r="BG82" s="206">
        <f t="shared" si="99"/>
        <v>0</v>
      </c>
      <c r="BH82" s="205"/>
      <c r="BI82" s="205"/>
      <c r="BJ82" s="206">
        <f t="shared" si="88"/>
        <v>0</v>
      </c>
    </row>
    <row r="83" spans="1:62" x14ac:dyDescent="0.2">
      <c r="A83" s="39">
        <f t="shared" si="100"/>
        <v>69</v>
      </c>
      <c r="B83" s="183"/>
      <c r="C83" s="183"/>
      <c r="D83" s="184"/>
      <c r="E83" s="38">
        <f t="shared" si="90"/>
        <v>42931</v>
      </c>
      <c r="F83" s="189"/>
      <c r="G83" s="205"/>
      <c r="H83" s="206"/>
      <c r="I83" s="205"/>
      <c r="J83" s="205"/>
      <c r="K83" s="206">
        <f t="shared" si="80"/>
        <v>0</v>
      </c>
      <c r="L83" s="205"/>
      <c r="M83" s="205"/>
      <c r="N83" s="206">
        <f t="shared" si="81"/>
        <v>0</v>
      </c>
      <c r="O83" s="205"/>
      <c r="P83" s="205"/>
      <c r="Q83" s="206">
        <f t="shared" si="82"/>
        <v>0</v>
      </c>
      <c r="R83" s="205"/>
      <c r="S83" s="205"/>
      <c r="T83" s="206">
        <f t="shared" si="83"/>
        <v>0</v>
      </c>
      <c r="U83" s="205"/>
      <c r="V83" s="205"/>
      <c r="W83" s="206">
        <f t="shared" si="84"/>
        <v>0</v>
      </c>
      <c r="X83" s="205"/>
      <c r="Y83" s="205"/>
      <c r="Z83" s="206">
        <f t="shared" si="85"/>
        <v>0</v>
      </c>
      <c r="AA83" s="205"/>
      <c r="AB83" s="205"/>
      <c r="AC83" s="206">
        <f t="shared" si="86"/>
        <v>0</v>
      </c>
      <c r="AD83" s="205"/>
      <c r="AE83" s="205"/>
      <c r="AF83" s="206">
        <f t="shared" si="87"/>
        <v>0</v>
      </c>
      <c r="AG83" s="205"/>
      <c r="AH83" s="205"/>
      <c r="AI83" s="206">
        <f t="shared" si="91"/>
        <v>0</v>
      </c>
      <c r="AJ83" s="205"/>
      <c r="AK83" s="205"/>
      <c r="AL83" s="206">
        <f t="shared" si="92"/>
        <v>0</v>
      </c>
      <c r="AM83" s="205"/>
      <c r="AN83" s="205"/>
      <c r="AO83" s="206">
        <f t="shared" si="93"/>
        <v>0</v>
      </c>
      <c r="AP83" s="205"/>
      <c r="AQ83" s="205"/>
      <c r="AR83" s="206">
        <f t="shared" si="94"/>
        <v>0</v>
      </c>
      <c r="AS83" s="205"/>
      <c r="AT83" s="205"/>
      <c r="AU83" s="206">
        <f t="shared" si="95"/>
        <v>0</v>
      </c>
      <c r="AV83" s="205"/>
      <c r="AW83" s="205"/>
      <c r="AX83" s="206">
        <f t="shared" si="96"/>
        <v>0</v>
      </c>
      <c r="AY83" s="205"/>
      <c r="AZ83" s="205"/>
      <c r="BA83" s="206">
        <f t="shared" si="97"/>
        <v>0</v>
      </c>
      <c r="BB83" s="205"/>
      <c r="BC83" s="205"/>
      <c r="BD83" s="206">
        <f t="shared" si="98"/>
        <v>0</v>
      </c>
      <c r="BE83" s="205"/>
      <c r="BF83" s="205"/>
      <c r="BG83" s="206">
        <f t="shared" si="99"/>
        <v>0</v>
      </c>
      <c r="BH83" s="205"/>
      <c r="BI83" s="205"/>
      <c r="BJ83" s="206">
        <f t="shared" si="88"/>
        <v>0</v>
      </c>
    </row>
    <row r="84" spans="1:62" x14ac:dyDescent="0.2">
      <c r="A84" s="39">
        <f t="shared" si="100"/>
        <v>70</v>
      </c>
      <c r="B84" s="183"/>
      <c r="C84" s="183"/>
      <c r="D84" s="184"/>
      <c r="E84" s="38">
        <f t="shared" si="90"/>
        <v>42931</v>
      </c>
      <c r="F84" s="189"/>
      <c r="G84" s="205"/>
      <c r="H84" s="206"/>
      <c r="I84" s="205"/>
      <c r="J84" s="205"/>
      <c r="K84" s="206">
        <f t="shared" si="80"/>
        <v>0</v>
      </c>
      <c r="L84" s="205"/>
      <c r="M84" s="205"/>
      <c r="N84" s="206">
        <f t="shared" si="81"/>
        <v>0</v>
      </c>
      <c r="O84" s="205"/>
      <c r="P84" s="205"/>
      <c r="Q84" s="206">
        <f t="shared" si="82"/>
        <v>0</v>
      </c>
      <c r="R84" s="205"/>
      <c r="S84" s="205"/>
      <c r="T84" s="206">
        <f t="shared" si="83"/>
        <v>0</v>
      </c>
      <c r="U84" s="205"/>
      <c r="V84" s="205"/>
      <c r="W84" s="206">
        <f t="shared" si="84"/>
        <v>0</v>
      </c>
      <c r="X84" s="205"/>
      <c r="Y84" s="205"/>
      <c r="Z84" s="206">
        <f t="shared" si="85"/>
        <v>0</v>
      </c>
      <c r="AA84" s="205"/>
      <c r="AB84" s="205"/>
      <c r="AC84" s="206">
        <f t="shared" si="86"/>
        <v>0</v>
      </c>
      <c r="AD84" s="205"/>
      <c r="AE84" s="205"/>
      <c r="AF84" s="206">
        <f t="shared" si="87"/>
        <v>0</v>
      </c>
      <c r="AG84" s="205"/>
      <c r="AH84" s="205"/>
      <c r="AI84" s="206">
        <f t="shared" si="91"/>
        <v>0</v>
      </c>
      <c r="AJ84" s="205"/>
      <c r="AK84" s="205"/>
      <c r="AL84" s="206">
        <f t="shared" si="92"/>
        <v>0</v>
      </c>
      <c r="AM84" s="205"/>
      <c r="AN84" s="205"/>
      <c r="AO84" s="206">
        <f t="shared" si="93"/>
        <v>0</v>
      </c>
      <c r="AP84" s="205"/>
      <c r="AQ84" s="205"/>
      <c r="AR84" s="206">
        <f t="shared" si="94"/>
        <v>0</v>
      </c>
      <c r="AS84" s="205"/>
      <c r="AT84" s="205"/>
      <c r="AU84" s="206">
        <f t="shared" si="95"/>
        <v>0</v>
      </c>
      <c r="AV84" s="205"/>
      <c r="AW84" s="205"/>
      <c r="AX84" s="206">
        <f t="shared" si="96"/>
        <v>0</v>
      </c>
      <c r="AY84" s="205"/>
      <c r="AZ84" s="205"/>
      <c r="BA84" s="206">
        <f t="shared" si="97"/>
        <v>0</v>
      </c>
      <c r="BB84" s="205"/>
      <c r="BC84" s="205"/>
      <c r="BD84" s="206">
        <f t="shared" si="98"/>
        <v>0</v>
      </c>
      <c r="BE84" s="205"/>
      <c r="BF84" s="205"/>
      <c r="BG84" s="206">
        <f t="shared" si="99"/>
        <v>0</v>
      </c>
      <c r="BH84" s="205"/>
      <c r="BI84" s="205"/>
      <c r="BJ84" s="206">
        <f t="shared" si="88"/>
        <v>0</v>
      </c>
    </row>
    <row r="85" spans="1:62" x14ac:dyDescent="0.2">
      <c r="A85" s="39">
        <f t="shared" si="100"/>
        <v>71</v>
      </c>
      <c r="B85" s="183"/>
      <c r="C85" s="183"/>
      <c r="D85" s="184"/>
      <c r="E85" s="38">
        <f t="shared" si="90"/>
        <v>42931</v>
      </c>
      <c r="F85" s="189"/>
      <c r="G85" s="205"/>
      <c r="H85" s="206"/>
      <c r="I85" s="205"/>
      <c r="J85" s="205"/>
      <c r="K85" s="206">
        <f t="shared" si="80"/>
        <v>0</v>
      </c>
      <c r="L85" s="205"/>
      <c r="M85" s="205"/>
      <c r="N85" s="206">
        <f t="shared" si="81"/>
        <v>0</v>
      </c>
      <c r="O85" s="205"/>
      <c r="P85" s="205"/>
      <c r="Q85" s="206">
        <f t="shared" si="82"/>
        <v>0</v>
      </c>
      <c r="R85" s="205"/>
      <c r="S85" s="205"/>
      <c r="T85" s="206">
        <f t="shared" si="83"/>
        <v>0</v>
      </c>
      <c r="U85" s="205"/>
      <c r="V85" s="205"/>
      <c r="W85" s="206">
        <f t="shared" si="84"/>
        <v>0</v>
      </c>
      <c r="X85" s="205"/>
      <c r="Y85" s="205"/>
      <c r="Z85" s="206">
        <f t="shared" si="85"/>
        <v>0</v>
      </c>
      <c r="AA85" s="205"/>
      <c r="AB85" s="205"/>
      <c r="AC85" s="206">
        <f t="shared" si="86"/>
        <v>0</v>
      </c>
      <c r="AD85" s="205"/>
      <c r="AE85" s="205"/>
      <c r="AF85" s="206">
        <f t="shared" si="87"/>
        <v>0</v>
      </c>
      <c r="AG85" s="205"/>
      <c r="AH85" s="205"/>
      <c r="AI85" s="206">
        <f t="shared" si="91"/>
        <v>0</v>
      </c>
      <c r="AJ85" s="205"/>
      <c r="AK85" s="205"/>
      <c r="AL85" s="206">
        <f t="shared" si="92"/>
        <v>0</v>
      </c>
      <c r="AM85" s="205"/>
      <c r="AN85" s="205"/>
      <c r="AO85" s="206">
        <f t="shared" si="93"/>
        <v>0</v>
      </c>
      <c r="AP85" s="205"/>
      <c r="AQ85" s="205"/>
      <c r="AR85" s="206">
        <f t="shared" si="94"/>
        <v>0</v>
      </c>
      <c r="AS85" s="205"/>
      <c r="AT85" s="205"/>
      <c r="AU85" s="206">
        <f t="shared" si="95"/>
        <v>0</v>
      </c>
      <c r="AV85" s="205"/>
      <c r="AW85" s="205"/>
      <c r="AX85" s="206">
        <f t="shared" si="96"/>
        <v>0</v>
      </c>
      <c r="AY85" s="205"/>
      <c r="AZ85" s="205"/>
      <c r="BA85" s="206">
        <f t="shared" si="97"/>
        <v>0</v>
      </c>
      <c r="BB85" s="205"/>
      <c r="BC85" s="205"/>
      <c r="BD85" s="206">
        <f t="shared" si="98"/>
        <v>0</v>
      </c>
      <c r="BE85" s="205"/>
      <c r="BF85" s="205"/>
      <c r="BG85" s="206">
        <f t="shared" si="99"/>
        <v>0</v>
      </c>
      <c r="BH85" s="205"/>
      <c r="BI85" s="205"/>
      <c r="BJ85" s="206">
        <f t="shared" si="88"/>
        <v>0</v>
      </c>
    </row>
    <row r="86" spans="1:62" x14ac:dyDescent="0.2">
      <c r="A86" s="39">
        <f t="shared" si="100"/>
        <v>72</v>
      </c>
      <c r="B86" s="183"/>
      <c r="C86" s="183"/>
      <c r="D86" s="184"/>
      <c r="E86" s="38">
        <f t="shared" si="90"/>
        <v>42931</v>
      </c>
      <c r="F86" s="189"/>
      <c r="G86" s="205"/>
      <c r="H86" s="206"/>
      <c r="I86" s="205"/>
      <c r="J86" s="205"/>
      <c r="K86" s="206">
        <f t="shared" si="80"/>
        <v>0</v>
      </c>
      <c r="L86" s="205"/>
      <c r="M86" s="205"/>
      <c r="N86" s="206">
        <f t="shared" si="81"/>
        <v>0</v>
      </c>
      <c r="O86" s="205"/>
      <c r="P86" s="205"/>
      <c r="Q86" s="206">
        <f t="shared" si="82"/>
        <v>0</v>
      </c>
      <c r="R86" s="205"/>
      <c r="S86" s="205"/>
      <c r="T86" s="206">
        <f t="shared" si="83"/>
        <v>0</v>
      </c>
      <c r="U86" s="205"/>
      <c r="V86" s="205"/>
      <c r="W86" s="206">
        <f t="shared" si="84"/>
        <v>0</v>
      </c>
      <c r="X86" s="205"/>
      <c r="Y86" s="205"/>
      <c r="Z86" s="206">
        <f t="shared" si="85"/>
        <v>0</v>
      </c>
      <c r="AA86" s="205"/>
      <c r="AB86" s="205"/>
      <c r="AC86" s="206">
        <f t="shared" si="86"/>
        <v>0</v>
      </c>
      <c r="AD86" s="205"/>
      <c r="AE86" s="205"/>
      <c r="AF86" s="206">
        <f t="shared" si="87"/>
        <v>0</v>
      </c>
      <c r="AG86" s="205"/>
      <c r="AH86" s="205"/>
      <c r="AI86" s="206">
        <f t="shared" si="91"/>
        <v>0</v>
      </c>
      <c r="AJ86" s="205"/>
      <c r="AK86" s="205"/>
      <c r="AL86" s="206">
        <f t="shared" si="92"/>
        <v>0</v>
      </c>
      <c r="AM86" s="205"/>
      <c r="AN86" s="205"/>
      <c r="AO86" s="206">
        <f t="shared" si="93"/>
        <v>0</v>
      </c>
      <c r="AP86" s="205"/>
      <c r="AQ86" s="205"/>
      <c r="AR86" s="206">
        <f t="shared" si="94"/>
        <v>0</v>
      </c>
      <c r="AS86" s="205"/>
      <c r="AT86" s="205"/>
      <c r="AU86" s="206">
        <f t="shared" si="95"/>
        <v>0</v>
      </c>
      <c r="AV86" s="205"/>
      <c r="AW86" s="205"/>
      <c r="AX86" s="206">
        <f t="shared" si="96"/>
        <v>0</v>
      </c>
      <c r="AY86" s="205"/>
      <c r="AZ86" s="205"/>
      <c r="BA86" s="206">
        <f t="shared" si="97"/>
        <v>0</v>
      </c>
      <c r="BB86" s="205"/>
      <c r="BC86" s="205"/>
      <c r="BD86" s="206">
        <f t="shared" si="98"/>
        <v>0</v>
      </c>
      <c r="BE86" s="205"/>
      <c r="BF86" s="205"/>
      <c r="BG86" s="206">
        <f t="shared" si="99"/>
        <v>0</v>
      </c>
      <c r="BH86" s="205"/>
      <c r="BI86" s="205"/>
      <c r="BJ86" s="206">
        <f t="shared" si="88"/>
        <v>0</v>
      </c>
    </row>
    <row r="87" spans="1:62" x14ac:dyDescent="0.2">
      <c r="A87" s="39">
        <f t="shared" si="100"/>
        <v>73</v>
      </c>
      <c r="B87" s="183"/>
      <c r="C87" s="183"/>
      <c r="D87" s="184"/>
      <c r="E87" s="38">
        <f t="shared" si="90"/>
        <v>42931</v>
      </c>
      <c r="F87" s="189"/>
      <c r="G87" s="205"/>
      <c r="H87" s="206"/>
      <c r="I87" s="205"/>
      <c r="J87" s="205"/>
      <c r="K87" s="206">
        <f t="shared" si="80"/>
        <v>0</v>
      </c>
      <c r="L87" s="205"/>
      <c r="M87" s="205"/>
      <c r="N87" s="206">
        <f t="shared" si="81"/>
        <v>0</v>
      </c>
      <c r="O87" s="205"/>
      <c r="P87" s="205"/>
      <c r="Q87" s="206">
        <f t="shared" si="82"/>
        <v>0</v>
      </c>
      <c r="R87" s="205"/>
      <c r="S87" s="205"/>
      <c r="T87" s="206">
        <f t="shared" si="83"/>
        <v>0</v>
      </c>
      <c r="U87" s="205"/>
      <c r="V87" s="205"/>
      <c r="W87" s="206">
        <f t="shared" si="84"/>
        <v>0</v>
      </c>
      <c r="X87" s="205"/>
      <c r="Y87" s="205"/>
      <c r="Z87" s="206">
        <f t="shared" si="85"/>
        <v>0</v>
      </c>
      <c r="AA87" s="205"/>
      <c r="AB87" s="205"/>
      <c r="AC87" s="206">
        <f t="shared" si="86"/>
        <v>0</v>
      </c>
      <c r="AD87" s="205"/>
      <c r="AE87" s="205"/>
      <c r="AF87" s="206">
        <f t="shared" si="87"/>
        <v>0</v>
      </c>
      <c r="AG87" s="205"/>
      <c r="AH87" s="205"/>
      <c r="AI87" s="206">
        <f t="shared" si="91"/>
        <v>0</v>
      </c>
      <c r="AJ87" s="205"/>
      <c r="AK87" s="205"/>
      <c r="AL87" s="206">
        <f t="shared" si="92"/>
        <v>0</v>
      </c>
      <c r="AM87" s="205"/>
      <c r="AN87" s="205"/>
      <c r="AO87" s="206">
        <f t="shared" si="93"/>
        <v>0</v>
      </c>
      <c r="AP87" s="205"/>
      <c r="AQ87" s="205"/>
      <c r="AR87" s="206">
        <f t="shared" si="94"/>
        <v>0</v>
      </c>
      <c r="AS87" s="205"/>
      <c r="AT87" s="205"/>
      <c r="AU87" s="206">
        <f t="shared" si="95"/>
        <v>0</v>
      </c>
      <c r="AV87" s="205"/>
      <c r="AW87" s="205"/>
      <c r="AX87" s="206">
        <f t="shared" si="96"/>
        <v>0</v>
      </c>
      <c r="AY87" s="205"/>
      <c r="AZ87" s="205"/>
      <c r="BA87" s="206">
        <f t="shared" si="97"/>
        <v>0</v>
      </c>
      <c r="BB87" s="205"/>
      <c r="BC87" s="205"/>
      <c r="BD87" s="206">
        <f t="shared" si="98"/>
        <v>0</v>
      </c>
      <c r="BE87" s="205"/>
      <c r="BF87" s="205"/>
      <c r="BG87" s="206">
        <f t="shared" si="99"/>
        <v>0</v>
      </c>
      <c r="BH87" s="205"/>
      <c r="BI87" s="205"/>
      <c r="BJ87" s="206">
        <f t="shared" si="88"/>
        <v>0</v>
      </c>
    </row>
    <row r="88" spans="1:62" x14ac:dyDescent="0.2">
      <c r="A88" s="39">
        <f t="shared" si="100"/>
        <v>74</v>
      </c>
      <c r="B88" s="183"/>
      <c r="C88" s="183"/>
      <c r="D88" s="184"/>
      <c r="E88" s="38">
        <f t="shared" si="90"/>
        <v>42931</v>
      </c>
      <c r="F88" s="189"/>
      <c r="G88" s="205"/>
      <c r="H88" s="206"/>
      <c r="I88" s="205"/>
      <c r="J88" s="205"/>
      <c r="K88" s="206">
        <f t="shared" si="80"/>
        <v>0</v>
      </c>
      <c r="L88" s="205"/>
      <c r="M88" s="205"/>
      <c r="N88" s="206">
        <f t="shared" si="81"/>
        <v>0</v>
      </c>
      <c r="O88" s="205"/>
      <c r="P88" s="205"/>
      <c r="Q88" s="206">
        <f t="shared" si="82"/>
        <v>0</v>
      </c>
      <c r="R88" s="205"/>
      <c r="S88" s="205"/>
      <c r="T88" s="206">
        <f t="shared" si="83"/>
        <v>0</v>
      </c>
      <c r="U88" s="205"/>
      <c r="V88" s="205"/>
      <c r="W88" s="206">
        <f t="shared" si="84"/>
        <v>0</v>
      </c>
      <c r="X88" s="205"/>
      <c r="Y88" s="205"/>
      <c r="Z88" s="206">
        <f t="shared" si="85"/>
        <v>0</v>
      </c>
      <c r="AA88" s="205"/>
      <c r="AB88" s="205"/>
      <c r="AC88" s="206">
        <f t="shared" si="86"/>
        <v>0</v>
      </c>
      <c r="AD88" s="205"/>
      <c r="AE88" s="205"/>
      <c r="AF88" s="206">
        <f t="shared" si="87"/>
        <v>0</v>
      </c>
      <c r="AG88" s="205"/>
      <c r="AH88" s="205"/>
      <c r="AI88" s="206">
        <f t="shared" si="91"/>
        <v>0</v>
      </c>
      <c r="AJ88" s="205"/>
      <c r="AK88" s="205"/>
      <c r="AL88" s="206">
        <f t="shared" si="92"/>
        <v>0</v>
      </c>
      <c r="AM88" s="205"/>
      <c r="AN88" s="205"/>
      <c r="AO88" s="206">
        <f t="shared" si="93"/>
        <v>0</v>
      </c>
      <c r="AP88" s="205"/>
      <c r="AQ88" s="205"/>
      <c r="AR88" s="206">
        <f t="shared" si="94"/>
        <v>0</v>
      </c>
      <c r="AS88" s="205"/>
      <c r="AT88" s="205"/>
      <c r="AU88" s="206">
        <f t="shared" si="95"/>
        <v>0</v>
      </c>
      <c r="AV88" s="205"/>
      <c r="AW88" s="205"/>
      <c r="AX88" s="206">
        <f t="shared" si="96"/>
        <v>0</v>
      </c>
      <c r="AY88" s="205"/>
      <c r="AZ88" s="205"/>
      <c r="BA88" s="206">
        <f t="shared" si="97"/>
        <v>0</v>
      </c>
      <c r="BB88" s="205"/>
      <c r="BC88" s="205"/>
      <c r="BD88" s="206">
        <f t="shared" si="98"/>
        <v>0</v>
      </c>
      <c r="BE88" s="205"/>
      <c r="BF88" s="205"/>
      <c r="BG88" s="206">
        <f t="shared" si="99"/>
        <v>0</v>
      </c>
      <c r="BH88" s="205"/>
      <c r="BI88" s="205"/>
      <c r="BJ88" s="206">
        <f t="shared" si="88"/>
        <v>0</v>
      </c>
    </row>
    <row r="89" spans="1:62" x14ac:dyDescent="0.2">
      <c r="A89" s="39">
        <f t="shared" si="100"/>
        <v>75</v>
      </c>
      <c r="B89" s="183"/>
      <c r="C89" s="183"/>
      <c r="D89" s="184"/>
      <c r="E89" s="38">
        <f t="shared" si="90"/>
        <v>42931</v>
      </c>
      <c r="F89" s="189"/>
      <c r="G89" s="205"/>
      <c r="H89" s="206"/>
      <c r="I89" s="205"/>
      <c r="J89" s="205"/>
      <c r="K89" s="206">
        <f t="shared" si="80"/>
        <v>0</v>
      </c>
      <c r="L89" s="205"/>
      <c r="M89" s="205"/>
      <c r="N89" s="206">
        <f t="shared" si="81"/>
        <v>0</v>
      </c>
      <c r="O89" s="205"/>
      <c r="P89" s="205"/>
      <c r="Q89" s="206">
        <f t="shared" si="82"/>
        <v>0</v>
      </c>
      <c r="R89" s="205"/>
      <c r="S89" s="205"/>
      <c r="T89" s="206">
        <f t="shared" si="83"/>
        <v>0</v>
      </c>
      <c r="U89" s="205"/>
      <c r="V89" s="205"/>
      <c r="W89" s="206">
        <f t="shared" si="84"/>
        <v>0</v>
      </c>
      <c r="X89" s="205"/>
      <c r="Y89" s="205"/>
      <c r="Z89" s="206">
        <f t="shared" si="85"/>
        <v>0</v>
      </c>
      <c r="AA89" s="205"/>
      <c r="AB89" s="205"/>
      <c r="AC89" s="206">
        <f t="shared" si="86"/>
        <v>0</v>
      </c>
      <c r="AD89" s="205"/>
      <c r="AE89" s="205"/>
      <c r="AF89" s="206">
        <f t="shared" si="87"/>
        <v>0</v>
      </c>
      <c r="AG89" s="205"/>
      <c r="AH89" s="205"/>
      <c r="AI89" s="206">
        <f t="shared" si="91"/>
        <v>0</v>
      </c>
      <c r="AJ89" s="205"/>
      <c r="AK89" s="205"/>
      <c r="AL89" s="206">
        <f t="shared" si="92"/>
        <v>0</v>
      </c>
      <c r="AM89" s="205"/>
      <c r="AN89" s="205"/>
      <c r="AO89" s="206">
        <f t="shared" si="93"/>
        <v>0</v>
      </c>
      <c r="AP89" s="205"/>
      <c r="AQ89" s="205"/>
      <c r="AR89" s="206">
        <f t="shared" si="94"/>
        <v>0</v>
      </c>
      <c r="AS89" s="205"/>
      <c r="AT89" s="205"/>
      <c r="AU89" s="206">
        <f t="shared" si="95"/>
        <v>0</v>
      </c>
      <c r="AV89" s="205"/>
      <c r="AW89" s="205"/>
      <c r="AX89" s="206">
        <f t="shared" si="96"/>
        <v>0</v>
      </c>
      <c r="AY89" s="205"/>
      <c r="AZ89" s="205"/>
      <c r="BA89" s="206">
        <f t="shared" si="97"/>
        <v>0</v>
      </c>
      <c r="BB89" s="205"/>
      <c r="BC89" s="205"/>
      <c r="BD89" s="206">
        <f t="shared" si="98"/>
        <v>0</v>
      </c>
      <c r="BE89" s="205"/>
      <c r="BF89" s="205"/>
      <c r="BG89" s="206">
        <f t="shared" si="99"/>
        <v>0</v>
      </c>
      <c r="BH89" s="205"/>
      <c r="BI89" s="205"/>
      <c r="BJ89" s="206">
        <f t="shared" si="88"/>
        <v>0</v>
      </c>
    </row>
    <row r="90" spans="1:62" x14ac:dyDescent="0.2">
      <c r="A90" s="39">
        <f t="shared" si="100"/>
        <v>76</v>
      </c>
      <c r="B90" s="183"/>
      <c r="C90" s="183"/>
      <c r="D90" s="184"/>
      <c r="E90" s="38">
        <f t="shared" si="90"/>
        <v>42931</v>
      </c>
      <c r="F90" s="189"/>
      <c r="G90" s="205"/>
      <c r="H90" s="206"/>
      <c r="I90" s="205"/>
      <c r="J90" s="205"/>
      <c r="K90" s="206">
        <f t="shared" si="80"/>
        <v>0</v>
      </c>
      <c r="L90" s="205"/>
      <c r="M90" s="205"/>
      <c r="N90" s="206">
        <f t="shared" si="81"/>
        <v>0</v>
      </c>
      <c r="O90" s="205"/>
      <c r="P90" s="205"/>
      <c r="Q90" s="206">
        <f t="shared" si="82"/>
        <v>0</v>
      </c>
      <c r="R90" s="205"/>
      <c r="S90" s="205"/>
      <c r="T90" s="206">
        <f t="shared" si="83"/>
        <v>0</v>
      </c>
      <c r="U90" s="205"/>
      <c r="V90" s="205"/>
      <c r="W90" s="206">
        <f t="shared" si="84"/>
        <v>0</v>
      </c>
      <c r="X90" s="205"/>
      <c r="Y90" s="205"/>
      <c r="Z90" s="206">
        <f t="shared" si="85"/>
        <v>0</v>
      </c>
      <c r="AA90" s="205"/>
      <c r="AB90" s="205"/>
      <c r="AC90" s="206">
        <f t="shared" si="86"/>
        <v>0</v>
      </c>
      <c r="AD90" s="205"/>
      <c r="AE90" s="205"/>
      <c r="AF90" s="206">
        <f t="shared" si="87"/>
        <v>0</v>
      </c>
      <c r="AG90" s="205"/>
      <c r="AH90" s="205"/>
      <c r="AI90" s="206">
        <f t="shared" si="91"/>
        <v>0</v>
      </c>
      <c r="AJ90" s="205"/>
      <c r="AK90" s="205"/>
      <c r="AL90" s="206">
        <f t="shared" si="92"/>
        <v>0</v>
      </c>
      <c r="AM90" s="205"/>
      <c r="AN90" s="205"/>
      <c r="AO90" s="206">
        <f t="shared" si="93"/>
        <v>0</v>
      </c>
      <c r="AP90" s="205"/>
      <c r="AQ90" s="205"/>
      <c r="AR90" s="206">
        <f t="shared" si="94"/>
        <v>0</v>
      </c>
      <c r="AS90" s="205"/>
      <c r="AT90" s="205"/>
      <c r="AU90" s="206">
        <f t="shared" si="95"/>
        <v>0</v>
      </c>
      <c r="AV90" s="205"/>
      <c r="AW90" s="205"/>
      <c r="AX90" s="206">
        <f t="shared" si="96"/>
        <v>0</v>
      </c>
      <c r="AY90" s="205"/>
      <c r="AZ90" s="205"/>
      <c r="BA90" s="206">
        <f t="shared" si="97"/>
        <v>0</v>
      </c>
      <c r="BB90" s="205"/>
      <c r="BC90" s="205"/>
      <c r="BD90" s="206">
        <f t="shared" si="98"/>
        <v>0</v>
      </c>
      <c r="BE90" s="205"/>
      <c r="BF90" s="205"/>
      <c r="BG90" s="206">
        <f t="shared" si="99"/>
        <v>0</v>
      </c>
      <c r="BH90" s="205"/>
      <c r="BI90" s="205"/>
      <c r="BJ90" s="206">
        <f t="shared" si="88"/>
        <v>0</v>
      </c>
    </row>
    <row r="91" spans="1:62" x14ac:dyDescent="0.2">
      <c r="A91" s="39">
        <f t="shared" si="100"/>
        <v>77</v>
      </c>
      <c r="B91" s="183"/>
      <c r="C91" s="183"/>
      <c r="D91" s="184"/>
      <c r="E91" s="38">
        <f t="shared" si="90"/>
        <v>42931</v>
      </c>
      <c r="F91" s="189"/>
      <c r="G91" s="205"/>
      <c r="H91" s="206"/>
      <c r="I91" s="205"/>
      <c r="J91" s="205"/>
      <c r="K91" s="206">
        <f t="shared" si="80"/>
        <v>0</v>
      </c>
      <c r="L91" s="205"/>
      <c r="M91" s="205"/>
      <c r="N91" s="206">
        <f t="shared" si="81"/>
        <v>0</v>
      </c>
      <c r="O91" s="205"/>
      <c r="P91" s="205"/>
      <c r="Q91" s="206">
        <f t="shared" si="82"/>
        <v>0</v>
      </c>
      <c r="R91" s="205"/>
      <c r="S91" s="205"/>
      <c r="T91" s="206">
        <f t="shared" si="83"/>
        <v>0</v>
      </c>
      <c r="U91" s="205"/>
      <c r="V91" s="205"/>
      <c r="W91" s="206">
        <f t="shared" si="84"/>
        <v>0</v>
      </c>
      <c r="X91" s="205"/>
      <c r="Y91" s="205"/>
      <c r="Z91" s="206">
        <f t="shared" si="85"/>
        <v>0</v>
      </c>
      <c r="AA91" s="205"/>
      <c r="AB91" s="205"/>
      <c r="AC91" s="206">
        <f t="shared" si="86"/>
        <v>0</v>
      </c>
      <c r="AD91" s="205"/>
      <c r="AE91" s="205"/>
      <c r="AF91" s="206">
        <f t="shared" si="87"/>
        <v>0</v>
      </c>
      <c r="AG91" s="205"/>
      <c r="AH91" s="205"/>
      <c r="AI91" s="206">
        <f t="shared" si="91"/>
        <v>0</v>
      </c>
      <c r="AJ91" s="205"/>
      <c r="AK91" s="205"/>
      <c r="AL91" s="206">
        <f t="shared" si="92"/>
        <v>0</v>
      </c>
      <c r="AM91" s="205"/>
      <c r="AN91" s="205"/>
      <c r="AO91" s="206">
        <f t="shared" si="93"/>
        <v>0</v>
      </c>
      <c r="AP91" s="205"/>
      <c r="AQ91" s="205"/>
      <c r="AR91" s="206">
        <f t="shared" si="94"/>
        <v>0</v>
      </c>
      <c r="AS91" s="205"/>
      <c r="AT91" s="205"/>
      <c r="AU91" s="206">
        <f t="shared" si="95"/>
        <v>0</v>
      </c>
      <c r="AV91" s="205"/>
      <c r="AW91" s="205"/>
      <c r="AX91" s="206">
        <f t="shared" si="96"/>
        <v>0</v>
      </c>
      <c r="AY91" s="205"/>
      <c r="AZ91" s="205"/>
      <c r="BA91" s="206">
        <f t="shared" si="97"/>
        <v>0</v>
      </c>
      <c r="BB91" s="205"/>
      <c r="BC91" s="205"/>
      <c r="BD91" s="206">
        <f t="shared" si="98"/>
        <v>0</v>
      </c>
      <c r="BE91" s="205"/>
      <c r="BF91" s="205"/>
      <c r="BG91" s="206">
        <f t="shared" si="99"/>
        <v>0</v>
      </c>
      <c r="BH91" s="205"/>
      <c r="BI91" s="205"/>
      <c r="BJ91" s="206">
        <f t="shared" si="88"/>
        <v>0</v>
      </c>
    </row>
    <row r="92" spans="1:62" x14ac:dyDescent="0.2">
      <c r="A92" s="39">
        <f t="shared" si="100"/>
        <v>78</v>
      </c>
      <c r="B92" s="183"/>
      <c r="C92" s="183"/>
      <c r="D92" s="184"/>
      <c r="E92" s="38">
        <f t="shared" si="90"/>
        <v>42931</v>
      </c>
      <c r="F92" s="189"/>
      <c r="G92" s="205"/>
      <c r="H92" s="206"/>
      <c r="I92" s="205"/>
      <c r="J92" s="205"/>
      <c r="K92" s="206">
        <f t="shared" si="80"/>
        <v>0</v>
      </c>
      <c r="L92" s="205"/>
      <c r="M92" s="205"/>
      <c r="N92" s="206">
        <f t="shared" si="81"/>
        <v>0</v>
      </c>
      <c r="O92" s="205"/>
      <c r="P92" s="205"/>
      <c r="Q92" s="206">
        <f t="shared" si="82"/>
        <v>0</v>
      </c>
      <c r="R92" s="205"/>
      <c r="S92" s="205"/>
      <c r="T92" s="206">
        <f t="shared" si="83"/>
        <v>0</v>
      </c>
      <c r="U92" s="205"/>
      <c r="V92" s="205"/>
      <c r="W92" s="206">
        <f t="shared" si="84"/>
        <v>0</v>
      </c>
      <c r="X92" s="205"/>
      <c r="Y92" s="205"/>
      <c r="Z92" s="206">
        <f t="shared" si="85"/>
        <v>0</v>
      </c>
      <c r="AA92" s="205"/>
      <c r="AB92" s="205"/>
      <c r="AC92" s="206">
        <f t="shared" si="86"/>
        <v>0</v>
      </c>
      <c r="AD92" s="205"/>
      <c r="AE92" s="205"/>
      <c r="AF92" s="206">
        <f t="shared" si="87"/>
        <v>0</v>
      </c>
      <c r="AG92" s="205"/>
      <c r="AH92" s="205"/>
      <c r="AI92" s="206">
        <f t="shared" si="91"/>
        <v>0</v>
      </c>
      <c r="AJ92" s="205"/>
      <c r="AK92" s="205"/>
      <c r="AL92" s="206">
        <f t="shared" si="92"/>
        <v>0</v>
      </c>
      <c r="AM92" s="205"/>
      <c r="AN92" s="205"/>
      <c r="AO92" s="206">
        <f t="shared" si="93"/>
        <v>0</v>
      </c>
      <c r="AP92" s="205"/>
      <c r="AQ92" s="205"/>
      <c r="AR92" s="206">
        <f t="shared" si="94"/>
        <v>0</v>
      </c>
      <c r="AS92" s="205"/>
      <c r="AT92" s="205"/>
      <c r="AU92" s="206">
        <f t="shared" si="95"/>
        <v>0</v>
      </c>
      <c r="AV92" s="205"/>
      <c r="AW92" s="205"/>
      <c r="AX92" s="206">
        <f t="shared" si="96"/>
        <v>0</v>
      </c>
      <c r="AY92" s="205"/>
      <c r="AZ92" s="205"/>
      <c r="BA92" s="206">
        <f t="shared" si="97"/>
        <v>0</v>
      </c>
      <c r="BB92" s="205"/>
      <c r="BC92" s="205"/>
      <c r="BD92" s="206">
        <f t="shared" si="98"/>
        <v>0</v>
      </c>
      <c r="BE92" s="205"/>
      <c r="BF92" s="205"/>
      <c r="BG92" s="206">
        <f t="shared" si="99"/>
        <v>0</v>
      </c>
      <c r="BH92" s="205"/>
      <c r="BI92" s="205"/>
      <c r="BJ92" s="206">
        <f t="shared" si="88"/>
        <v>0</v>
      </c>
    </row>
    <row r="93" spans="1:62" x14ac:dyDescent="0.2">
      <c r="A93" s="39">
        <f t="shared" si="100"/>
        <v>79</v>
      </c>
      <c r="B93" s="183"/>
      <c r="C93" s="183"/>
      <c r="D93" s="184"/>
      <c r="E93" s="38">
        <f t="shared" si="90"/>
        <v>42931</v>
      </c>
      <c r="F93" s="189"/>
      <c r="G93" s="205"/>
      <c r="H93" s="206"/>
      <c r="I93" s="205"/>
      <c r="J93" s="205"/>
      <c r="K93" s="206">
        <f t="shared" si="80"/>
        <v>0</v>
      </c>
      <c r="L93" s="205"/>
      <c r="M93" s="205"/>
      <c r="N93" s="206">
        <f t="shared" si="81"/>
        <v>0</v>
      </c>
      <c r="O93" s="205"/>
      <c r="P93" s="205"/>
      <c r="Q93" s="206">
        <f t="shared" si="82"/>
        <v>0</v>
      </c>
      <c r="R93" s="205"/>
      <c r="S93" s="205"/>
      <c r="T93" s="206">
        <f t="shared" si="83"/>
        <v>0</v>
      </c>
      <c r="U93" s="205"/>
      <c r="V93" s="205"/>
      <c r="W93" s="206">
        <f t="shared" si="84"/>
        <v>0</v>
      </c>
      <c r="X93" s="205"/>
      <c r="Y93" s="205"/>
      <c r="Z93" s="206">
        <f t="shared" si="85"/>
        <v>0</v>
      </c>
      <c r="AA93" s="205"/>
      <c r="AB93" s="205"/>
      <c r="AC93" s="206">
        <f t="shared" si="86"/>
        <v>0</v>
      </c>
      <c r="AD93" s="205"/>
      <c r="AE93" s="205"/>
      <c r="AF93" s="206">
        <f t="shared" si="87"/>
        <v>0</v>
      </c>
      <c r="AG93" s="205"/>
      <c r="AH93" s="205"/>
      <c r="AI93" s="206">
        <f t="shared" si="91"/>
        <v>0</v>
      </c>
      <c r="AJ93" s="205"/>
      <c r="AK93" s="205"/>
      <c r="AL93" s="206">
        <f t="shared" si="92"/>
        <v>0</v>
      </c>
      <c r="AM93" s="205"/>
      <c r="AN93" s="205"/>
      <c r="AO93" s="206">
        <f t="shared" si="93"/>
        <v>0</v>
      </c>
      <c r="AP93" s="205"/>
      <c r="AQ93" s="205"/>
      <c r="AR93" s="206">
        <f t="shared" si="94"/>
        <v>0</v>
      </c>
      <c r="AS93" s="205"/>
      <c r="AT93" s="205"/>
      <c r="AU93" s="206">
        <f t="shared" si="95"/>
        <v>0</v>
      </c>
      <c r="AV93" s="205"/>
      <c r="AW93" s="205"/>
      <c r="AX93" s="206">
        <f t="shared" si="96"/>
        <v>0</v>
      </c>
      <c r="AY93" s="205"/>
      <c r="AZ93" s="205"/>
      <c r="BA93" s="206">
        <f t="shared" si="97"/>
        <v>0</v>
      </c>
      <c r="BB93" s="205"/>
      <c r="BC93" s="205"/>
      <c r="BD93" s="206">
        <f t="shared" si="98"/>
        <v>0</v>
      </c>
      <c r="BE93" s="205"/>
      <c r="BF93" s="205"/>
      <c r="BG93" s="206">
        <f t="shared" si="99"/>
        <v>0</v>
      </c>
      <c r="BH93" s="205"/>
      <c r="BI93" s="205"/>
      <c r="BJ93" s="206">
        <f t="shared" si="88"/>
        <v>0</v>
      </c>
    </row>
    <row r="94" spans="1:62" x14ac:dyDescent="0.2">
      <c r="A94" s="39">
        <f t="shared" si="100"/>
        <v>80</v>
      </c>
      <c r="B94" s="183"/>
      <c r="C94" s="183"/>
      <c r="D94" s="184"/>
      <c r="E94" s="38">
        <f t="shared" si="90"/>
        <v>42931</v>
      </c>
      <c r="F94" s="189"/>
      <c r="G94" s="205"/>
      <c r="H94" s="206"/>
      <c r="I94" s="205"/>
      <c r="J94" s="205"/>
      <c r="K94" s="206">
        <f t="shared" si="80"/>
        <v>0</v>
      </c>
      <c r="L94" s="205"/>
      <c r="M94" s="205"/>
      <c r="N94" s="206">
        <f t="shared" si="81"/>
        <v>0</v>
      </c>
      <c r="O94" s="205"/>
      <c r="P94" s="205"/>
      <c r="Q94" s="206">
        <f t="shared" si="82"/>
        <v>0</v>
      </c>
      <c r="R94" s="205"/>
      <c r="S94" s="205"/>
      <c r="T94" s="206">
        <f t="shared" si="83"/>
        <v>0</v>
      </c>
      <c r="U94" s="205"/>
      <c r="V94" s="205"/>
      <c r="W94" s="206">
        <f t="shared" si="84"/>
        <v>0</v>
      </c>
      <c r="X94" s="205"/>
      <c r="Y94" s="205"/>
      <c r="Z94" s="206">
        <f t="shared" si="85"/>
        <v>0</v>
      </c>
      <c r="AA94" s="205"/>
      <c r="AB94" s="205"/>
      <c r="AC94" s="206">
        <f t="shared" si="86"/>
        <v>0</v>
      </c>
      <c r="AD94" s="205"/>
      <c r="AE94" s="205"/>
      <c r="AF94" s="206">
        <f t="shared" si="87"/>
        <v>0</v>
      </c>
      <c r="AG94" s="205"/>
      <c r="AH94" s="205"/>
      <c r="AI94" s="206">
        <f t="shared" si="91"/>
        <v>0</v>
      </c>
      <c r="AJ94" s="205"/>
      <c r="AK94" s="205"/>
      <c r="AL94" s="206">
        <f t="shared" si="92"/>
        <v>0</v>
      </c>
      <c r="AM94" s="205"/>
      <c r="AN94" s="205"/>
      <c r="AO94" s="206">
        <f t="shared" si="93"/>
        <v>0</v>
      </c>
      <c r="AP94" s="205"/>
      <c r="AQ94" s="205"/>
      <c r="AR94" s="206">
        <f t="shared" si="94"/>
        <v>0</v>
      </c>
      <c r="AS94" s="205"/>
      <c r="AT94" s="205"/>
      <c r="AU94" s="206">
        <f t="shared" si="95"/>
        <v>0</v>
      </c>
      <c r="AV94" s="205"/>
      <c r="AW94" s="205"/>
      <c r="AX94" s="206">
        <f t="shared" si="96"/>
        <v>0</v>
      </c>
      <c r="AY94" s="205"/>
      <c r="AZ94" s="205"/>
      <c r="BA94" s="206">
        <f t="shared" si="97"/>
        <v>0</v>
      </c>
      <c r="BB94" s="205"/>
      <c r="BC94" s="205"/>
      <c r="BD94" s="206">
        <f t="shared" si="98"/>
        <v>0</v>
      </c>
      <c r="BE94" s="205"/>
      <c r="BF94" s="205"/>
      <c r="BG94" s="206">
        <f t="shared" si="99"/>
        <v>0</v>
      </c>
      <c r="BH94" s="205"/>
      <c r="BI94" s="205"/>
      <c r="BJ94" s="206">
        <f t="shared" si="88"/>
        <v>0</v>
      </c>
    </row>
    <row r="95" spans="1:62" x14ac:dyDescent="0.2">
      <c r="A95" s="39">
        <f t="shared" si="100"/>
        <v>81</v>
      </c>
      <c r="B95" s="183"/>
      <c r="C95" s="183"/>
      <c r="D95" s="184"/>
      <c r="E95" s="38">
        <f t="shared" si="90"/>
        <v>42931</v>
      </c>
      <c r="F95" s="189"/>
      <c r="G95" s="205"/>
      <c r="H95" s="206"/>
      <c r="I95" s="205"/>
      <c r="J95" s="205"/>
      <c r="K95" s="206">
        <f t="shared" si="80"/>
        <v>0</v>
      </c>
      <c r="L95" s="205"/>
      <c r="M95" s="205"/>
      <c r="N95" s="206">
        <f t="shared" si="81"/>
        <v>0</v>
      </c>
      <c r="O95" s="205"/>
      <c r="P95" s="205"/>
      <c r="Q95" s="206">
        <f t="shared" si="82"/>
        <v>0</v>
      </c>
      <c r="R95" s="205"/>
      <c r="S95" s="205"/>
      <c r="T95" s="206">
        <f t="shared" si="83"/>
        <v>0</v>
      </c>
      <c r="U95" s="205"/>
      <c r="V95" s="205"/>
      <c r="W95" s="206">
        <f t="shared" si="84"/>
        <v>0</v>
      </c>
      <c r="X95" s="205"/>
      <c r="Y95" s="205"/>
      <c r="Z95" s="206">
        <f t="shared" si="85"/>
        <v>0</v>
      </c>
      <c r="AA95" s="205"/>
      <c r="AB95" s="205"/>
      <c r="AC95" s="206">
        <f t="shared" si="86"/>
        <v>0</v>
      </c>
      <c r="AD95" s="205"/>
      <c r="AE95" s="205"/>
      <c r="AF95" s="206">
        <f t="shared" si="87"/>
        <v>0</v>
      </c>
      <c r="AG95" s="205"/>
      <c r="AH95" s="205"/>
      <c r="AI95" s="206">
        <f t="shared" si="91"/>
        <v>0</v>
      </c>
      <c r="AJ95" s="205"/>
      <c r="AK95" s="205"/>
      <c r="AL95" s="206">
        <f t="shared" si="92"/>
        <v>0</v>
      </c>
      <c r="AM95" s="205"/>
      <c r="AN95" s="205"/>
      <c r="AO95" s="206">
        <f t="shared" si="93"/>
        <v>0</v>
      </c>
      <c r="AP95" s="205"/>
      <c r="AQ95" s="205"/>
      <c r="AR95" s="206">
        <f t="shared" si="94"/>
        <v>0</v>
      </c>
      <c r="AS95" s="205"/>
      <c r="AT95" s="205"/>
      <c r="AU95" s="206">
        <f t="shared" si="95"/>
        <v>0</v>
      </c>
      <c r="AV95" s="205"/>
      <c r="AW95" s="205"/>
      <c r="AX95" s="206">
        <f t="shared" si="96"/>
        <v>0</v>
      </c>
      <c r="AY95" s="205"/>
      <c r="AZ95" s="205"/>
      <c r="BA95" s="206">
        <f t="shared" si="97"/>
        <v>0</v>
      </c>
      <c r="BB95" s="205"/>
      <c r="BC95" s="205"/>
      <c r="BD95" s="206">
        <f t="shared" si="98"/>
        <v>0</v>
      </c>
      <c r="BE95" s="205"/>
      <c r="BF95" s="205"/>
      <c r="BG95" s="206">
        <f t="shared" si="99"/>
        <v>0</v>
      </c>
      <c r="BH95" s="205"/>
      <c r="BI95" s="205"/>
      <c r="BJ95" s="206">
        <f t="shared" si="88"/>
        <v>0</v>
      </c>
    </row>
    <row r="96" spans="1:62" x14ac:dyDescent="0.2">
      <c r="A96" s="39">
        <f t="shared" si="100"/>
        <v>82</v>
      </c>
      <c r="B96" s="183"/>
      <c r="C96" s="183"/>
      <c r="D96" s="184"/>
      <c r="E96" s="38">
        <f t="shared" si="90"/>
        <v>42931</v>
      </c>
      <c r="F96" s="189"/>
      <c r="G96" s="205"/>
      <c r="H96" s="206"/>
      <c r="I96" s="205"/>
      <c r="J96" s="205"/>
      <c r="K96" s="206">
        <f t="shared" si="80"/>
        <v>0</v>
      </c>
      <c r="L96" s="205"/>
      <c r="M96" s="205"/>
      <c r="N96" s="206">
        <f t="shared" si="81"/>
        <v>0</v>
      </c>
      <c r="O96" s="205"/>
      <c r="P96" s="205"/>
      <c r="Q96" s="206">
        <f t="shared" si="82"/>
        <v>0</v>
      </c>
      <c r="R96" s="205"/>
      <c r="S96" s="205"/>
      <c r="T96" s="206">
        <f t="shared" si="83"/>
        <v>0</v>
      </c>
      <c r="U96" s="205"/>
      <c r="V96" s="205"/>
      <c r="W96" s="206">
        <f t="shared" si="84"/>
        <v>0</v>
      </c>
      <c r="X96" s="205"/>
      <c r="Y96" s="205"/>
      <c r="Z96" s="206">
        <f t="shared" si="85"/>
        <v>0</v>
      </c>
      <c r="AA96" s="205"/>
      <c r="AB96" s="205"/>
      <c r="AC96" s="206">
        <f t="shared" si="86"/>
        <v>0</v>
      </c>
      <c r="AD96" s="205"/>
      <c r="AE96" s="205"/>
      <c r="AF96" s="206">
        <f t="shared" si="87"/>
        <v>0</v>
      </c>
      <c r="AG96" s="205"/>
      <c r="AH96" s="205"/>
      <c r="AI96" s="206">
        <f t="shared" si="91"/>
        <v>0</v>
      </c>
      <c r="AJ96" s="205"/>
      <c r="AK96" s="205"/>
      <c r="AL96" s="206">
        <f t="shared" si="92"/>
        <v>0</v>
      </c>
      <c r="AM96" s="205"/>
      <c r="AN96" s="205"/>
      <c r="AO96" s="206">
        <f t="shared" si="93"/>
        <v>0</v>
      </c>
      <c r="AP96" s="205"/>
      <c r="AQ96" s="205"/>
      <c r="AR96" s="206">
        <f t="shared" si="94"/>
        <v>0</v>
      </c>
      <c r="AS96" s="205"/>
      <c r="AT96" s="205"/>
      <c r="AU96" s="206">
        <f t="shared" si="95"/>
        <v>0</v>
      </c>
      <c r="AV96" s="205"/>
      <c r="AW96" s="205"/>
      <c r="AX96" s="206">
        <f t="shared" si="96"/>
        <v>0</v>
      </c>
      <c r="AY96" s="205"/>
      <c r="AZ96" s="205"/>
      <c r="BA96" s="206">
        <f t="shared" si="97"/>
        <v>0</v>
      </c>
      <c r="BB96" s="205"/>
      <c r="BC96" s="205"/>
      <c r="BD96" s="206">
        <f t="shared" si="98"/>
        <v>0</v>
      </c>
      <c r="BE96" s="205"/>
      <c r="BF96" s="205"/>
      <c r="BG96" s="206">
        <f t="shared" si="99"/>
        <v>0</v>
      </c>
      <c r="BH96" s="205"/>
      <c r="BI96" s="205"/>
      <c r="BJ96" s="206">
        <f t="shared" si="88"/>
        <v>0</v>
      </c>
    </row>
    <row r="97" spans="1:62" x14ac:dyDescent="0.2">
      <c r="A97" s="39">
        <f t="shared" si="100"/>
        <v>83</v>
      </c>
      <c r="B97" s="183"/>
      <c r="C97" s="185"/>
      <c r="D97" s="184"/>
      <c r="E97" s="38">
        <f t="shared" si="90"/>
        <v>42931</v>
      </c>
      <c r="F97" s="189"/>
      <c r="G97" s="205"/>
      <c r="H97" s="206"/>
      <c r="I97" s="205"/>
      <c r="J97" s="205"/>
      <c r="K97" s="206">
        <f t="shared" ref="K97" si="101">SUM(I97:J97)</f>
        <v>0</v>
      </c>
      <c r="L97" s="205"/>
      <c r="M97" s="205"/>
      <c r="N97" s="206">
        <f t="shared" ref="N97:N114" si="102">SUM(L97:M97)</f>
        <v>0</v>
      </c>
      <c r="O97" s="205"/>
      <c r="P97" s="205"/>
      <c r="Q97" s="206">
        <f t="shared" ref="Q97:Q114" si="103">SUM(O97:P97)</f>
        <v>0</v>
      </c>
      <c r="R97" s="205"/>
      <c r="S97" s="205"/>
      <c r="T97" s="206">
        <f t="shared" ref="T97:T114" si="104">SUM(R97:S97)</f>
        <v>0</v>
      </c>
      <c r="U97" s="205"/>
      <c r="V97" s="205"/>
      <c r="W97" s="206">
        <f t="shared" ref="W97:W114" si="105">SUM(U97:V97)</f>
        <v>0</v>
      </c>
      <c r="X97" s="205"/>
      <c r="Y97" s="205"/>
      <c r="Z97" s="206">
        <f t="shared" ref="Z97:Z114" si="106">SUM(X97:Y97)</f>
        <v>0</v>
      </c>
      <c r="AA97" s="205"/>
      <c r="AB97" s="205"/>
      <c r="AC97" s="206">
        <f t="shared" ref="AC97:AC114" si="107">SUM(AA97:AB97)</f>
        <v>0</v>
      </c>
      <c r="AD97" s="205"/>
      <c r="AE97" s="205"/>
      <c r="AF97" s="206">
        <f t="shared" ref="AF97:AF114" si="108">SUM(AD97:AE97)</f>
        <v>0</v>
      </c>
      <c r="AG97" s="205"/>
      <c r="AH97" s="205"/>
      <c r="AI97" s="206">
        <f t="shared" ref="AI97:AI114" si="109">SUM(AG97:AH97)</f>
        <v>0</v>
      </c>
      <c r="AJ97" s="205"/>
      <c r="AK97" s="205"/>
      <c r="AL97" s="206">
        <f t="shared" ref="AL97:AL114" si="110">SUM(AJ97:AK97)</f>
        <v>0</v>
      </c>
      <c r="AM97" s="205"/>
      <c r="AN97" s="205"/>
      <c r="AO97" s="206">
        <f t="shared" ref="AO97:AO114" si="111">SUM(AM97:AN97)</f>
        <v>0</v>
      </c>
      <c r="AP97" s="205"/>
      <c r="AQ97" s="205"/>
      <c r="AR97" s="206">
        <f t="shared" ref="AR97:AR114" si="112">SUM(AP97:AQ97)</f>
        <v>0</v>
      </c>
      <c r="AS97" s="205"/>
      <c r="AT97" s="205"/>
      <c r="AU97" s="206">
        <f t="shared" ref="AU97:AU114" si="113">SUM(AS97:AT97)</f>
        <v>0</v>
      </c>
      <c r="AV97" s="205"/>
      <c r="AW97" s="205"/>
      <c r="AX97" s="206">
        <f t="shared" ref="AX97:AX114" si="114">SUM(AV97:AW97)</f>
        <v>0</v>
      </c>
      <c r="AY97" s="205"/>
      <c r="AZ97" s="205"/>
      <c r="BA97" s="206">
        <f t="shared" ref="BA97:BA114" si="115">SUM(AY97:AZ97)</f>
        <v>0</v>
      </c>
      <c r="BB97" s="205"/>
      <c r="BC97" s="205"/>
      <c r="BD97" s="206">
        <f t="shared" ref="BD97:BD114" si="116">SUM(BB97:BC97)</f>
        <v>0</v>
      </c>
      <c r="BE97" s="205"/>
      <c r="BF97" s="205"/>
      <c r="BG97" s="206">
        <f t="shared" ref="BG97:BG114" si="117">SUM(BE97:BF97)</f>
        <v>0</v>
      </c>
      <c r="BH97" s="205"/>
      <c r="BI97" s="205"/>
      <c r="BJ97" s="206">
        <f t="shared" ref="BJ97:BJ114" si="118">SUM(BH97:BI97)</f>
        <v>0</v>
      </c>
    </row>
    <row r="98" spans="1:62" x14ac:dyDescent="0.2">
      <c r="A98" s="39">
        <f t="shared" si="100"/>
        <v>84</v>
      </c>
      <c r="B98" s="183"/>
      <c r="C98" s="183"/>
      <c r="D98" s="184"/>
      <c r="E98" s="38">
        <f t="shared" si="90"/>
        <v>42931</v>
      </c>
      <c r="F98" s="189"/>
      <c r="G98" s="205"/>
      <c r="H98" s="206"/>
      <c r="I98" s="205"/>
      <c r="J98" s="205"/>
      <c r="K98" s="206">
        <f t="shared" ref="K98:K114" si="119">SUM(I98:J98)</f>
        <v>0</v>
      </c>
      <c r="L98" s="205"/>
      <c r="M98" s="205"/>
      <c r="N98" s="206">
        <f t="shared" si="102"/>
        <v>0</v>
      </c>
      <c r="O98" s="205"/>
      <c r="P98" s="205"/>
      <c r="Q98" s="206">
        <f t="shared" si="103"/>
        <v>0</v>
      </c>
      <c r="R98" s="205"/>
      <c r="S98" s="205"/>
      <c r="T98" s="206">
        <f t="shared" si="104"/>
        <v>0</v>
      </c>
      <c r="U98" s="205"/>
      <c r="V98" s="205"/>
      <c r="W98" s="206">
        <f t="shared" si="105"/>
        <v>0</v>
      </c>
      <c r="X98" s="205"/>
      <c r="Y98" s="205"/>
      <c r="Z98" s="206">
        <f t="shared" si="106"/>
        <v>0</v>
      </c>
      <c r="AA98" s="205"/>
      <c r="AB98" s="205"/>
      <c r="AC98" s="206">
        <f t="shared" si="107"/>
        <v>0</v>
      </c>
      <c r="AD98" s="205"/>
      <c r="AE98" s="205"/>
      <c r="AF98" s="206">
        <f t="shared" si="108"/>
        <v>0</v>
      </c>
      <c r="AG98" s="205"/>
      <c r="AH98" s="205"/>
      <c r="AI98" s="206">
        <f t="shared" si="109"/>
        <v>0</v>
      </c>
      <c r="AJ98" s="205"/>
      <c r="AK98" s="205"/>
      <c r="AL98" s="206">
        <f t="shared" si="110"/>
        <v>0</v>
      </c>
      <c r="AM98" s="205"/>
      <c r="AN98" s="205"/>
      <c r="AO98" s="206">
        <f t="shared" si="111"/>
        <v>0</v>
      </c>
      <c r="AP98" s="205"/>
      <c r="AQ98" s="205"/>
      <c r="AR98" s="206">
        <f t="shared" si="112"/>
        <v>0</v>
      </c>
      <c r="AS98" s="205"/>
      <c r="AT98" s="205"/>
      <c r="AU98" s="206">
        <f t="shared" si="113"/>
        <v>0</v>
      </c>
      <c r="AV98" s="205"/>
      <c r="AW98" s="205"/>
      <c r="AX98" s="206">
        <f t="shared" si="114"/>
        <v>0</v>
      </c>
      <c r="AY98" s="205"/>
      <c r="AZ98" s="205"/>
      <c r="BA98" s="206">
        <f t="shared" si="115"/>
        <v>0</v>
      </c>
      <c r="BB98" s="205"/>
      <c r="BC98" s="205"/>
      <c r="BD98" s="206">
        <f t="shared" si="116"/>
        <v>0</v>
      </c>
      <c r="BE98" s="205"/>
      <c r="BF98" s="205"/>
      <c r="BG98" s="206">
        <f t="shared" si="117"/>
        <v>0</v>
      </c>
      <c r="BH98" s="205"/>
      <c r="BI98" s="205"/>
      <c r="BJ98" s="206">
        <f t="shared" si="118"/>
        <v>0</v>
      </c>
    </row>
    <row r="99" spans="1:62" x14ac:dyDescent="0.2">
      <c r="A99" s="39">
        <f t="shared" si="100"/>
        <v>85</v>
      </c>
      <c r="B99" s="183"/>
      <c r="C99" s="183"/>
      <c r="D99" s="184"/>
      <c r="E99" s="38">
        <f t="shared" si="90"/>
        <v>42931</v>
      </c>
      <c r="F99" s="189"/>
      <c r="G99" s="205"/>
      <c r="H99" s="206"/>
      <c r="I99" s="205"/>
      <c r="J99" s="205"/>
      <c r="K99" s="206">
        <f t="shared" si="119"/>
        <v>0</v>
      </c>
      <c r="L99" s="205"/>
      <c r="M99" s="205"/>
      <c r="N99" s="206">
        <f t="shared" si="102"/>
        <v>0</v>
      </c>
      <c r="O99" s="205"/>
      <c r="P99" s="205"/>
      <c r="Q99" s="206">
        <f t="shared" si="103"/>
        <v>0</v>
      </c>
      <c r="R99" s="205"/>
      <c r="S99" s="205"/>
      <c r="T99" s="206">
        <f t="shared" si="104"/>
        <v>0</v>
      </c>
      <c r="U99" s="205"/>
      <c r="V99" s="205"/>
      <c r="W99" s="206">
        <f t="shared" si="105"/>
        <v>0</v>
      </c>
      <c r="X99" s="205"/>
      <c r="Y99" s="205"/>
      <c r="Z99" s="206">
        <f t="shared" si="106"/>
        <v>0</v>
      </c>
      <c r="AA99" s="205"/>
      <c r="AB99" s="205"/>
      <c r="AC99" s="206">
        <f t="shared" si="107"/>
        <v>0</v>
      </c>
      <c r="AD99" s="205"/>
      <c r="AE99" s="205"/>
      <c r="AF99" s="206">
        <f t="shared" si="108"/>
        <v>0</v>
      </c>
      <c r="AG99" s="205"/>
      <c r="AH99" s="205"/>
      <c r="AI99" s="206">
        <f t="shared" si="109"/>
        <v>0</v>
      </c>
      <c r="AJ99" s="205"/>
      <c r="AK99" s="205"/>
      <c r="AL99" s="206">
        <f t="shared" si="110"/>
        <v>0</v>
      </c>
      <c r="AM99" s="205"/>
      <c r="AN99" s="205"/>
      <c r="AO99" s="206">
        <f t="shared" si="111"/>
        <v>0</v>
      </c>
      <c r="AP99" s="205"/>
      <c r="AQ99" s="205"/>
      <c r="AR99" s="206">
        <f t="shared" si="112"/>
        <v>0</v>
      </c>
      <c r="AS99" s="205"/>
      <c r="AT99" s="205"/>
      <c r="AU99" s="206">
        <f t="shared" si="113"/>
        <v>0</v>
      </c>
      <c r="AV99" s="205"/>
      <c r="AW99" s="205"/>
      <c r="AX99" s="206">
        <f t="shared" si="114"/>
        <v>0</v>
      </c>
      <c r="AY99" s="205"/>
      <c r="AZ99" s="205"/>
      <c r="BA99" s="206">
        <f t="shared" si="115"/>
        <v>0</v>
      </c>
      <c r="BB99" s="205"/>
      <c r="BC99" s="205"/>
      <c r="BD99" s="206">
        <f t="shared" si="116"/>
        <v>0</v>
      </c>
      <c r="BE99" s="205"/>
      <c r="BF99" s="205"/>
      <c r="BG99" s="206">
        <f t="shared" si="117"/>
        <v>0</v>
      </c>
      <c r="BH99" s="205"/>
      <c r="BI99" s="205"/>
      <c r="BJ99" s="206">
        <f t="shared" si="118"/>
        <v>0</v>
      </c>
    </row>
    <row r="100" spans="1:62" x14ac:dyDescent="0.2">
      <c r="A100" s="39">
        <f t="shared" si="100"/>
        <v>86</v>
      </c>
      <c r="B100" s="183"/>
      <c r="C100" s="183"/>
      <c r="D100" s="184"/>
      <c r="E100" s="38">
        <f t="shared" si="90"/>
        <v>42931</v>
      </c>
      <c r="F100" s="189"/>
      <c r="G100" s="205"/>
      <c r="H100" s="206"/>
      <c r="I100" s="205"/>
      <c r="J100" s="205"/>
      <c r="K100" s="206">
        <f t="shared" si="119"/>
        <v>0</v>
      </c>
      <c r="L100" s="205"/>
      <c r="M100" s="205"/>
      <c r="N100" s="206">
        <f t="shared" si="102"/>
        <v>0</v>
      </c>
      <c r="O100" s="205"/>
      <c r="P100" s="205"/>
      <c r="Q100" s="206">
        <f t="shared" si="103"/>
        <v>0</v>
      </c>
      <c r="R100" s="205"/>
      <c r="S100" s="205"/>
      <c r="T100" s="206">
        <f t="shared" si="104"/>
        <v>0</v>
      </c>
      <c r="U100" s="205"/>
      <c r="V100" s="205"/>
      <c r="W100" s="206">
        <f t="shared" si="105"/>
        <v>0</v>
      </c>
      <c r="X100" s="205"/>
      <c r="Y100" s="205"/>
      <c r="Z100" s="206">
        <f t="shared" si="106"/>
        <v>0</v>
      </c>
      <c r="AA100" s="205"/>
      <c r="AB100" s="205"/>
      <c r="AC100" s="206">
        <f t="shared" si="107"/>
        <v>0</v>
      </c>
      <c r="AD100" s="205"/>
      <c r="AE100" s="205"/>
      <c r="AF100" s="206">
        <f t="shared" si="108"/>
        <v>0</v>
      </c>
      <c r="AG100" s="205"/>
      <c r="AH100" s="205"/>
      <c r="AI100" s="206">
        <f t="shared" si="109"/>
        <v>0</v>
      </c>
      <c r="AJ100" s="205"/>
      <c r="AK100" s="205"/>
      <c r="AL100" s="206">
        <f t="shared" si="110"/>
        <v>0</v>
      </c>
      <c r="AM100" s="205"/>
      <c r="AN100" s="205"/>
      <c r="AO100" s="206">
        <f t="shared" si="111"/>
        <v>0</v>
      </c>
      <c r="AP100" s="205"/>
      <c r="AQ100" s="205"/>
      <c r="AR100" s="206">
        <f t="shared" si="112"/>
        <v>0</v>
      </c>
      <c r="AS100" s="205"/>
      <c r="AT100" s="205"/>
      <c r="AU100" s="206">
        <f t="shared" si="113"/>
        <v>0</v>
      </c>
      <c r="AV100" s="205"/>
      <c r="AW100" s="205"/>
      <c r="AX100" s="206">
        <f t="shared" si="114"/>
        <v>0</v>
      </c>
      <c r="AY100" s="205"/>
      <c r="AZ100" s="205"/>
      <c r="BA100" s="206">
        <f t="shared" si="115"/>
        <v>0</v>
      </c>
      <c r="BB100" s="205"/>
      <c r="BC100" s="205"/>
      <c r="BD100" s="206">
        <f t="shared" si="116"/>
        <v>0</v>
      </c>
      <c r="BE100" s="205"/>
      <c r="BF100" s="205"/>
      <c r="BG100" s="206">
        <f t="shared" si="117"/>
        <v>0</v>
      </c>
      <c r="BH100" s="205"/>
      <c r="BI100" s="205"/>
      <c r="BJ100" s="206">
        <f t="shared" si="118"/>
        <v>0</v>
      </c>
    </row>
    <row r="101" spans="1:62" x14ac:dyDescent="0.2">
      <c r="A101" s="39">
        <f t="shared" si="100"/>
        <v>87</v>
      </c>
      <c r="B101" s="183"/>
      <c r="C101" s="183"/>
      <c r="D101" s="184"/>
      <c r="E101" s="38">
        <f t="shared" si="90"/>
        <v>42931</v>
      </c>
      <c r="F101" s="189"/>
      <c r="G101" s="205"/>
      <c r="H101" s="206"/>
      <c r="I101" s="205"/>
      <c r="J101" s="205"/>
      <c r="K101" s="206">
        <f t="shared" si="119"/>
        <v>0</v>
      </c>
      <c r="L101" s="205"/>
      <c r="M101" s="205"/>
      <c r="N101" s="206">
        <f t="shared" si="102"/>
        <v>0</v>
      </c>
      <c r="O101" s="205"/>
      <c r="P101" s="205"/>
      <c r="Q101" s="206">
        <f t="shared" si="103"/>
        <v>0</v>
      </c>
      <c r="R101" s="205"/>
      <c r="S101" s="205"/>
      <c r="T101" s="206">
        <f t="shared" si="104"/>
        <v>0</v>
      </c>
      <c r="U101" s="205"/>
      <c r="V101" s="205"/>
      <c r="W101" s="206">
        <f t="shared" si="105"/>
        <v>0</v>
      </c>
      <c r="X101" s="205"/>
      <c r="Y101" s="205"/>
      <c r="Z101" s="206">
        <f t="shared" si="106"/>
        <v>0</v>
      </c>
      <c r="AA101" s="205"/>
      <c r="AB101" s="205"/>
      <c r="AC101" s="206">
        <f t="shared" si="107"/>
        <v>0</v>
      </c>
      <c r="AD101" s="205"/>
      <c r="AE101" s="205"/>
      <c r="AF101" s="206">
        <f t="shared" si="108"/>
        <v>0</v>
      </c>
      <c r="AG101" s="205"/>
      <c r="AH101" s="205"/>
      <c r="AI101" s="206">
        <f t="shared" si="109"/>
        <v>0</v>
      </c>
      <c r="AJ101" s="205"/>
      <c r="AK101" s="205"/>
      <c r="AL101" s="206">
        <f t="shared" si="110"/>
        <v>0</v>
      </c>
      <c r="AM101" s="205"/>
      <c r="AN101" s="205"/>
      <c r="AO101" s="206">
        <f t="shared" si="111"/>
        <v>0</v>
      </c>
      <c r="AP101" s="205"/>
      <c r="AQ101" s="205"/>
      <c r="AR101" s="206">
        <f t="shared" si="112"/>
        <v>0</v>
      </c>
      <c r="AS101" s="205"/>
      <c r="AT101" s="205"/>
      <c r="AU101" s="206">
        <f t="shared" si="113"/>
        <v>0</v>
      </c>
      <c r="AV101" s="205"/>
      <c r="AW101" s="205"/>
      <c r="AX101" s="206">
        <f t="shared" si="114"/>
        <v>0</v>
      </c>
      <c r="AY101" s="205"/>
      <c r="AZ101" s="205"/>
      <c r="BA101" s="206">
        <f t="shared" si="115"/>
        <v>0</v>
      </c>
      <c r="BB101" s="205"/>
      <c r="BC101" s="205"/>
      <c r="BD101" s="206">
        <f t="shared" si="116"/>
        <v>0</v>
      </c>
      <c r="BE101" s="205"/>
      <c r="BF101" s="205"/>
      <c r="BG101" s="206">
        <f t="shared" si="117"/>
        <v>0</v>
      </c>
      <c r="BH101" s="205"/>
      <c r="BI101" s="205"/>
      <c r="BJ101" s="206">
        <f t="shared" si="118"/>
        <v>0</v>
      </c>
    </row>
    <row r="102" spans="1:62" x14ac:dyDescent="0.2">
      <c r="A102" s="39">
        <f t="shared" si="100"/>
        <v>88</v>
      </c>
      <c r="B102" s="183"/>
      <c r="C102" s="183"/>
      <c r="D102" s="184"/>
      <c r="E102" s="38">
        <f t="shared" si="90"/>
        <v>42931</v>
      </c>
      <c r="F102" s="189"/>
      <c r="G102" s="205"/>
      <c r="H102" s="206"/>
      <c r="I102" s="205"/>
      <c r="J102" s="205"/>
      <c r="K102" s="206">
        <f t="shared" si="119"/>
        <v>0</v>
      </c>
      <c r="L102" s="205"/>
      <c r="M102" s="205"/>
      <c r="N102" s="206">
        <f t="shared" si="102"/>
        <v>0</v>
      </c>
      <c r="O102" s="205"/>
      <c r="P102" s="205"/>
      <c r="Q102" s="206">
        <f t="shared" si="103"/>
        <v>0</v>
      </c>
      <c r="R102" s="205"/>
      <c r="S102" s="205"/>
      <c r="T102" s="206">
        <f t="shared" si="104"/>
        <v>0</v>
      </c>
      <c r="U102" s="205"/>
      <c r="V102" s="205"/>
      <c r="W102" s="206">
        <f t="shared" si="105"/>
        <v>0</v>
      </c>
      <c r="X102" s="205"/>
      <c r="Y102" s="205"/>
      <c r="Z102" s="206">
        <f t="shared" si="106"/>
        <v>0</v>
      </c>
      <c r="AA102" s="205"/>
      <c r="AB102" s="205"/>
      <c r="AC102" s="206">
        <f t="shared" si="107"/>
        <v>0</v>
      </c>
      <c r="AD102" s="205"/>
      <c r="AE102" s="205"/>
      <c r="AF102" s="206">
        <f t="shared" si="108"/>
        <v>0</v>
      </c>
      <c r="AG102" s="205"/>
      <c r="AH102" s="205"/>
      <c r="AI102" s="206">
        <f t="shared" si="109"/>
        <v>0</v>
      </c>
      <c r="AJ102" s="205"/>
      <c r="AK102" s="205"/>
      <c r="AL102" s="206">
        <f t="shared" si="110"/>
        <v>0</v>
      </c>
      <c r="AM102" s="205"/>
      <c r="AN102" s="205"/>
      <c r="AO102" s="206">
        <f t="shared" si="111"/>
        <v>0</v>
      </c>
      <c r="AP102" s="205"/>
      <c r="AQ102" s="205"/>
      <c r="AR102" s="206">
        <f t="shared" si="112"/>
        <v>0</v>
      </c>
      <c r="AS102" s="205"/>
      <c r="AT102" s="205"/>
      <c r="AU102" s="206">
        <f t="shared" si="113"/>
        <v>0</v>
      </c>
      <c r="AV102" s="205"/>
      <c r="AW102" s="205"/>
      <c r="AX102" s="206">
        <f t="shared" si="114"/>
        <v>0</v>
      </c>
      <c r="AY102" s="205"/>
      <c r="AZ102" s="205"/>
      <c r="BA102" s="206">
        <f t="shared" si="115"/>
        <v>0</v>
      </c>
      <c r="BB102" s="205"/>
      <c r="BC102" s="205"/>
      <c r="BD102" s="206">
        <f t="shared" si="116"/>
        <v>0</v>
      </c>
      <c r="BE102" s="205"/>
      <c r="BF102" s="205"/>
      <c r="BG102" s="206">
        <f t="shared" si="117"/>
        <v>0</v>
      </c>
      <c r="BH102" s="205"/>
      <c r="BI102" s="205"/>
      <c r="BJ102" s="206">
        <f t="shared" si="118"/>
        <v>0</v>
      </c>
    </row>
    <row r="103" spans="1:62" x14ac:dyDescent="0.2">
      <c r="A103" s="39">
        <f t="shared" si="100"/>
        <v>89</v>
      </c>
      <c r="B103" s="183"/>
      <c r="C103" s="183"/>
      <c r="D103" s="184"/>
      <c r="E103" s="38">
        <f t="shared" si="90"/>
        <v>42931</v>
      </c>
      <c r="F103" s="189"/>
      <c r="G103" s="205"/>
      <c r="H103" s="206"/>
      <c r="I103" s="205"/>
      <c r="J103" s="205"/>
      <c r="K103" s="206">
        <f t="shared" si="119"/>
        <v>0</v>
      </c>
      <c r="L103" s="205"/>
      <c r="M103" s="205"/>
      <c r="N103" s="206">
        <f t="shared" si="102"/>
        <v>0</v>
      </c>
      <c r="O103" s="205"/>
      <c r="P103" s="205"/>
      <c r="Q103" s="206">
        <f t="shared" si="103"/>
        <v>0</v>
      </c>
      <c r="R103" s="205"/>
      <c r="S103" s="205"/>
      <c r="T103" s="206">
        <f t="shared" si="104"/>
        <v>0</v>
      </c>
      <c r="U103" s="205"/>
      <c r="V103" s="205"/>
      <c r="W103" s="206">
        <f t="shared" si="105"/>
        <v>0</v>
      </c>
      <c r="X103" s="205"/>
      <c r="Y103" s="205"/>
      <c r="Z103" s="206">
        <f t="shared" si="106"/>
        <v>0</v>
      </c>
      <c r="AA103" s="205"/>
      <c r="AB103" s="205"/>
      <c r="AC103" s="206">
        <f t="shared" si="107"/>
        <v>0</v>
      </c>
      <c r="AD103" s="205"/>
      <c r="AE103" s="205"/>
      <c r="AF103" s="206">
        <f t="shared" si="108"/>
        <v>0</v>
      </c>
      <c r="AG103" s="205"/>
      <c r="AH103" s="205"/>
      <c r="AI103" s="206">
        <f t="shared" si="109"/>
        <v>0</v>
      </c>
      <c r="AJ103" s="205"/>
      <c r="AK103" s="205"/>
      <c r="AL103" s="206">
        <f t="shared" si="110"/>
        <v>0</v>
      </c>
      <c r="AM103" s="205"/>
      <c r="AN103" s="205"/>
      <c r="AO103" s="206">
        <f t="shared" si="111"/>
        <v>0</v>
      </c>
      <c r="AP103" s="205"/>
      <c r="AQ103" s="205"/>
      <c r="AR103" s="206">
        <f t="shared" si="112"/>
        <v>0</v>
      </c>
      <c r="AS103" s="205"/>
      <c r="AT103" s="205"/>
      <c r="AU103" s="206">
        <f t="shared" si="113"/>
        <v>0</v>
      </c>
      <c r="AV103" s="205"/>
      <c r="AW103" s="205"/>
      <c r="AX103" s="206">
        <f t="shared" si="114"/>
        <v>0</v>
      </c>
      <c r="AY103" s="205"/>
      <c r="AZ103" s="205"/>
      <c r="BA103" s="206">
        <f t="shared" si="115"/>
        <v>0</v>
      </c>
      <c r="BB103" s="205"/>
      <c r="BC103" s="205"/>
      <c r="BD103" s="206">
        <f t="shared" si="116"/>
        <v>0</v>
      </c>
      <c r="BE103" s="205"/>
      <c r="BF103" s="205"/>
      <c r="BG103" s="206">
        <f t="shared" si="117"/>
        <v>0</v>
      </c>
      <c r="BH103" s="205"/>
      <c r="BI103" s="205"/>
      <c r="BJ103" s="206">
        <f t="shared" si="118"/>
        <v>0</v>
      </c>
    </row>
    <row r="104" spans="1:62" x14ac:dyDescent="0.2">
      <c r="A104" s="39">
        <f t="shared" si="100"/>
        <v>90</v>
      </c>
      <c r="B104" s="183"/>
      <c r="C104" s="183"/>
      <c r="D104" s="184"/>
      <c r="E104" s="38">
        <f t="shared" si="90"/>
        <v>42931</v>
      </c>
      <c r="F104" s="189"/>
      <c r="G104" s="205"/>
      <c r="H104" s="206"/>
      <c r="I104" s="205"/>
      <c r="J104" s="205"/>
      <c r="K104" s="206">
        <f t="shared" si="119"/>
        <v>0</v>
      </c>
      <c r="L104" s="205"/>
      <c r="M104" s="205"/>
      <c r="N104" s="206">
        <f t="shared" si="102"/>
        <v>0</v>
      </c>
      <c r="O104" s="205"/>
      <c r="P104" s="205"/>
      <c r="Q104" s="206">
        <f t="shared" si="103"/>
        <v>0</v>
      </c>
      <c r="R104" s="205"/>
      <c r="S104" s="205"/>
      <c r="T104" s="206">
        <f t="shared" si="104"/>
        <v>0</v>
      </c>
      <c r="U104" s="205"/>
      <c r="V104" s="205"/>
      <c r="W104" s="206">
        <f t="shared" si="105"/>
        <v>0</v>
      </c>
      <c r="X104" s="205"/>
      <c r="Y104" s="205"/>
      <c r="Z104" s="206">
        <f t="shared" si="106"/>
        <v>0</v>
      </c>
      <c r="AA104" s="205"/>
      <c r="AB104" s="205"/>
      <c r="AC104" s="206">
        <f t="shared" si="107"/>
        <v>0</v>
      </c>
      <c r="AD104" s="205"/>
      <c r="AE104" s="205"/>
      <c r="AF104" s="206">
        <f t="shared" si="108"/>
        <v>0</v>
      </c>
      <c r="AG104" s="205"/>
      <c r="AH104" s="205"/>
      <c r="AI104" s="206">
        <f t="shared" si="109"/>
        <v>0</v>
      </c>
      <c r="AJ104" s="205"/>
      <c r="AK104" s="205"/>
      <c r="AL104" s="206">
        <f t="shared" si="110"/>
        <v>0</v>
      </c>
      <c r="AM104" s="205"/>
      <c r="AN104" s="205"/>
      <c r="AO104" s="206">
        <f t="shared" si="111"/>
        <v>0</v>
      </c>
      <c r="AP104" s="205"/>
      <c r="AQ104" s="205"/>
      <c r="AR104" s="206">
        <f t="shared" si="112"/>
        <v>0</v>
      </c>
      <c r="AS104" s="205"/>
      <c r="AT104" s="205"/>
      <c r="AU104" s="206">
        <f t="shared" si="113"/>
        <v>0</v>
      </c>
      <c r="AV104" s="205"/>
      <c r="AW104" s="205"/>
      <c r="AX104" s="206">
        <f t="shared" si="114"/>
        <v>0</v>
      </c>
      <c r="AY104" s="205"/>
      <c r="AZ104" s="205"/>
      <c r="BA104" s="206">
        <f t="shared" si="115"/>
        <v>0</v>
      </c>
      <c r="BB104" s="205"/>
      <c r="BC104" s="205"/>
      <c r="BD104" s="206">
        <f t="shared" si="116"/>
        <v>0</v>
      </c>
      <c r="BE104" s="205"/>
      <c r="BF104" s="205"/>
      <c r="BG104" s="206">
        <f t="shared" si="117"/>
        <v>0</v>
      </c>
      <c r="BH104" s="205"/>
      <c r="BI104" s="205"/>
      <c r="BJ104" s="206">
        <f t="shared" si="118"/>
        <v>0</v>
      </c>
    </row>
    <row r="105" spans="1:62" x14ac:dyDescent="0.2">
      <c r="A105" s="39">
        <f t="shared" si="100"/>
        <v>91</v>
      </c>
      <c r="B105" s="183"/>
      <c r="C105" s="183"/>
      <c r="D105" s="184"/>
      <c r="E105" s="38">
        <f t="shared" si="90"/>
        <v>42931</v>
      </c>
      <c r="F105" s="189"/>
      <c r="G105" s="205"/>
      <c r="H105" s="206"/>
      <c r="I105" s="205"/>
      <c r="J105" s="205"/>
      <c r="K105" s="206">
        <f t="shared" si="119"/>
        <v>0</v>
      </c>
      <c r="L105" s="205"/>
      <c r="M105" s="205"/>
      <c r="N105" s="206">
        <f t="shared" si="102"/>
        <v>0</v>
      </c>
      <c r="O105" s="205"/>
      <c r="P105" s="205"/>
      <c r="Q105" s="206">
        <f t="shared" si="103"/>
        <v>0</v>
      </c>
      <c r="R105" s="205"/>
      <c r="S105" s="205"/>
      <c r="T105" s="206">
        <f t="shared" si="104"/>
        <v>0</v>
      </c>
      <c r="U105" s="205"/>
      <c r="V105" s="205"/>
      <c r="W105" s="206">
        <f t="shared" si="105"/>
        <v>0</v>
      </c>
      <c r="X105" s="205"/>
      <c r="Y105" s="205"/>
      <c r="Z105" s="206">
        <f t="shared" si="106"/>
        <v>0</v>
      </c>
      <c r="AA105" s="205"/>
      <c r="AB105" s="205"/>
      <c r="AC105" s="206">
        <f t="shared" si="107"/>
        <v>0</v>
      </c>
      <c r="AD105" s="205"/>
      <c r="AE105" s="205"/>
      <c r="AF105" s="206">
        <f t="shared" si="108"/>
        <v>0</v>
      </c>
      <c r="AG105" s="205"/>
      <c r="AH105" s="205"/>
      <c r="AI105" s="206">
        <f t="shared" si="109"/>
        <v>0</v>
      </c>
      <c r="AJ105" s="205"/>
      <c r="AK105" s="205"/>
      <c r="AL105" s="206">
        <f t="shared" si="110"/>
        <v>0</v>
      </c>
      <c r="AM105" s="205"/>
      <c r="AN105" s="205"/>
      <c r="AO105" s="206">
        <f t="shared" si="111"/>
        <v>0</v>
      </c>
      <c r="AP105" s="205"/>
      <c r="AQ105" s="205"/>
      <c r="AR105" s="206">
        <f t="shared" si="112"/>
        <v>0</v>
      </c>
      <c r="AS105" s="205"/>
      <c r="AT105" s="205"/>
      <c r="AU105" s="206">
        <f t="shared" si="113"/>
        <v>0</v>
      </c>
      <c r="AV105" s="205"/>
      <c r="AW105" s="205"/>
      <c r="AX105" s="206">
        <f t="shared" si="114"/>
        <v>0</v>
      </c>
      <c r="AY105" s="205"/>
      <c r="AZ105" s="205"/>
      <c r="BA105" s="206">
        <f t="shared" si="115"/>
        <v>0</v>
      </c>
      <c r="BB105" s="205"/>
      <c r="BC105" s="205"/>
      <c r="BD105" s="206">
        <f t="shared" si="116"/>
        <v>0</v>
      </c>
      <c r="BE105" s="205"/>
      <c r="BF105" s="205"/>
      <c r="BG105" s="206">
        <f t="shared" si="117"/>
        <v>0</v>
      </c>
      <c r="BH105" s="205"/>
      <c r="BI105" s="205"/>
      <c r="BJ105" s="206">
        <f t="shared" si="118"/>
        <v>0</v>
      </c>
    </row>
    <row r="106" spans="1:62" x14ac:dyDescent="0.2">
      <c r="A106" s="39">
        <f t="shared" si="100"/>
        <v>92</v>
      </c>
      <c r="B106" s="183"/>
      <c r="C106" s="183"/>
      <c r="D106" s="184"/>
      <c r="E106" s="38">
        <f t="shared" si="90"/>
        <v>42931</v>
      </c>
      <c r="F106" s="189"/>
      <c r="G106" s="205"/>
      <c r="H106" s="206"/>
      <c r="I106" s="205"/>
      <c r="J106" s="205"/>
      <c r="K106" s="206">
        <f t="shared" si="119"/>
        <v>0</v>
      </c>
      <c r="L106" s="205"/>
      <c r="M106" s="205"/>
      <c r="N106" s="206">
        <f t="shared" si="102"/>
        <v>0</v>
      </c>
      <c r="O106" s="205"/>
      <c r="P106" s="205"/>
      <c r="Q106" s="206">
        <f t="shared" si="103"/>
        <v>0</v>
      </c>
      <c r="R106" s="205"/>
      <c r="S106" s="205"/>
      <c r="T106" s="206">
        <f t="shared" si="104"/>
        <v>0</v>
      </c>
      <c r="U106" s="205"/>
      <c r="V106" s="205"/>
      <c r="W106" s="206">
        <f t="shared" si="105"/>
        <v>0</v>
      </c>
      <c r="X106" s="205"/>
      <c r="Y106" s="205"/>
      <c r="Z106" s="206">
        <f t="shared" si="106"/>
        <v>0</v>
      </c>
      <c r="AA106" s="205"/>
      <c r="AB106" s="205"/>
      <c r="AC106" s="206">
        <f t="shared" si="107"/>
        <v>0</v>
      </c>
      <c r="AD106" s="205"/>
      <c r="AE106" s="205"/>
      <c r="AF106" s="206">
        <f t="shared" si="108"/>
        <v>0</v>
      </c>
      <c r="AG106" s="205"/>
      <c r="AH106" s="205"/>
      <c r="AI106" s="206">
        <f t="shared" si="109"/>
        <v>0</v>
      </c>
      <c r="AJ106" s="205"/>
      <c r="AK106" s="205"/>
      <c r="AL106" s="206">
        <f t="shared" si="110"/>
        <v>0</v>
      </c>
      <c r="AM106" s="205"/>
      <c r="AN106" s="205"/>
      <c r="AO106" s="206">
        <f t="shared" si="111"/>
        <v>0</v>
      </c>
      <c r="AP106" s="205"/>
      <c r="AQ106" s="205"/>
      <c r="AR106" s="206">
        <f t="shared" si="112"/>
        <v>0</v>
      </c>
      <c r="AS106" s="205"/>
      <c r="AT106" s="205"/>
      <c r="AU106" s="206">
        <f t="shared" si="113"/>
        <v>0</v>
      </c>
      <c r="AV106" s="205"/>
      <c r="AW106" s="205"/>
      <c r="AX106" s="206">
        <f t="shared" si="114"/>
        <v>0</v>
      </c>
      <c r="AY106" s="205"/>
      <c r="AZ106" s="205"/>
      <c r="BA106" s="206">
        <f t="shared" si="115"/>
        <v>0</v>
      </c>
      <c r="BB106" s="205"/>
      <c r="BC106" s="205"/>
      <c r="BD106" s="206">
        <f t="shared" si="116"/>
        <v>0</v>
      </c>
      <c r="BE106" s="205"/>
      <c r="BF106" s="205"/>
      <c r="BG106" s="206">
        <f t="shared" si="117"/>
        <v>0</v>
      </c>
      <c r="BH106" s="205"/>
      <c r="BI106" s="205"/>
      <c r="BJ106" s="206">
        <f t="shared" si="118"/>
        <v>0</v>
      </c>
    </row>
    <row r="107" spans="1:62" x14ac:dyDescent="0.2">
      <c r="A107" s="39">
        <f t="shared" si="100"/>
        <v>93</v>
      </c>
      <c r="B107" s="183"/>
      <c r="C107" s="183"/>
      <c r="D107" s="184"/>
      <c r="E107" s="38">
        <f t="shared" si="90"/>
        <v>42931</v>
      </c>
      <c r="F107" s="189"/>
      <c r="G107" s="205"/>
      <c r="H107" s="206"/>
      <c r="I107" s="205"/>
      <c r="J107" s="205"/>
      <c r="K107" s="206">
        <f t="shared" si="119"/>
        <v>0</v>
      </c>
      <c r="L107" s="205"/>
      <c r="M107" s="205"/>
      <c r="N107" s="206">
        <f t="shared" si="102"/>
        <v>0</v>
      </c>
      <c r="O107" s="205"/>
      <c r="P107" s="205"/>
      <c r="Q107" s="206">
        <f t="shared" si="103"/>
        <v>0</v>
      </c>
      <c r="R107" s="205"/>
      <c r="S107" s="205"/>
      <c r="T107" s="206">
        <f t="shared" si="104"/>
        <v>0</v>
      </c>
      <c r="U107" s="205"/>
      <c r="V107" s="205"/>
      <c r="W107" s="206">
        <f t="shared" si="105"/>
        <v>0</v>
      </c>
      <c r="X107" s="205"/>
      <c r="Y107" s="205"/>
      <c r="Z107" s="206">
        <f t="shared" si="106"/>
        <v>0</v>
      </c>
      <c r="AA107" s="205"/>
      <c r="AB107" s="205"/>
      <c r="AC107" s="206">
        <f t="shared" si="107"/>
        <v>0</v>
      </c>
      <c r="AD107" s="205"/>
      <c r="AE107" s="205"/>
      <c r="AF107" s="206">
        <f t="shared" si="108"/>
        <v>0</v>
      </c>
      <c r="AG107" s="205"/>
      <c r="AH107" s="205"/>
      <c r="AI107" s="206">
        <f t="shared" si="109"/>
        <v>0</v>
      </c>
      <c r="AJ107" s="205"/>
      <c r="AK107" s="205"/>
      <c r="AL107" s="206">
        <f t="shared" si="110"/>
        <v>0</v>
      </c>
      <c r="AM107" s="205"/>
      <c r="AN107" s="205"/>
      <c r="AO107" s="206">
        <f t="shared" si="111"/>
        <v>0</v>
      </c>
      <c r="AP107" s="205"/>
      <c r="AQ107" s="205"/>
      <c r="AR107" s="206">
        <f t="shared" si="112"/>
        <v>0</v>
      </c>
      <c r="AS107" s="205"/>
      <c r="AT107" s="205"/>
      <c r="AU107" s="206">
        <f t="shared" si="113"/>
        <v>0</v>
      </c>
      <c r="AV107" s="205"/>
      <c r="AW107" s="205"/>
      <c r="AX107" s="206">
        <f t="shared" si="114"/>
        <v>0</v>
      </c>
      <c r="AY107" s="205"/>
      <c r="AZ107" s="205"/>
      <c r="BA107" s="206">
        <f t="shared" si="115"/>
        <v>0</v>
      </c>
      <c r="BB107" s="205"/>
      <c r="BC107" s="205"/>
      <c r="BD107" s="206">
        <f t="shared" si="116"/>
        <v>0</v>
      </c>
      <c r="BE107" s="205"/>
      <c r="BF107" s="205"/>
      <c r="BG107" s="206">
        <f t="shared" si="117"/>
        <v>0</v>
      </c>
      <c r="BH107" s="205"/>
      <c r="BI107" s="205"/>
      <c r="BJ107" s="206">
        <f t="shared" si="118"/>
        <v>0</v>
      </c>
    </row>
    <row r="108" spans="1:62" x14ac:dyDescent="0.2">
      <c r="A108" s="39">
        <f t="shared" si="100"/>
        <v>94</v>
      </c>
      <c r="B108" s="183"/>
      <c r="C108" s="183"/>
      <c r="D108" s="184"/>
      <c r="E108" s="38">
        <f t="shared" si="90"/>
        <v>42931</v>
      </c>
      <c r="F108" s="189"/>
      <c r="G108" s="205"/>
      <c r="H108" s="206"/>
      <c r="I108" s="205"/>
      <c r="J108" s="205"/>
      <c r="K108" s="206">
        <f t="shared" si="119"/>
        <v>0</v>
      </c>
      <c r="L108" s="205"/>
      <c r="M108" s="205"/>
      <c r="N108" s="206">
        <f t="shared" si="102"/>
        <v>0</v>
      </c>
      <c r="O108" s="205"/>
      <c r="P108" s="205"/>
      <c r="Q108" s="206">
        <f t="shared" si="103"/>
        <v>0</v>
      </c>
      <c r="R108" s="205"/>
      <c r="S108" s="205"/>
      <c r="T108" s="206">
        <f t="shared" si="104"/>
        <v>0</v>
      </c>
      <c r="U108" s="205"/>
      <c r="V108" s="205"/>
      <c r="W108" s="206">
        <f t="shared" si="105"/>
        <v>0</v>
      </c>
      <c r="X108" s="205"/>
      <c r="Y108" s="205"/>
      <c r="Z108" s="206">
        <f t="shared" si="106"/>
        <v>0</v>
      </c>
      <c r="AA108" s="205"/>
      <c r="AB108" s="205"/>
      <c r="AC108" s="206">
        <f t="shared" si="107"/>
        <v>0</v>
      </c>
      <c r="AD108" s="205"/>
      <c r="AE108" s="205"/>
      <c r="AF108" s="206">
        <f t="shared" si="108"/>
        <v>0</v>
      </c>
      <c r="AG108" s="205"/>
      <c r="AH108" s="205"/>
      <c r="AI108" s="206">
        <f t="shared" si="109"/>
        <v>0</v>
      </c>
      <c r="AJ108" s="205"/>
      <c r="AK108" s="205"/>
      <c r="AL108" s="206">
        <f t="shared" si="110"/>
        <v>0</v>
      </c>
      <c r="AM108" s="205"/>
      <c r="AN108" s="205"/>
      <c r="AO108" s="206">
        <f t="shared" si="111"/>
        <v>0</v>
      </c>
      <c r="AP108" s="205"/>
      <c r="AQ108" s="205"/>
      <c r="AR108" s="206">
        <f t="shared" si="112"/>
        <v>0</v>
      </c>
      <c r="AS108" s="205"/>
      <c r="AT108" s="205"/>
      <c r="AU108" s="206">
        <f t="shared" si="113"/>
        <v>0</v>
      </c>
      <c r="AV108" s="205"/>
      <c r="AW108" s="205"/>
      <c r="AX108" s="206">
        <f t="shared" si="114"/>
        <v>0</v>
      </c>
      <c r="AY108" s="205"/>
      <c r="AZ108" s="205"/>
      <c r="BA108" s="206">
        <f t="shared" si="115"/>
        <v>0</v>
      </c>
      <c r="BB108" s="205"/>
      <c r="BC108" s="205"/>
      <c r="BD108" s="206">
        <f t="shared" si="116"/>
        <v>0</v>
      </c>
      <c r="BE108" s="205"/>
      <c r="BF108" s="205"/>
      <c r="BG108" s="206">
        <f t="shared" si="117"/>
        <v>0</v>
      </c>
      <c r="BH108" s="205"/>
      <c r="BI108" s="205"/>
      <c r="BJ108" s="206">
        <f t="shared" si="118"/>
        <v>0</v>
      </c>
    </row>
    <row r="109" spans="1:62" x14ac:dyDescent="0.2">
      <c r="A109" s="39">
        <f t="shared" si="100"/>
        <v>95</v>
      </c>
      <c r="B109" s="183"/>
      <c r="C109" s="183"/>
      <c r="D109" s="184"/>
      <c r="E109" s="38">
        <f t="shared" si="90"/>
        <v>42931</v>
      </c>
      <c r="F109" s="189"/>
      <c r="G109" s="205"/>
      <c r="H109" s="206"/>
      <c r="I109" s="205"/>
      <c r="J109" s="205"/>
      <c r="K109" s="206">
        <f t="shared" si="119"/>
        <v>0</v>
      </c>
      <c r="L109" s="205"/>
      <c r="M109" s="205"/>
      <c r="N109" s="206">
        <f t="shared" si="102"/>
        <v>0</v>
      </c>
      <c r="O109" s="205"/>
      <c r="P109" s="205"/>
      <c r="Q109" s="206">
        <f t="shared" si="103"/>
        <v>0</v>
      </c>
      <c r="R109" s="205"/>
      <c r="S109" s="205"/>
      <c r="T109" s="206">
        <f t="shared" si="104"/>
        <v>0</v>
      </c>
      <c r="U109" s="205"/>
      <c r="V109" s="205"/>
      <c r="W109" s="206">
        <f t="shared" si="105"/>
        <v>0</v>
      </c>
      <c r="X109" s="205"/>
      <c r="Y109" s="205"/>
      <c r="Z109" s="206">
        <f t="shared" si="106"/>
        <v>0</v>
      </c>
      <c r="AA109" s="205"/>
      <c r="AB109" s="205"/>
      <c r="AC109" s="206">
        <f t="shared" si="107"/>
        <v>0</v>
      </c>
      <c r="AD109" s="205"/>
      <c r="AE109" s="205"/>
      <c r="AF109" s="206">
        <f t="shared" si="108"/>
        <v>0</v>
      </c>
      <c r="AG109" s="205"/>
      <c r="AH109" s="205"/>
      <c r="AI109" s="206">
        <f t="shared" si="109"/>
        <v>0</v>
      </c>
      <c r="AJ109" s="205"/>
      <c r="AK109" s="205"/>
      <c r="AL109" s="206">
        <f t="shared" si="110"/>
        <v>0</v>
      </c>
      <c r="AM109" s="205"/>
      <c r="AN109" s="205"/>
      <c r="AO109" s="206">
        <f t="shared" si="111"/>
        <v>0</v>
      </c>
      <c r="AP109" s="205"/>
      <c r="AQ109" s="205"/>
      <c r="AR109" s="206">
        <f t="shared" si="112"/>
        <v>0</v>
      </c>
      <c r="AS109" s="205"/>
      <c r="AT109" s="205"/>
      <c r="AU109" s="206">
        <f t="shared" si="113"/>
        <v>0</v>
      </c>
      <c r="AV109" s="205"/>
      <c r="AW109" s="205"/>
      <c r="AX109" s="206">
        <f t="shared" si="114"/>
        <v>0</v>
      </c>
      <c r="AY109" s="205"/>
      <c r="AZ109" s="205"/>
      <c r="BA109" s="206">
        <f t="shared" si="115"/>
        <v>0</v>
      </c>
      <c r="BB109" s="205"/>
      <c r="BC109" s="205"/>
      <c r="BD109" s="206">
        <f t="shared" si="116"/>
        <v>0</v>
      </c>
      <c r="BE109" s="205"/>
      <c r="BF109" s="205"/>
      <c r="BG109" s="206">
        <f t="shared" si="117"/>
        <v>0</v>
      </c>
      <c r="BH109" s="205"/>
      <c r="BI109" s="205"/>
      <c r="BJ109" s="206">
        <f t="shared" si="118"/>
        <v>0</v>
      </c>
    </row>
    <row r="110" spans="1:62" x14ac:dyDescent="0.2">
      <c r="A110" s="39">
        <f t="shared" si="100"/>
        <v>96</v>
      </c>
      <c r="B110" s="183"/>
      <c r="C110" s="183"/>
      <c r="D110" s="184"/>
      <c r="E110" s="38">
        <f t="shared" si="90"/>
        <v>42931</v>
      </c>
      <c r="F110" s="189"/>
      <c r="G110" s="205"/>
      <c r="H110" s="206"/>
      <c r="I110" s="205"/>
      <c r="J110" s="205"/>
      <c r="K110" s="206">
        <f t="shared" si="119"/>
        <v>0</v>
      </c>
      <c r="L110" s="205"/>
      <c r="M110" s="205"/>
      <c r="N110" s="206">
        <f t="shared" si="102"/>
        <v>0</v>
      </c>
      <c r="O110" s="205"/>
      <c r="P110" s="205"/>
      <c r="Q110" s="206">
        <f t="shared" si="103"/>
        <v>0</v>
      </c>
      <c r="R110" s="205"/>
      <c r="S110" s="205"/>
      <c r="T110" s="206">
        <f t="shared" si="104"/>
        <v>0</v>
      </c>
      <c r="U110" s="205"/>
      <c r="V110" s="205"/>
      <c r="W110" s="206">
        <f t="shared" si="105"/>
        <v>0</v>
      </c>
      <c r="X110" s="205"/>
      <c r="Y110" s="205"/>
      <c r="Z110" s="206">
        <f t="shared" si="106"/>
        <v>0</v>
      </c>
      <c r="AA110" s="205"/>
      <c r="AB110" s="205"/>
      <c r="AC110" s="206">
        <f t="shared" si="107"/>
        <v>0</v>
      </c>
      <c r="AD110" s="205"/>
      <c r="AE110" s="205"/>
      <c r="AF110" s="206">
        <f t="shared" si="108"/>
        <v>0</v>
      </c>
      <c r="AG110" s="205"/>
      <c r="AH110" s="205"/>
      <c r="AI110" s="206">
        <f t="shared" si="109"/>
        <v>0</v>
      </c>
      <c r="AJ110" s="205"/>
      <c r="AK110" s="205"/>
      <c r="AL110" s="206">
        <f t="shared" si="110"/>
        <v>0</v>
      </c>
      <c r="AM110" s="205"/>
      <c r="AN110" s="205"/>
      <c r="AO110" s="206">
        <f t="shared" si="111"/>
        <v>0</v>
      </c>
      <c r="AP110" s="205"/>
      <c r="AQ110" s="205"/>
      <c r="AR110" s="206">
        <f t="shared" si="112"/>
        <v>0</v>
      </c>
      <c r="AS110" s="205"/>
      <c r="AT110" s="205"/>
      <c r="AU110" s="206">
        <f t="shared" si="113"/>
        <v>0</v>
      </c>
      <c r="AV110" s="205"/>
      <c r="AW110" s="205"/>
      <c r="AX110" s="206">
        <f t="shared" si="114"/>
        <v>0</v>
      </c>
      <c r="AY110" s="205"/>
      <c r="AZ110" s="205"/>
      <c r="BA110" s="206">
        <f t="shared" si="115"/>
        <v>0</v>
      </c>
      <c r="BB110" s="205"/>
      <c r="BC110" s="205"/>
      <c r="BD110" s="206">
        <f t="shared" si="116"/>
        <v>0</v>
      </c>
      <c r="BE110" s="205"/>
      <c r="BF110" s="205"/>
      <c r="BG110" s="206">
        <f t="shared" si="117"/>
        <v>0</v>
      </c>
      <c r="BH110" s="205"/>
      <c r="BI110" s="205"/>
      <c r="BJ110" s="206">
        <f t="shared" si="118"/>
        <v>0</v>
      </c>
    </row>
    <row r="111" spans="1:62" x14ac:dyDescent="0.2">
      <c r="A111" s="39">
        <f t="shared" si="100"/>
        <v>97</v>
      </c>
      <c r="B111" s="183"/>
      <c r="C111" s="183"/>
      <c r="D111" s="184"/>
      <c r="E111" s="38">
        <f t="shared" si="90"/>
        <v>42931</v>
      </c>
      <c r="F111" s="189"/>
      <c r="G111" s="205"/>
      <c r="H111" s="206"/>
      <c r="I111" s="205"/>
      <c r="J111" s="205"/>
      <c r="K111" s="206">
        <f t="shared" si="119"/>
        <v>0</v>
      </c>
      <c r="L111" s="205"/>
      <c r="M111" s="205"/>
      <c r="N111" s="206">
        <f t="shared" si="102"/>
        <v>0</v>
      </c>
      <c r="O111" s="205"/>
      <c r="P111" s="205"/>
      <c r="Q111" s="206">
        <f t="shared" si="103"/>
        <v>0</v>
      </c>
      <c r="R111" s="205"/>
      <c r="S111" s="205"/>
      <c r="T111" s="206">
        <f t="shared" si="104"/>
        <v>0</v>
      </c>
      <c r="U111" s="205"/>
      <c r="V111" s="205"/>
      <c r="W111" s="206">
        <f t="shared" si="105"/>
        <v>0</v>
      </c>
      <c r="X111" s="205"/>
      <c r="Y111" s="205"/>
      <c r="Z111" s="206">
        <f t="shared" si="106"/>
        <v>0</v>
      </c>
      <c r="AA111" s="205"/>
      <c r="AB111" s="205"/>
      <c r="AC111" s="206">
        <f t="shared" si="107"/>
        <v>0</v>
      </c>
      <c r="AD111" s="205"/>
      <c r="AE111" s="205"/>
      <c r="AF111" s="206">
        <f t="shared" si="108"/>
        <v>0</v>
      </c>
      <c r="AG111" s="205"/>
      <c r="AH111" s="205"/>
      <c r="AI111" s="206">
        <f t="shared" si="109"/>
        <v>0</v>
      </c>
      <c r="AJ111" s="205"/>
      <c r="AK111" s="205"/>
      <c r="AL111" s="206">
        <f t="shared" si="110"/>
        <v>0</v>
      </c>
      <c r="AM111" s="205"/>
      <c r="AN111" s="205"/>
      <c r="AO111" s="206">
        <f t="shared" si="111"/>
        <v>0</v>
      </c>
      <c r="AP111" s="205"/>
      <c r="AQ111" s="205"/>
      <c r="AR111" s="206">
        <f t="shared" si="112"/>
        <v>0</v>
      </c>
      <c r="AS111" s="205"/>
      <c r="AT111" s="205"/>
      <c r="AU111" s="206">
        <f t="shared" si="113"/>
        <v>0</v>
      </c>
      <c r="AV111" s="205"/>
      <c r="AW111" s="205"/>
      <c r="AX111" s="206">
        <f t="shared" si="114"/>
        <v>0</v>
      </c>
      <c r="AY111" s="205"/>
      <c r="AZ111" s="205"/>
      <c r="BA111" s="206">
        <f t="shared" si="115"/>
        <v>0</v>
      </c>
      <c r="BB111" s="205"/>
      <c r="BC111" s="205"/>
      <c r="BD111" s="206">
        <f t="shared" si="116"/>
        <v>0</v>
      </c>
      <c r="BE111" s="205"/>
      <c r="BF111" s="205"/>
      <c r="BG111" s="206">
        <f t="shared" si="117"/>
        <v>0</v>
      </c>
      <c r="BH111" s="205"/>
      <c r="BI111" s="205"/>
      <c r="BJ111" s="206">
        <f t="shared" si="118"/>
        <v>0</v>
      </c>
    </row>
    <row r="112" spans="1:62" x14ac:dyDescent="0.2">
      <c r="A112" s="39">
        <f t="shared" si="100"/>
        <v>98</v>
      </c>
      <c r="B112" s="183"/>
      <c r="C112" s="183"/>
      <c r="D112" s="184"/>
      <c r="E112" s="38">
        <f t="shared" si="90"/>
        <v>42931</v>
      </c>
      <c r="F112" s="189"/>
      <c r="G112" s="205"/>
      <c r="H112" s="206"/>
      <c r="I112" s="205"/>
      <c r="J112" s="205"/>
      <c r="K112" s="206">
        <f t="shared" si="119"/>
        <v>0</v>
      </c>
      <c r="L112" s="205"/>
      <c r="M112" s="205"/>
      <c r="N112" s="206">
        <f t="shared" si="102"/>
        <v>0</v>
      </c>
      <c r="O112" s="205"/>
      <c r="P112" s="205"/>
      <c r="Q112" s="206">
        <f t="shared" si="103"/>
        <v>0</v>
      </c>
      <c r="R112" s="205"/>
      <c r="S112" s="205"/>
      <c r="T112" s="206">
        <f t="shared" si="104"/>
        <v>0</v>
      </c>
      <c r="U112" s="205"/>
      <c r="V112" s="205"/>
      <c r="W112" s="206">
        <f t="shared" si="105"/>
        <v>0</v>
      </c>
      <c r="X112" s="205"/>
      <c r="Y112" s="205"/>
      <c r="Z112" s="206">
        <f t="shared" si="106"/>
        <v>0</v>
      </c>
      <c r="AA112" s="205"/>
      <c r="AB112" s="205"/>
      <c r="AC112" s="206">
        <f t="shared" si="107"/>
        <v>0</v>
      </c>
      <c r="AD112" s="205"/>
      <c r="AE112" s="205"/>
      <c r="AF112" s="206">
        <f t="shared" si="108"/>
        <v>0</v>
      </c>
      <c r="AG112" s="205"/>
      <c r="AH112" s="205"/>
      <c r="AI112" s="206">
        <f t="shared" si="109"/>
        <v>0</v>
      </c>
      <c r="AJ112" s="205"/>
      <c r="AK112" s="205"/>
      <c r="AL112" s="206">
        <f t="shared" si="110"/>
        <v>0</v>
      </c>
      <c r="AM112" s="205"/>
      <c r="AN112" s="205"/>
      <c r="AO112" s="206">
        <f t="shared" si="111"/>
        <v>0</v>
      </c>
      <c r="AP112" s="205"/>
      <c r="AQ112" s="205"/>
      <c r="AR112" s="206">
        <f t="shared" si="112"/>
        <v>0</v>
      </c>
      <c r="AS112" s="205"/>
      <c r="AT112" s="205"/>
      <c r="AU112" s="206">
        <f t="shared" si="113"/>
        <v>0</v>
      </c>
      <c r="AV112" s="205"/>
      <c r="AW112" s="205"/>
      <c r="AX112" s="206">
        <f t="shared" si="114"/>
        <v>0</v>
      </c>
      <c r="AY112" s="205"/>
      <c r="AZ112" s="205"/>
      <c r="BA112" s="206">
        <f t="shared" si="115"/>
        <v>0</v>
      </c>
      <c r="BB112" s="205"/>
      <c r="BC112" s="205"/>
      <c r="BD112" s="206">
        <f t="shared" si="116"/>
        <v>0</v>
      </c>
      <c r="BE112" s="205"/>
      <c r="BF112" s="205"/>
      <c r="BG112" s="206">
        <f t="shared" si="117"/>
        <v>0</v>
      </c>
      <c r="BH112" s="205"/>
      <c r="BI112" s="205"/>
      <c r="BJ112" s="206">
        <f t="shared" si="118"/>
        <v>0</v>
      </c>
    </row>
    <row r="113" spans="1:62" x14ac:dyDescent="0.2">
      <c r="A113" s="39">
        <f t="shared" si="100"/>
        <v>99</v>
      </c>
      <c r="B113" s="183"/>
      <c r="C113" s="183"/>
      <c r="D113" s="184"/>
      <c r="E113" s="38">
        <f t="shared" si="90"/>
        <v>42931</v>
      </c>
      <c r="F113" s="189"/>
      <c r="G113" s="205"/>
      <c r="H113" s="206"/>
      <c r="I113" s="205"/>
      <c r="J113" s="205"/>
      <c r="K113" s="206">
        <f t="shared" si="119"/>
        <v>0</v>
      </c>
      <c r="L113" s="205"/>
      <c r="M113" s="205"/>
      <c r="N113" s="206">
        <f t="shared" si="102"/>
        <v>0</v>
      </c>
      <c r="O113" s="205"/>
      <c r="P113" s="205"/>
      <c r="Q113" s="206">
        <f t="shared" si="103"/>
        <v>0</v>
      </c>
      <c r="R113" s="205"/>
      <c r="S113" s="205"/>
      <c r="T113" s="206">
        <f t="shared" si="104"/>
        <v>0</v>
      </c>
      <c r="U113" s="205"/>
      <c r="V113" s="205"/>
      <c r="W113" s="206">
        <f t="shared" si="105"/>
        <v>0</v>
      </c>
      <c r="X113" s="205"/>
      <c r="Y113" s="205"/>
      <c r="Z113" s="206">
        <f t="shared" si="106"/>
        <v>0</v>
      </c>
      <c r="AA113" s="205"/>
      <c r="AB113" s="205"/>
      <c r="AC113" s="206">
        <f t="shared" si="107"/>
        <v>0</v>
      </c>
      <c r="AD113" s="205"/>
      <c r="AE113" s="205"/>
      <c r="AF113" s="206">
        <f t="shared" si="108"/>
        <v>0</v>
      </c>
      <c r="AG113" s="205"/>
      <c r="AH113" s="205"/>
      <c r="AI113" s="206">
        <f t="shared" si="109"/>
        <v>0</v>
      </c>
      <c r="AJ113" s="205"/>
      <c r="AK113" s="205"/>
      <c r="AL113" s="206">
        <f t="shared" si="110"/>
        <v>0</v>
      </c>
      <c r="AM113" s="205"/>
      <c r="AN113" s="205"/>
      <c r="AO113" s="206">
        <f t="shared" si="111"/>
        <v>0</v>
      </c>
      <c r="AP113" s="205"/>
      <c r="AQ113" s="205"/>
      <c r="AR113" s="206">
        <f t="shared" si="112"/>
        <v>0</v>
      </c>
      <c r="AS113" s="205"/>
      <c r="AT113" s="205"/>
      <c r="AU113" s="206">
        <f t="shared" si="113"/>
        <v>0</v>
      </c>
      <c r="AV113" s="205"/>
      <c r="AW113" s="205"/>
      <c r="AX113" s="206">
        <f t="shared" si="114"/>
        <v>0</v>
      </c>
      <c r="AY113" s="205"/>
      <c r="AZ113" s="205"/>
      <c r="BA113" s="206">
        <f t="shared" si="115"/>
        <v>0</v>
      </c>
      <c r="BB113" s="205"/>
      <c r="BC113" s="205"/>
      <c r="BD113" s="206">
        <f t="shared" si="116"/>
        <v>0</v>
      </c>
      <c r="BE113" s="205"/>
      <c r="BF113" s="205"/>
      <c r="BG113" s="206">
        <f t="shared" si="117"/>
        <v>0</v>
      </c>
      <c r="BH113" s="205"/>
      <c r="BI113" s="205"/>
      <c r="BJ113" s="206">
        <f t="shared" si="118"/>
        <v>0</v>
      </c>
    </row>
    <row r="114" spans="1:62" x14ac:dyDescent="0.2">
      <c r="A114" s="39">
        <f t="shared" si="100"/>
        <v>100</v>
      </c>
      <c r="B114" s="183"/>
      <c r="C114" s="272"/>
      <c r="D114" s="184"/>
      <c r="E114" s="38">
        <f t="shared" si="90"/>
        <v>42931</v>
      </c>
      <c r="F114" s="189"/>
      <c r="G114" s="205"/>
      <c r="H114" s="206"/>
      <c r="I114" s="205"/>
      <c r="J114" s="205"/>
      <c r="K114" s="206">
        <f t="shared" si="119"/>
        <v>0</v>
      </c>
      <c r="L114" s="205"/>
      <c r="M114" s="205"/>
      <c r="N114" s="206">
        <f t="shared" si="102"/>
        <v>0</v>
      </c>
      <c r="O114" s="205"/>
      <c r="P114" s="205"/>
      <c r="Q114" s="206">
        <f t="shared" si="103"/>
        <v>0</v>
      </c>
      <c r="R114" s="205"/>
      <c r="S114" s="205"/>
      <c r="T114" s="206">
        <f t="shared" si="104"/>
        <v>0</v>
      </c>
      <c r="U114" s="205"/>
      <c r="V114" s="205"/>
      <c r="W114" s="206">
        <f t="shared" si="105"/>
        <v>0</v>
      </c>
      <c r="X114" s="205"/>
      <c r="Y114" s="205"/>
      <c r="Z114" s="206">
        <f t="shared" si="106"/>
        <v>0</v>
      </c>
      <c r="AA114" s="205"/>
      <c r="AB114" s="205"/>
      <c r="AC114" s="206">
        <f t="shared" si="107"/>
        <v>0</v>
      </c>
      <c r="AD114" s="205"/>
      <c r="AE114" s="205"/>
      <c r="AF114" s="206">
        <f t="shared" si="108"/>
        <v>0</v>
      </c>
      <c r="AG114" s="205"/>
      <c r="AH114" s="205"/>
      <c r="AI114" s="206">
        <f t="shared" si="109"/>
        <v>0</v>
      </c>
      <c r="AJ114" s="205"/>
      <c r="AK114" s="205"/>
      <c r="AL114" s="206">
        <f t="shared" si="110"/>
        <v>0</v>
      </c>
      <c r="AM114" s="205"/>
      <c r="AN114" s="205"/>
      <c r="AO114" s="206">
        <f t="shared" si="111"/>
        <v>0</v>
      </c>
      <c r="AP114" s="205"/>
      <c r="AQ114" s="205"/>
      <c r="AR114" s="206">
        <f t="shared" si="112"/>
        <v>0</v>
      </c>
      <c r="AS114" s="205"/>
      <c r="AT114" s="205"/>
      <c r="AU114" s="206">
        <f t="shared" si="113"/>
        <v>0</v>
      </c>
      <c r="AV114" s="205"/>
      <c r="AW114" s="205"/>
      <c r="AX114" s="206">
        <f t="shared" si="114"/>
        <v>0</v>
      </c>
      <c r="AY114" s="205"/>
      <c r="AZ114" s="205"/>
      <c r="BA114" s="206">
        <f t="shared" si="115"/>
        <v>0</v>
      </c>
      <c r="BB114" s="205"/>
      <c r="BC114" s="205"/>
      <c r="BD114" s="206">
        <f t="shared" si="116"/>
        <v>0</v>
      </c>
      <c r="BE114" s="205"/>
      <c r="BF114" s="205"/>
      <c r="BG114" s="206">
        <f t="shared" si="117"/>
        <v>0</v>
      </c>
      <c r="BH114" s="205"/>
      <c r="BI114" s="205"/>
      <c r="BJ114" s="206">
        <f t="shared" si="118"/>
        <v>0</v>
      </c>
    </row>
    <row r="115" spans="1:62" s="41" customFormat="1" ht="13.5" thickBot="1" x14ac:dyDescent="0.25">
      <c r="B115" s="198"/>
      <c r="C115" s="198"/>
      <c r="D115" s="198"/>
      <c r="E115" s="198"/>
      <c r="F115" s="198" t="s">
        <v>112</v>
      </c>
      <c r="G115" s="208">
        <f>SUM(G15:G114)</f>
        <v>0</v>
      </c>
      <c r="H115" s="209"/>
      <c r="I115" s="208">
        <f t="shared" ref="I115:K115" si="120">SUM(I15:I114)</f>
        <v>0</v>
      </c>
      <c r="J115" s="208">
        <f t="shared" si="120"/>
        <v>0</v>
      </c>
      <c r="K115" s="208">
        <f t="shared" si="120"/>
        <v>0</v>
      </c>
      <c r="L115" s="208">
        <f t="shared" ref="L115" si="121">SUM(L15:L114)</f>
        <v>0</v>
      </c>
      <c r="M115" s="208">
        <f t="shared" ref="M115" si="122">SUM(M15:M114)</f>
        <v>0</v>
      </c>
      <c r="N115" s="208">
        <f t="shared" ref="N115:AF115" si="123">SUM(N15:N114)</f>
        <v>0</v>
      </c>
      <c r="O115" s="208">
        <f t="shared" si="123"/>
        <v>0</v>
      </c>
      <c r="P115" s="208">
        <f t="shared" si="123"/>
        <v>0</v>
      </c>
      <c r="Q115" s="208">
        <f t="shared" si="123"/>
        <v>0</v>
      </c>
      <c r="R115" s="208">
        <f t="shared" si="123"/>
        <v>0</v>
      </c>
      <c r="S115" s="208">
        <f t="shared" si="123"/>
        <v>0</v>
      </c>
      <c r="T115" s="208">
        <f t="shared" si="123"/>
        <v>0</v>
      </c>
      <c r="U115" s="208">
        <f t="shared" si="123"/>
        <v>0</v>
      </c>
      <c r="V115" s="208">
        <f t="shared" si="123"/>
        <v>0</v>
      </c>
      <c r="W115" s="208">
        <f t="shared" si="123"/>
        <v>0</v>
      </c>
      <c r="X115" s="208">
        <f t="shared" si="123"/>
        <v>0</v>
      </c>
      <c r="Y115" s="208">
        <f t="shared" si="123"/>
        <v>0</v>
      </c>
      <c r="Z115" s="208">
        <f t="shared" si="123"/>
        <v>0</v>
      </c>
      <c r="AA115" s="208">
        <f t="shared" si="123"/>
        <v>0</v>
      </c>
      <c r="AB115" s="208">
        <f t="shared" si="123"/>
        <v>0</v>
      </c>
      <c r="AC115" s="208">
        <f t="shared" si="123"/>
        <v>0</v>
      </c>
      <c r="AD115" s="208">
        <f t="shared" si="123"/>
        <v>0</v>
      </c>
      <c r="AE115" s="208">
        <f t="shared" si="123"/>
        <v>0</v>
      </c>
      <c r="AF115" s="208">
        <f t="shared" si="123"/>
        <v>0</v>
      </c>
      <c r="AG115" s="208">
        <f t="shared" ref="AG115:BG115" si="124">SUM(AG15:AG114)</f>
        <v>0</v>
      </c>
      <c r="AH115" s="208">
        <f t="shared" si="124"/>
        <v>0</v>
      </c>
      <c r="AI115" s="208">
        <f t="shared" si="124"/>
        <v>0</v>
      </c>
      <c r="AJ115" s="208">
        <f t="shared" si="124"/>
        <v>0</v>
      </c>
      <c r="AK115" s="208">
        <f t="shared" si="124"/>
        <v>0</v>
      </c>
      <c r="AL115" s="208">
        <f t="shared" si="124"/>
        <v>0</v>
      </c>
      <c r="AM115" s="208">
        <f t="shared" si="124"/>
        <v>0</v>
      </c>
      <c r="AN115" s="208">
        <f t="shared" si="124"/>
        <v>0</v>
      </c>
      <c r="AO115" s="208">
        <f t="shared" si="124"/>
        <v>0</v>
      </c>
      <c r="AP115" s="208">
        <f t="shared" si="124"/>
        <v>0</v>
      </c>
      <c r="AQ115" s="208">
        <f t="shared" si="124"/>
        <v>0</v>
      </c>
      <c r="AR115" s="208">
        <f t="shared" si="124"/>
        <v>0</v>
      </c>
      <c r="AS115" s="208">
        <f t="shared" si="124"/>
        <v>0</v>
      </c>
      <c r="AT115" s="208">
        <f t="shared" si="124"/>
        <v>0</v>
      </c>
      <c r="AU115" s="208">
        <f t="shared" si="124"/>
        <v>0</v>
      </c>
      <c r="AV115" s="208">
        <f t="shared" si="124"/>
        <v>0</v>
      </c>
      <c r="AW115" s="208">
        <f t="shared" si="124"/>
        <v>0</v>
      </c>
      <c r="AX115" s="208">
        <f t="shared" si="124"/>
        <v>0</v>
      </c>
      <c r="AY115" s="208">
        <f t="shared" si="124"/>
        <v>0</v>
      </c>
      <c r="AZ115" s="208">
        <f t="shared" si="124"/>
        <v>0</v>
      </c>
      <c r="BA115" s="208">
        <f t="shared" si="124"/>
        <v>0</v>
      </c>
      <c r="BB115" s="208">
        <f t="shared" si="124"/>
        <v>0</v>
      </c>
      <c r="BC115" s="208">
        <f t="shared" si="124"/>
        <v>0</v>
      </c>
      <c r="BD115" s="208">
        <f t="shared" si="124"/>
        <v>0</v>
      </c>
      <c r="BE115" s="208">
        <f t="shared" si="124"/>
        <v>0</v>
      </c>
      <c r="BF115" s="208">
        <f t="shared" si="124"/>
        <v>0</v>
      </c>
      <c r="BG115" s="208">
        <f t="shared" si="124"/>
        <v>0</v>
      </c>
      <c r="BH115" s="208">
        <f t="shared" ref="BH115:BJ115" si="125">SUM(BH15:BH114)</f>
        <v>0</v>
      </c>
      <c r="BI115" s="208">
        <f t="shared" si="125"/>
        <v>0</v>
      </c>
      <c r="BJ115" s="208">
        <f t="shared" si="125"/>
        <v>0</v>
      </c>
    </row>
    <row r="116" spans="1:62" ht="15.75" thickTop="1" x14ac:dyDescent="0.25">
      <c r="A116" s="54">
        <f>+B10</f>
        <v>1</v>
      </c>
      <c r="B116" s="352" t="s">
        <v>155</v>
      </c>
    </row>
    <row r="117" spans="1:62" ht="15" x14ac:dyDescent="0.25">
      <c r="A117" s="54">
        <f>B13</f>
        <v>2</v>
      </c>
      <c r="B117" s="52" t="s">
        <v>113</v>
      </c>
    </row>
    <row r="118" spans="1:62" ht="15" x14ac:dyDescent="0.25">
      <c r="A118" s="54">
        <f>+C13</f>
        <v>3</v>
      </c>
      <c r="B118" s="52" t="s">
        <v>114</v>
      </c>
    </row>
    <row r="119" spans="1:62" ht="15" x14ac:dyDescent="0.25">
      <c r="A119" s="54">
        <f>+D13</f>
        <v>4</v>
      </c>
      <c r="B119" s="52" t="s">
        <v>156</v>
      </c>
    </row>
    <row r="120" spans="1:62" ht="15" x14ac:dyDescent="0.25">
      <c r="A120" s="54">
        <f>+F13</f>
        <v>5</v>
      </c>
      <c r="B120" s="197" t="s">
        <v>115</v>
      </c>
    </row>
    <row r="121" spans="1:62" ht="15" x14ac:dyDescent="0.25">
      <c r="A121" s="53">
        <f>G12</f>
        <v>6</v>
      </c>
      <c r="B121" s="52" t="s">
        <v>116</v>
      </c>
    </row>
    <row r="122" spans="1:62" ht="15" customHeight="1" x14ac:dyDescent="0.25">
      <c r="A122" s="53">
        <f>I12</f>
        <v>7</v>
      </c>
      <c r="B122" s="359" t="s">
        <v>185</v>
      </c>
    </row>
    <row r="123" spans="1:62" ht="15" customHeight="1" x14ac:dyDescent="0.25">
      <c r="A123" s="53"/>
      <c r="B123" s="199" t="s">
        <v>117</v>
      </c>
    </row>
    <row r="124" spans="1:62" ht="15" customHeight="1" x14ac:dyDescent="0.25">
      <c r="A124" s="53"/>
      <c r="B124" s="199" t="s">
        <v>118</v>
      </c>
    </row>
    <row r="125" spans="1:62" s="36" customFormat="1" x14ac:dyDescent="0.2">
      <c r="B125" s="143" t="s">
        <v>39</v>
      </c>
    </row>
    <row r="126" spans="1:62" x14ac:dyDescent="0.2"/>
    <row r="127" spans="1:62" ht="15.75" thickBot="1" x14ac:dyDescent="0.3">
      <c r="A127" s="54"/>
    </row>
    <row r="128" spans="1:62" s="56" customFormat="1" x14ac:dyDescent="0.25">
      <c r="B128" s="384" t="s">
        <v>27</v>
      </c>
      <c r="C128" s="385"/>
      <c r="D128" s="385"/>
      <c r="E128" s="385"/>
      <c r="F128" s="385"/>
      <c r="G128" s="385"/>
      <c r="H128" s="385"/>
      <c r="I128" s="385"/>
      <c r="J128" s="385"/>
      <c r="K128" s="385"/>
      <c r="L128" s="385"/>
      <c r="M128" s="385"/>
      <c r="N128" s="385"/>
      <c r="O128" s="385"/>
      <c r="P128" s="386"/>
    </row>
    <row r="129" spans="1:16" s="56" customFormat="1" ht="122.25" customHeight="1" thickBot="1" x14ac:dyDescent="0.3">
      <c r="B129" s="375" t="s">
        <v>69</v>
      </c>
      <c r="C129" s="376"/>
      <c r="D129" s="376"/>
      <c r="E129" s="376"/>
      <c r="F129" s="376"/>
      <c r="G129" s="376"/>
      <c r="H129" s="376"/>
      <c r="I129" s="376"/>
      <c r="J129" s="376"/>
      <c r="K129" s="376"/>
      <c r="L129" s="376"/>
      <c r="M129" s="376"/>
      <c r="N129" s="376"/>
      <c r="O129" s="376"/>
      <c r="P129" s="377"/>
    </row>
    <row r="130" spans="1:16" ht="15" hidden="1" x14ac:dyDescent="0.25">
      <c r="A130" s="54"/>
    </row>
    <row r="131" spans="1:16" ht="15" hidden="1" x14ac:dyDescent="0.25">
      <c r="A131" s="54"/>
    </row>
    <row r="132" spans="1:16" hidden="1" x14ac:dyDescent="0.2"/>
    <row r="133" spans="1:16" hidden="1" x14ac:dyDescent="0.2"/>
    <row r="134" spans="1:16" hidden="1" x14ac:dyDescent="0.2"/>
    <row r="135" spans="1:16" hidden="1" x14ac:dyDescent="0.2"/>
    <row r="136" spans="1:16" hidden="1" x14ac:dyDescent="0.2"/>
    <row r="137" spans="1:16" hidden="1" x14ac:dyDescent="0.2"/>
    <row r="138" spans="1:16" hidden="1" x14ac:dyDescent="0.2"/>
    <row r="139" spans="1:16" hidden="1" x14ac:dyDescent="0.2"/>
    <row r="140" spans="1:16" hidden="1" x14ac:dyDescent="0.2"/>
    <row r="141" spans="1:16" hidden="1" x14ac:dyDescent="0.2"/>
    <row r="142" spans="1:16" hidden="1" x14ac:dyDescent="0.2"/>
    <row r="143" spans="1:16" hidden="1" x14ac:dyDescent="0.2"/>
    <row r="144" spans="1:16"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x14ac:dyDescent="0.2"/>
    <row r="534" x14ac:dyDescent="0.2"/>
  </sheetData>
  <sheetProtection algorithmName="SHA-512" hashValue="0NDxSNeANqgciMW03k1lYl0C4OrTqIwYcG4lujehwnXQAmyB2WugCZGQuGmm1VkJrfXQjtSch3ior+cEKNckuw==" saltValue="yKV/sg3HJsAQjTqkbVdmEQ==" spinCount="100000" sheet="1" objects="1" scenarios="1" formatColumns="0" formatRows="0"/>
  <mergeCells count="2">
    <mergeCell ref="B128:P128"/>
    <mergeCell ref="B129:P129"/>
  </mergeCells>
  <conditionalFormatting sqref="G15:BJ114">
    <cfRule type="cellIs" dxfId="36" priority="317" operator="lessThan">
      <formula>0</formula>
    </cfRule>
  </conditionalFormatting>
  <conditionalFormatting sqref="M5">
    <cfRule type="cellIs" dxfId="35" priority="318" stopIfTrue="1" operator="lessThan">
      <formula>0</formula>
    </cfRule>
  </conditionalFormatting>
  <conditionalFormatting sqref="I11:BJ11 I13:BJ114 K12 N12 Q12 T12 W12 Z12 AC12 AF12 AI12 AL12 AO12 AR12 AU12 AX12 BA12 BD12 BG12 BJ12">
    <cfRule type="expression" dxfId="34" priority="320">
      <formula>I$13&gt;$D$10</formula>
    </cfRule>
  </conditionalFormatting>
  <conditionalFormatting sqref="C15:C114">
    <cfRule type="duplicateValues" dxfId="33" priority="217"/>
  </conditionalFormatting>
  <conditionalFormatting sqref="B15:B114">
    <cfRule type="duplicateValues" dxfId="32" priority="218"/>
  </conditionalFormatting>
  <conditionalFormatting sqref="AI12 AL12 AO12 AR12 AU12 AX12 BA12 BD12 BG12 AG11:BG11">
    <cfRule type="expression" dxfId="31" priority="19">
      <formula>AG$13&gt;$D$10</formula>
    </cfRule>
  </conditionalFormatting>
  <conditionalFormatting sqref="AG15:AI114">
    <cfRule type="cellIs" dxfId="30" priority="17" operator="lessThan">
      <formula>0</formula>
    </cfRule>
  </conditionalFormatting>
  <conditionalFormatting sqref="AG15:AI114">
    <cfRule type="expression" dxfId="29" priority="18">
      <formula>AG$13&gt;$D$10</formula>
    </cfRule>
  </conditionalFormatting>
  <conditionalFormatting sqref="AJ15:AL114">
    <cfRule type="cellIs" dxfId="28" priority="15" operator="lessThan">
      <formula>0</formula>
    </cfRule>
  </conditionalFormatting>
  <conditionalFormatting sqref="AJ15:AL114">
    <cfRule type="expression" dxfId="27" priority="16">
      <formula>AJ$13&gt;$D$10</formula>
    </cfRule>
  </conditionalFormatting>
  <conditionalFormatting sqref="AM15:AO114">
    <cfRule type="cellIs" dxfId="26" priority="13" operator="lessThan">
      <formula>0</formula>
    </cfRule>
  </conditionalFormatting>
  <conditionalFormatting sqref="AM15:AO114">
    <cfRule type="expression" dxfId="25" priority="14">
      <formula>AM$13&gt;$D$10</formula>
    </cfRule>
  </conditionalFormatting>
  <conditionalFormatting sqref="AP15:AR114">
    <cfRule type="cellIs" dxfId="24" priority="11" operator="lessThan">
      <formula>0</formula>
    </cfRule>
  </conditionalFormatting>
  <conditionalFormatting sqref="AP15:AR114">
    <cfRule type="expression" dxfId="23" priority="12">
      <formula>AP$13&gt;$D$10</formula>
    </cfRule>
  </conditionalFormatting>
  <conditionalFormatting sqref="AS15:AU114">
    <cfRule type="cellIs" dxfId="22" priority="9" operator="lessThan">
      <formula>0</formula>
    </cfRule>
  </conditionalFormatting>
  <conditionalFormatting sqref="AS15:AU114">
    <cfRule type="expression" dxfId="21" priority="10">
      <formula>AS$13&gt;$D$10</formula>
    </cfRule>
  </conditionalFormatting>
  <conditionalFormatting sqref="AV15:AX114">
    <cfRule type="cellIs" dxfId="20" priority="7" operator="lessThan">
      <formula>0</formula>
    </cfRule>
  </conditionalFormatting>
  <conditionalFormatting sqref="AV15:AX114">
    <cfRule type="expression" dxfId="19" priority="8">
      <formula>AV$13&gt;$D$10</formula>
    </cfRule>
  </conditionalFormatting>
  <conditionalFormatting sqref="AY15:BA114">
    <cfRule type="cellIs" dxfId="18" priority="5" operator="lessThan">
      <formula>0</formula>
    </cfRule>
  </conditionalFormatting>
  <conditionalFormatting sqref="AY15:BA114">
    <cfRule type="expression" dxfId="17" priority="6">
      <formula>AY$13&gt;$D$10</formula>
    </cfRule>
  </conditionalFormatting>
  <conditionalFormatting sqref="BB15:BD114">
    <cfRule type="cellIs" dxfId="16" priority="3" operator="lessThan">
      <formula>0</formula>
    </cfRule>
  </conditionalFormatting>
  <conditionalFormatting sqref="BB15:BD114">
    <cfRule type="expression" dxfId="15" priority="4">
      <formula>BB$13&gt;$D$10</formula>
    </cfRule>
  </conditionalFormatting>
  <conditionalFormatting sqref="BE15:BG114">
    <cfRule type="cellIs" dxfId="14" priority="1" operator="lessThan">
      <formula>0</formula>
    </cfRule>
  </conditionalFormatting>
  <conditionalFormatting sqref="BE15:BG114">
    <cfRule type="expression" dxfId="13" priority="2">
      <formula>BE$13&gt;$D$10</formula>
    </cfRule>
  </conditionalFormatting>
  <dataValidations disablePrompts="1" xWindow="583" yWindow="600" count="6">
    <dataValidation allowBlank="1" showErrorMessage="1" prompt="Please override, if an employee leaves prior to year end. " sqref="E14:F14"/>
    <dataValidation type="date" allowBlank="1" showErrorMessage="1" errorTitle="Invalid End Date" error="Please input date within fiscal year 2017-18." promptTitle="End Date" prompt="Input Period End-Date or Leaving Date, whichever is earlier." sqref="E15:E114">
      <formula1>42917</formula1>
      <formula2>43190</formula2>
    </dataValidation>
    <dataValidation type="decimal" operator="greaterThanOrEqual" allowBlank="1" showInputMessage="1" showErrorMessage="1" error="This cell must contain a positive number." sqref="G15:G114 I15:J114 AA15:AB114 X15:Y114 U15:V114 R15:S114 O15:P114 L15:M114 AD15:AE114 BH15:BI114 AG15:AH114 AJ15:AK114 AM15:AN114 AP15:AQ114 AS15:AT114 AV15:AW114 AY15:AZ114 BB15:BC114 BE15:BF114">
      <formula1>0</formula1>
    </dataValidation>
    <dataValidation type="date" allowBlank="1" showInputMessage="1" showErrorMessage="1" errorTitle="Invalid end date." error="Please input a date between 01-July-2017 and 31-Mar-18 in dd-mmm-yy format." sqref="F15:F114">
      <formula1>42917</formula1>
      <formula2>43190</formula2>
    </dataValidation>
    <dataValidation type="date" allowBlank="1" showInputMessage="1" showErrorMessage="1" errorTitle="Invalid start date." error="Please input a date between 01-July-2017 and 31-Mar-18 in dd-mmm-yy format." sqref="D15:D114">
      <formula1>42917</formula1>
      <formula2>43190</formula2>
    </dataValidation>
    <dataValidation type="list" allowBlank="1" showInputMessage="1" showErrorMessage="1" promptTitle="Current Pay Period End Date" prompt="Please select from dropdown." sqref="D10">
      <formula1>$BM$16:$BM$33</formula1>
    </dataValidation>
  </dataValidations>
  <hyperlinks>
    <hyperlink ref="B1" location="'Instructions and contents'!A1" tooltip="Instructions and contents" display="Instructions and contents"/>
    <hyperlink ref="B2" location="'Instructions and contents'!A1" tooltip="Instructions and contents" display="&lt;Previous tab"/>
    <hyperlink ref="C2" location="'Sch B. Semi-monthly Output'!A1" tooltip="Schedule B: Monthly Output" display="Next tab&gt;"/>
  </hyperlinks>
  <pageMargins left="0.7" right="0.7" top="0.75" bottom="0.75" header="0.3" footer="0.3"/>
  <pageSetup scale="32" fitToHeight="0" orientation="landscape" r:id="rId1"/>
  <headerFooter>
    <oddFooter>&amp;C&amp;7&amp;B&amp;"Arial"Document Classification: KPMG Confidential</oddFooter>
  </headerFooter>
  <ignoredErrors>
    <ignoredError sqref="K21 K2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pageSetUpPr autoPageBreaks="0" fitToPage="1"/>
  </sheetPr>
  <dimension ref="A1:CB530"/>
  <sheetViews>
    <sheetView showGridLines="0" zoomScale="85" zoomScaleNormal="85" workbookViewId="0">
      <pane ySplit="11" topLeftCell="A12" activePane="bottomLeft" state="frozen"/>
      <selection activeCell="A2" sqref="A1:B2"/>
      <selection pane="bottomLeft" activeCell="C4" sqref="C4"/>
    </sheetView>
  </sheetViews>
  <sheetFormatPr defaultColWidth="0" defaultRowHeight="12.75" zeroHeight="1" x14ac:dyDescent="0.2"/>
  <cols>
    <col min="1" max="1" width="1.5703125" style="39" customWidth="1"/>
    <col min="2" max="2" width="13.5703125" style="39" customWidth="1"/>
    <col min="3" max="3" width="28.85546875" style="39" customWidth="1"/>
    <col min="4" max="4" width="17.28515625" style="39" customWidth="1"/>
    <col min="5" max="5" width="17.5703125" style="39" customWidth="1"/>
    <col min="6" max="8" width="18.42578125" style="39" customWidth="1"/>
    <col min="9" max="9" width="1.5703125" style="39" customWidth="1"/>
    <col min="10" max="10" width="18.7109375" style="39" customWidth="1"/>
    <col min="11" max="11" width="1.7109375" style="39" customWidth="1"/>
    <col min="12" max="12" width="12.85546875" style="39" customWidth="1"/>
    <col min="13" max="14" width="9.140625" style="39" customWidth="1"/>
    <col min="15" max="16384" width="9.140625" style="39" hidden="1"/>
  </cols>
  <sheetData>
    <row r="1" spans="2:80" s="56" customFormat="1" x14ac:dyDescent="0.2">
      <c r="B1" s="58" t="s">
        <v>28</v>
      </c>
      <c r="C1" s="175"/>
    </row>
    <row r="2" spans="2:80" s="56" customFormat="1" x14ac:dyDescent="0.2">
      <c r="B2" s="58" t="s">
        <v>30</v>
      </c>
      <c r="C2" s="58" t="s">
        <v>29</v>
      </c>
    </row>
    <row r="3" spans="2:80" s="56" customFormat="1" x14ac:dyDescent="0.25"/>
    <row r="4" spans="2:80" s="56" customFormat="1" ht="18" x14ac:dyDescent="0.25">
      <c r="B4" s="369" t="s">
        <v>198</v>
      </c>
      <c r="C4" s="370">
        <f>'Sch A. Input'!C4</f>
        <v>0</v>
      </c>
      <c r="D4" s="55"/>
    </row>
    <row r="5" spans="2:80" s="56" customFormat="1" ht="37.5" customHeight="1" x14ac:dyDescent="0.25">
      <c r="D5" s="139" t="s">
        <v>87</v>
      </c>
    </row>
    <row r="6" spans="2:80" s="2" customFormat="1" ht="20.25" x14ac:dyDescent="0.3">
      <c r="B6" s="140" t="s">
        <v>186</v>
      </c>
      <c r="C6" s="141"/>
      <c r="D6" s="142"/>
      <c r="E6" s="141"/>
      <c r="F6" s="141"/>
      <c r="G6" s="141"/>
      <c r="H6" s="141"/>
      <c r="I6" s="141"/>
      <c r="J6" s="141"/>
      <c r="K6" s="141"/>
      <c r="L6" s="141"/>
      <c r="M6" s="56"/>
      <c r="N6" s="56"/>
      <c r="O6" s="56"/>
      <c r="AZ6"/>
      <c r="BA6"/>
      <c r="BB6"/>
      <c r="BC6"/>
      <c r="BD6"/>
      <c r="BE6"/>
      <c r="BF6"/>
      <c r="BG6"/>
      <c r="BH6"/>
      <c r="BI6"/>
      <c r="BJ6"/>
      <c r="BK6"/>
      <c r="BL6"/>
      <c r="BM6"/>
      <c r="BN6"/>
      <c r="BO6"/>
      <c r="BP6"/>
      <c r="BQ6"/>
      <c r="BR6"/>
      <c r="BS6"/>
      <c r="BT6"/>
      <c r="BU6"/>
      <c r="BV6"/>
    </row>
    <row r="7" spans="2:80" s="2" customFormat="1" ht="20.25" x14ac:dyDescent="0.3">
      <c r="D7" s="29"/>
      <c r="M7" s="56"/>
      <c r="N7" s="56"/>
      <c r="O7" s="56"/>
      <c r="BF7"/>
      <c r="BG7"/>
      <c r="BH7"/>
      <c r="BI7"/>
      <c r="BJ7"/>
      <c r="BK7"/>
      <c r="BL7"/>
      <c r="BM7"/>
      <c r="BN7"/>
      <c r="BO7"/>
      <c r="BP7"/>
      <c r="BQ7"/>
      <c r="BR7"/>
      <c r="BS7"/>
      <c r="BT7"/>
      <c r="BU7"/>
      <c r="BV7"/>
      <c r="BW7"/>
      <c r="BX7"/>
      <c r="BY7"/>
      <c r="BZ7"/>
      <c r="CA7"/>
      <c r="CB7"/>
    </row>
    <row r="8" spans="2:80" s="2" customFormat="1" ht="15" x14ac:dyDescent="0.25">
      <c r="O8" s="56"/>
      <c r="BF8"/>
      <c r="BG8"/>
      <c r="BH8"/>
      <c r="BI8"/>
      <c r="BJ8"/>
      <c r="BK8"/>
      <c r="BL8"/>
      <c r="BM8"/>
      <c r="BN8"/>
      <c r="BO8"/>
      <c r="BP8"/>
      <c r="BQ8"/>
      <c r="BR8"/>
      <c r="BS8"/>
      <c r="BT8"/>
      <c r="BU8"/>
      <c r="BV8"/>
      <c r="BW8"/>
      <c r="BX8"/>
      <c r="BY8"/>
      <c r="BZ8"/>
      <c r="CA8"/>
      <c r="CB8"/>
    </row>
    <row r="9" spans="2:80" x14ac:dyDescent="0.2">
      <c r="D9" s="18" t="str">
        <f>'Sch A. Input'!C10</f>
        <v>Current Semi-Month End Date</v>
      </c>
      <c r="E9" s="59">
        <f>+'Sch A. Input'!$D$10</f>
        <v>42931</v>
      </c>
    </row>
    <row r="10" spans="2:80" ht="13.5" thickBot="1" x14ac:dyDescent="0.25">
      <c r="F10" s="88" t="s">
        <v>32</v>
      </c>
      <c r="G10" s="88" t="s">
        <v>32</v>
      </c>
      <c r="H10" s="88" t="s">
        <v>32</v>
      </c>
      <c r="J10" s="88" t="s">
        <v>32</v>
      </c>
      <c r="L10" s="88"/>
    </row>
    <row r="11" spans="2:80" ht="63.75" x14ac:dyDescent="0.2">
      <c r="B11" s="60" t="s">
        <v>2</v>
      </c>
      <c r="C11" s="61" t="s">
        <v>3</v>
      </c>
      <c r="D11" s="61" t="s">
        <v>157</v>
      </c>
      <c r="E11" s="61" t="s">
        <v>5</v>
      </c>
      <c r="F11" s="62" t="s">
        <v>151</v>
      </c>
      <c r="G11" s="62" t="s">
        <v>152</v>
      </c>
      <c r="H11" s="62" t="s">
        <v>190</v>
      </c>
      <c r="I11" s="144"/>
      <c r="J11" s="63" t="s">
        <v>153</v>
      </c>
      <c r="L11" s="88"/>
    </row>
    <row r="12" spans="2:80" x14ac:dyDescent="0.2">
      <c r="B12" s="64" t="str">
        <f>IF('Sch A. Input'!B15="","",'Sch A. Input'!B15)</f>
        <v/>
      </c>
      <c r="C12" s="65" t="str">
        <f>IF('Sch A. Input'!C15="","",'Sch A. Input'!C15)</f>
        <v>Jeanette</v>
      </c>
      <c r="D12" s="66" t="str">
        <f>IF('Sch A. Input'!D15="","",'Sch A. Input'!D15)</f>
        <v/>
      </c>
      <c r="E12" s="66">
        <f>IF('Sch A. Input'!E15="","",MIN('Sch A. Input'!E15,'Sch A. Input'!F15))</f>
        <v>42931</v>
      </c>
      <c r="F12" s="210">
        <f>SUMIFS('Sch A. Input'!G15:BJ15,'Sch A. Input'!$G$14:$BJ$14,"Recurring",'Sch A. Input'!$G$13:$BJ$13,$E$9)</f>
        <v>0</v>
      </c>
      <c r="G12" s="210">
        <f>SUMIFS('Sch A. Input'!G15:BJ15,'Sch A. Input'!$G$14:$BJ$14,"One-time",'Sch A. Input'!$G$13:$BJ$13,'Sch B. Semi-monthly Output'!$E$9)</f>
        <v>0</v>
      </c>
      <c r="H12" s="211">
        <f>SUM(F12:G12)</f>
        <v>0</v>
      </c>
      <c r="I12" s="300"/>
      <c r="J12" s="213">
        <f>IFERROR(-'Sch D. Workings'!AF17,'Sch D. Workings'!AF17)</f>
        <v>0</v>
      </c>
      <c r="L12" s="88"/>
      <c r="O12" s="39" t="s">
        <v>0</v>
      </c>
    </row>
    <row r="13" spans="2:80" x14ac:dyDescent="0.2">
      <c r="B13" s="64" t="str">
        <f>IF('Sch A. Input'!B16="","",'Sch A. Input'!B16)</f>
        <v/>
      </c>
      <c r="C13" s="65" t="str">
        <f>IF('Sch A. Input'!C16="","",'Sch A. Input'!C16)</f>
        <v/>
      </c>
      <c r="D13" s="66" t="str">
        <f>IF('Sch A. Input'!D16="","",'Sch A. Input'!D16)</f>
        <v/>
      </c>
      <c r="E13" s="66">
        <f>IF('Sch A. Input'!E16="","",MIN('Sch A. Input'!E16,'Sch A. Input'!F16))</f>
        <v>42931</v>
      </c>
      <c r="F13" s="210">
        <f>SUMIFS('Sch A. Input'!G16:BJ16,'Sch A. Input'!$G$14:$BJ$14,"Recurring",'Sch A. Input'!$G$13:$BJ$13,$E$9)</f>
        <v>0</v>
      </c>
      <c r="G13" s="210">
        <f>SUMIFS('Sch A. Input'!G16:BJ16,'Sch A. Input'!$G$14:$BJ$14,"One-time",'Sch A. Input'!$G$13:$BJ$13,'Sch B. Semi-monthly Output'!$E$9)</f>
        <v>0</v>
      </c>
      <c r="H13" s="211">
        <f t="shared" ref="H13:H22" si="0">SUM(F13:G13)</f>
        <v>0</v>
      </c>
      <c r="I13" s="212"/>
      <c r="J13" s="213">
        <f>IFERROR(-'Sch D. Workings'!AF18,'Sch D. Workings'!AF18)</f>
        <v>0</v>
      </c>
      <c r="L13" s="88"/>
    </row>
    <row r="14" spans="2:80" x14ac:dyDescent="0.2">
      <c r="B14" s="64" t="str">
        <f>IF('Sch A. Input'!B17="","",'Sch A. Input'!B17)</f>
        <v/>
      </c>
      <c r="C14" s="65" t="str">
        <f>IF('Sch A. Input'!C17="","",'Sch A. Input'!C17)</f>
        <v/>
      </c>
      <c r="D14" s="66" t="str">
        <f>IF('Sch A. Input'!D17="","",'Sch A. Input'!D17)</f>
        <v/>
      </c>
      <c r="E14" s="66">
        <f>IF('Sch A. Input'!E17="","",MIN('Sch A. Input'!E17,'Sch A. Input'!F17))</f>
        <v>42931</v>
      </c>
      <c r="F14" s="210">
        <f>SUMIFS('Sch A. Input'!G17:BJ17,'Sch A. Input'!$G$14:$BJ$14,"Recurring",'Sch A. Input'!$G$13:$BJ$13,$E$9)</f>
        <v>0</v>
      </c>
      <c r="G14" s="210">
        <f>SUMIFS('Sch A. Input'!G17:BJ17,'Sch A. Input'!$G$14:$BJ$14,"One-time",'Sch A. Input'!$G$13:$BJ$13,'Sch B. Semi-monthly Output'!$E$9)</f>
        <v>0</v>
      </c>
      <c r="H14" s="211">
        <f t="shared" si="0"/>
        <v>0</v>
      </c>
      <c r="I14" s="212"/>
      <c r="J14" s="213">
        <f>IFERROR(-'Sch D. Workings'!AF19,'Sch D. Workings'!AF19)</f>
        <v>0</v>
      </c>
      <c r="L14" s="88"/>
    </row>
    <row r="15" spans="2:80" x14ac:dyDescent="0.2">
      <c r="B15" s="64" t="str">
        <f>IF('Sch A. Input'!B18="","",'Sch A. Input'!B18)</f>
        <v/>
      </c>
      <c r="C15" s="65" t="str">
        <f>IF('Sch A. Input'!C18="","",'Sch A. Input'!C18)</f>
        <v/>
      </c>
      <c r="D15" s="66" t="str">
        <f>IF('Sch A. Input'!D18="","",'Sch A. Input'!D18)</f>
        <v/>
      </c>
      <c r="E15" s="66">
        <f>IF('Sch A. Input'!E18="","",MIN('Sch A. Input'!E18,'Sch A. Input'!F18))</f>
        <v>42931</v>
      </c>
      <c r="F15" s="210">
        <f>SUMIFS('Sch A. Input'!G18:BJ18,'Sch A. Input'!$G$14:$BJ$14,"Recurring",'Sch A. Input'!$G$13:$BJ$13,$E$9)</f>
        <v>0</v>
      </c>
      <c r="G15" s="210">
        <f>SUMIFS('Sch A. Input'!G18:BJ18,'Sch A. Input'!$G$14:$BJ$14,"One-time",'Sch A. Input'!$G$13:$BJ$13,'Sch B. Semi-monthly Output'!$E$9)</f>
        <v>0</v>
      </c>
      <c r="H15" s="211">
        <f t="shared" si="0"/>
        <v>0</v>
      </c>
      <c r="I15" s="212"/>
      <c r="J15" s="213">
        <f>IFERROR(-'Sch D. Workings'!AF20,'Sch D. Workings'!AF20)</f>
        <v>0</v>
      </c>
      <c r="L15" s="88"/>
    </row>
    <row r="16" spans="2:80" x14ac:dyDescent="0.2">
      <c r="B16" s="64" t="str">
        <f>IF('Sch A. Input'!B19="","",'Sch A. Input'!B19)</f>
        <v/>
      </c>
      <c r="C16" s="65" t="str">
        <f>IF('Sch A. Input'!C19="","",'Sch A. Input'!C19)</f>
        <v/>
      </c>
      <c r="D16" s="66" t="str">
        <f>IF('Sch A. Input'!D19="","",'Sch A. Input'!D19)</f>
        <v/>
      </c>
      <c r="E16" s="66">
        <f>IF('Sch A. Input'!E19="","",MIN('Sch A. Input'!E19,'Sch A. Input'!F19))</f>
        <v>42931</v>
      </c>
      <c r="F16" s="210">
        <f>SUMIFS('Sch A. Input'!G19:BJ19,'Sch A. Input'!$G$14:$BJ$14,"Recurring",'Sch A. Input'!$G$13:$BJ$13,$E$9)</f>
        <v>0</v>
      </c>
      <c r="G16" s="210">
        <f>SUMIFS('Sch A. Input'!G19:BJ19,'Sch A. Input'!$G$14:$BJ$14,"One-time",'Sch A. Input'!$G$13:$BJ$13,'Sch B. Semi-monthly Output'!$E$9)</f>
        <v>0</v>
      </c>
      <c r="H16" s="211">
        <f t="shared" si="0"/>
        <v>0</v>
      </c>
      <c r="I16" s="212"/>
      <c r="J16" s="213">
        <f>IFERROR(-'Sch D. Workings'!AF21,'Sch D. Workings'!AF21)</f>
        <v>0</v>
      </c>
      <c r="L16" s="88"/>
    </row>
    <row r="17" spans="2:12" x14ac:dyDescent="0.2">
      <c r="B17" s="64" t="str">
        <f>IF('Sch A. Input'!B20="","",'Sch A. Input'!B20)</f>
        <v/>
      </c>
      <c r="C17" s="65" t="str">
        <f>IF('Sch A. Input'!C20="","",'Sch A. Input'!C20)</f>
        <v/>
      </c>
      <c r="D17" s="66" t="str">
        <f>IF('Sch A. Input'!D20="","",'Sch A. Input'!D20)</f>
        <v/>
      </c>
      <c r="E17" s="66">
        <f>IF('Sch A. Input'!E20="","",MIN('Sch A. Input'!E20,'Sch A. Input'!F20))</f>
        <v>42931</v>
      </c>
      <c r="F17" s="210">
        <f>SUMIFS('Sch A. Input'!G20:BJ20,'Sch A. Input'!$G$14:$BJ$14,"Recurring",'Sch A. Input'!$G$13:$BJ$13,$E$9)</f>
        <v>0</v>
      </c>
      <c r="G17" s="210">
        <f>SUMIFS('Sch A. Input'!G20:BJ20,'Sch A. Input'!$G$14:$BJ$14,"One-time",'Sch A. Input'!$G$13:$BJ$13,'Sch B. Semi-monthly Output'!$E$9)</f>
        <v>0</v>
      </c>
      <c r="H17" s="211">
        <f t="shared" si="0"/>
        <v>0</v>
      </c>
      <c r="I17" s="212"/>
      <c r="J17" s="213">
        <f>IFERROR(-'Sch D. Workings'!AF22,'Sch D. Workings'!AF22)</f>
        <v>0</v>
      </c>
      <c r="L17" s="88"/>
    </row>
    <row r="18" spans="2:12" x14ac:dyDescent="0.2">
      <c r="B18" s="64" t="str">
        <f>IF('Sch A. Input'!B21="","",'Sch A. Input'!B21)</f>
        <v/>
      </c>
      <c r="C18" s="65" t="str">
        <f>IF('Sch A. Input'!C21="","",'Sch A. Input'!C21)</f>
        <v/>
      </c>
      <c r="D18" s="66" t="str">
        <f>IF('Sch A. Input'!D21="","",'Sch A. Input'!D21)</f>
        <v/>
      </c>
      <c r="E18" s="66">
        <f>IF('Sch A. Input'!E21="","",MIN('Sch A. Input'!E21,'Sch A. Input'!F21))</f>
        <v>42931</v>
      </c>
      <c r="F18" s="210">
        <f>SUMIFS('Sch A. Input'!G21:BJ21,'Sch A. Input'!$G$14:$BJ$14,"Recurring",'Sch A. Input'!$G$13:$BJ$13,$E$9)</f>
        <v>0</v>
      </c>
      <c r="G18" s="210">
        <f>SUMIFS('Sch A. Input'!G21:BJ21,'Sch A. Input'!$G$14:$BJ$14,"One-time",'Sch A. Input'!$G$13:$BJ$13,'Sch B. Semi-monthly Output'!$E$9)</f>
        <v>0</v>
      </c>
      <c r="H18" s="211">
        <f t="shared" si="0"/>
        <v>0</v>
      </c>
      <c r="I18" s="212"/>
      <c r="J18" s="213">
        <f>IFERROR(-'Sch D. Workings'!AF23,'Sch D. Workings'!AF23)</f>
        <v>0</v>
      </c>
      <c r="L18" s="88"/>
    </row>
    <row r="19" spans="2:12" x14ac:dyDescent="0.2">
      <c r="B19" s="64" t="str">
        <f>IF('Sch A. Input'!B22="","",'Sch A. Input'!B22)</f>
        <v/>
      </c>
      <c r="C19" s="65" t="str">
        <f>IF('Sch A. Input'!C22="","",'Sch A. Input'!C22)</f>
        <v/>
      </c>
      <c r="D19" s="66" t="str">
        <f>IF('Sch A. Input'!D22="","",'Sch A. Input'!D22)</f>
        <v/>
      </c>
      <c r="E19" s="66">
        <f>IF('Sch A. Input'!E22="","",MIN('Sch A. Input'!E22,'Sch A. Input'!F22))</f>
        <v>42931</v>
      </c>
      <c r="F19" s="210">
        <f>SUMIFS('Sch A. Input'!G22:BJ22,'Sch A. Input'!$G$14:$BJ$14,"Recurring",'Sch A. Input'!$G$13:$BJ$13,$E$9)</f>
        <v>0</v>
      </c>
      <c r="G19" s="210">
        <f>SUMIFS('Sch A. Input'!G22:BJ22,'Sch A. Input'!$G$14:$BJ$14,"One-time",'Sch A. Input'!$G$13:$BJ$13,'Sch B. Semi-monthly Output'!$E$9)</f>
        <v>0</v>
      </c>
      <c r="H19" s="211">
        <f t="shared" si="0"/>
        <v>0</v>
      </c>
      <c r="I19" s="212"/>
      <c r="J19" s="213">
        <f>IFERROR(-'Sch D. Workings'!AF24,'Sch D. Workings'!AF24)</f>
        <v>0</v>
      </c>
      <c r="L19" s="88"/>
    </row>
    <row r="20" spans="2:12" x14ac:dyDescent="0.2">
      <c r="B20" s="64" t="str">
        <f>IF('Sch A. Input'!B23="","",'Sch A. Input'!B23)</f>
        <v/>
      </c>
      <c r="C20" s="65" t="str">
        <f>IF('Sch A. Input'!C23="","",'Sch A. Input'!C23)</f>
        <v/>
      </c>
      <c r="D20" s="66" t="str">
        <f>IF('Sch A. Input'!D23="","",'Sch A. Input'!D23)</f>
        <v/>
      </c>
      <c r="E20" s="66">
        <f>IF('Sch A. Input'!E23="","",MIN('Sch A. Input'!E23,'Sch A. Input'!F23))</f>
        <v>42931</v>
      </c>
      <c r="F20" s="210">
        <f>SUMIFS('Sch A. Input'!G23:BJ23,'Sch A. Input'!$G$14:$BJ$14,"Recurring",'Sch A. Input'!$G$13:$BJ$13,$E$9)</f>
        <v>0</v>
      </c>
      <c r="G20" s="210">
        <f>SUMIFS('Sch A. Input'!G23:BJ23,'Sch A. Input'!$G$14:$BJ$14,"One-time",'Sch A. Input'!$G$13:$BJ$13,'Sch B. Semi-monthly Output'!$E$9)</f>
        <v>0</v>
      </c>
      <c r="H20" s="211">
        <f t="shared" si="0"/>
        <v>0</v>
      </c>
      <c r="I20" s="212"/>
      <c r="J20" s="213">
        <f>IFERROR(-'Sch D. Workings'!AF25,'Sch D. Workings'!AF25)</f>
        <v>0</v>
      </c>
      <c r="L20" s="88"/>
    </row>
    <row r="21" spans="2:12" x14ac:dyDescent="0.2">
      <c r="B21" s="64" t="str">
        <f>IF('Sch A. Input'!B24="","",'Sch A. Input'!B24)</f>
        <v/>
      </c>
      <c r="C21" s="65" t="str">
        <f>IF('Sch A. Input'!C24="","",'Sch A. Input'!C24)</f>
        <v/>
      </c>
      <c r="D21" s="66" t="str">
        <f>IF('Sch A. Input'!D24="","",'Sch A. Input'!D24)</f>
        <v/>
      </c>
      <c r="E21" s="66">
        <f>IF('Sch A. Input'!E24="","",MIN('Sch A. Input'!E24,'Sch A. Input'!F24))</f>
        <v>42931</v>
      </c>
      <c r="F21" s="210">
        <f>SUMIFS('Sch A. Input'!G24:BJ24,'Sch A. Input'!$G$14:$BJ$14,"Recurring",'Sch A. Input'!$G$13:$BJ$13,$E$9)</f>
        <v>0</v>
      </c>
      <c r="G21" s="210">
        <f>SUMIFS('Sch A. Input'!G24:BJ24,'Sch A. Input'!$G$14:$BJ$14,"One-time",'Sch A. Input'!$G$13:$BJ$13,'Sch B. Semi-monthly Output'!$E$9)</f>
        <v>0</v>
      </c>
      <c r="H21" s="211">
        <f t="shared" si="0"/>
        <v>0</v>
      </c>
      <c r="I21" s="212"/>
      <c r="J21" s="213">
        <f>IFERROR(-'Sch D. Workings'!AF26,'Sch D. Workings'!AF26)</f>
        <v>0</v>
      </c>
      <c r="L21" s="88"/>
    </row>
    <row r="22" spans="2:12" x14ac:dyDescent="0.2">
      <c r="B22" s="64" t="str">
        <f>IF('Sch A. Input'!B25="","",'Sch A. Input'!B25)</f>
        <v/>
      </c>
      <c r="C22" s="65" t="str">
        <f>IF('Sch A. Input'!C25="","",'Sch A. Input'!C25)</f>
        <v/>
      </c>
      <c r="D22" s="66" t="str">
        <f>IF('Sch A. Input'!D25="","",'Sch A. Input'!D25)</f>
        <v/>
      </c>
      <c r="E22" s="66">
        <f>IF('Sch A. Input'!E25="","",MIN('Sch A. Input'!E25,'Sch A. Input'!F25))</f>
        <v>42931</v>
      </c>
      <c r="F22" s="210">
        <f>SUMIFS('Sch A. Input'!G25:BJ25,'Sch A. Input'!$G$14:$BJ$14,"Recurring",'Sch A. Input'!$G$13:$BJ$13,$E$9)</f>
        <v>0</v>
      </c>
      <c r="G22" s="210">
        <f>SUMIFS('Sch A. Input'!G25:BJ25,'Sch A. Input'!$G$14:$BJ$14,"One-time",'Sch A. Input'!$G$13:$BJ$13,'Sch B. Semi-monthly Output'!$E$9)</f>
        <v>0</v>
      </c>
      <c r="H22" s="211">
        <f t="shared" si="0"/>
        <v>0</v>
      </c>
      <c r="I22" s="212"/>
      <c r="J22" s="213">
        <f>IFERROR(-'Sch D. Workings'!AF27,'Sch D. Workings'!AF27)</f>
        <v>0</v>
      </c>
      <c r="L22" s="88"/>
    </row>
    <row r="23" spans="2:12" x14ac:dyDescent="0.2">
      <c r="B23" s="64" t="str">
        <f>IF('Sch A. Input'!B26="","",'Sch A. Input'!B26)</f>
        <v/>
      </c>
      <c r="C23" s="65" t="str">
        <f>IF('Sch A. Input'!C26="","",'Sch A. Input'!C26)</f>
        <v/>
      </c>
      <c r="D23" s="66" t="str">
        <f>IF('Sch A. Input'!D26="","",'Sch A. Input'!D26)</f>
        <v/>
      </c>
      <c r="E23" s="66">
        <f>IF('Sch A. Input'!E26="","",MIN('Sch A. Input'!E26,'Sch A. Input'!F26))</f>
        <v>42931</v>
      </c>
      <c r="F23" s="210">
        <f>SUMIFS('Sch A. Input'!G26:BJ26,'Sch A. Input'!$G$14:$BJ$14,"Recurring",'Sch A. Input'!$G$13:$BJ$13,$E$9)</f>
        <v>0</v>
      </c>
      <c r="G23" s="210">
        <f>SUMIFS('Sch A. Input'!G26:BJ26,'Sch A. Input'!$G$14:$BJ$14,"One-time",'Sch A. Input'!$G$13:$BJ$13,'Sch B. Semi-monthly Output'!$E$9)</f>
        <v>0</v>
      </c>
      <c r="H23" s="211">
        <f t="shared" ref="H23:H28" si="1">SUM(F23:G23)</f>
        <v>0</v>
      </c>
      <c r="I23" s="212"/>
      <c r="J23" s="213">
        <f>IFERROR(-'Sch D. Workings'!AF28,'Sch D. Workings'!AF28)</f>
        <v>0</v>
      </c>
      <c r="L23" s="88"/>
    </row>
    <row r="24" spans="2:12" x14ac:dyDescent="0.2">
      <c r="B24" s="64" t="str">
        <f>IF('Sch A. Input'!B27="","",'Sch A. Input'!B27)</f>
        <v/>
      </c>
      <c r="C24" s="65" t="str">
        <f>IF('Sch A. Input'!C27="","",'Sch A. Input'!C27)</f>
        <v/>
      </c>
      <c r="D24" s="66" t="str">
        <f>IF('Sch A. Input'!D27="","",'Sch A. Input'!D27)</f>
        <v/>
      </c>
      <c r="E24" s="66">
        <f>IF('Sch A. Input'!E27="","",MIN('Sch A. Input'!E27,'Sch A. Input'!F27))</f>
        <v>42931</v>
      </c>
      <c r="F24" s="210">
        <f>SUMIFS('Sch A. Input'!G27:BJ27,'Sch A. Input'!$G$14:$BJ$14,"Recurring",'Sch A. Input'!$G$13:$BJ$13,$E$9)</f>
        <v>0</v>
      </c>
      <c r="G24" s="210">
        <f>SUMIFS('Sch A. Input'!G27:BJ27,'Sch A. Input'!$G$14:$BJ$14,"One-time",'Sch A. Input'!$G$13:$BJ$13,'Sch B. Semi-monthly Output'!$E$9)</f>
        <v>0</v>
      </c>
      <c r="H24" s="211">
        <f t="shared" si="1"/>
        <v>0</v>
      </c>
      <c r="I24" s="212"/>
      <c r="J24" s="213">
        <f>IFERROR(-'Sch D. Workings'!AF29,'Sch D. Workings'!AF29)</f>
        <v>0</v>
      </c>
      <c r="L24" s="88"/>
    </row>
    <row r="25" spans="2:12" x14ac:dyDescent="0.2">
      <c r="B25" s="64" t="str">
        <f>IF('Sch A. Input'!B28="","",'Sch A. Input'!B28)</f>
        <v/>
      </c>
      <c r="C25" s="65" t="str">
        <f>IF('Sch A. Input'!C28="","",'Sch A. Input'!C28)</f>
        <v/>
      </c>
      <c r="D25" s="66" t="str">
        <f>IF('Sch A. Input'!D28="","",'Sch A. Input'!D28)</f>
        <v/>
      </c>
      <c r="E25" s="66">
        <f>IF('Sch A. Input'!E28="","",MIN('Sch A. Input'!E28,'Sch A. Input'!F28))</f>
        <v>42931</v>
      </c>
      <c r="F25" s="210">
        <f>SUMIFS('Sch A. Input'!G28:BJ28,'Sch A. Input'!$G$14:$BJ$14,"Recurring",'Sch A. Input'!$G$13:$BJ$13,$E$9)</f>
        <v>0</v>
      </c>
      <c r="G25" s="210">
        <f>SUMIFS('Sch A. Input'!G28:BJ28,'Sch A. Input'!$G$14:$BJ$14,"One-time",'Sch A. Input'!$G$13:$BJ$13,'Sch B. Semi-monthly Output'!$E$9)</f>
        <v>0</v>
      </c>
      <c r="H25" s="211">
        <f t="shared" si="1"/>
        <v>0</v>
      </c>
      <c r="I25" s="212"/>
      <c r="J25" s="213">
        <f>IFERROR(-'Sch D. Workings'!AF30,'Sch D. Workings'!AF30)</f>
        <v>0</v>
      </c>
      <c r="L25" s="88"/>
    </row>
    <row r="26" spans="2:12" x14ac:dyDescent="0.2">
      <c r="B26" s="64" t="str">
        <f>IF('Sch A. Input'!B29="","",'Sch A. Input'!B29)</f>
        <v/>
      </c>
      <c r="C26" s="65" t="str">
        <f>IF('Sch A. Input'!C29="","",'Sch A. Input'!C29)</f>
        <v/>
      </c>
      <c r="D26" s="66" t="str">
        <f>IF('Sch A. Input'!D29="","",'Sch A. Input'!D29)</f>
        <v/>
      </c>
      <c r="E26" s="66">
        <f>IF('Sch A. Input'!E29="","",MIN('Sch A. Input'!E29,'Sch A. Input'!F29))</f>
        <v>42931</v>
      </c>
      <c r="F26" s="210">
        <f>SUMIFS('Sch A. Input'!G29:BJ29,'Sch A. Input'!$G$14:$BJ$14,"Recurring",'Sch A. Input'!$G$13:$BJ$13,$E$9)</f>
        <v>0</v>
      </c>
      <c r="G26" s="210">
        <f>SUMIFS('Sch A. Input'!G29:BJ29,'Sch A. Input'!$G$14:$BJ$14,"One-time",'Sch A. Input'!$G$13:$BJ$13,'Sch B. Semi-monthly Output'!$E$9)</f>
        <v>0</v>
      </c>
      <c r="H26" s="211">
        <f t="shared" si="1"/>
        <v>0</v>
      </c>
      <c r="I26" s="212"/>
      <c r="J26" s="213">
        <f>IFERROR(-'Sch D. Workings'!AF31,'Sch D. Workings'!AF31)</f>
        <v>0</v>
      </c>
      <c r="L26" s="88"/>
    </row>
    <row r="27" spans="2:12" x14ac:dyDescent="0.2">
      <c r="B27" s="64" t="str">
        <f>IF('Sch A. Input'!B30="","",'Sch A. Input'!B30)</f>
        <v/>
      </c>
      <c r="C27" s="65" t="str">
        <f>IF('Sch A. Input'!C30="","",'Sch A. Input'!C30)</f>
        <v/>
      </c>
      <c r="D27" s="66" t="str">
        <f>IF('Sch A. Input'!D30="","",'Sch A. Input'!D30)</f>
        <v/>
      </c>
      <c r="E27" s="66">
        <f>IF('Sch A. Input'!E30="","",MIN('Sch A. Input'!E30,'Sch A. Input'!F30))</f>
        <v>42931</v>
      </c>
      <c r="F27" s="210">
        <f>SUMIFS('Sch A. Input'!G30:BJ30,'Sch A. Input'!$G$14:$BJ$14,"Recurring",'Sch A. Input'!$G$13:$BJ$13,$E$9)</f>
        <v>0</v>
      </c>
      <c r="G27" s="210">
        <f>SUMIFS('Sch A. Input'!G30:BJ30,'Sch A. Input'!$G$14:$BJ$14,"One-time",'Sch A. Input'!$G$13:$BJ$13,'Sch B. Semi-monthly Output'!$E$9)</f>
        <v>0</v>
      </c>
      <c r="H27" s="211">
        <f t="shared" si="1"/>
        <v>0</v>
      </c>
      <c r="I27" s="212"/>
      <c r="J27" s="213">
        <f>IFERROR(-'Sch D. Workings'!AF32,'Sch D. Workings'!AF32)</f>
        <v>0</v>
      </c>
      <c r="L27" s="88"/>
    </row>
    <row r="28" spans="2:12" x14ac:dyDescent="0.2">
      <c r="B28" s="64" t="str">
        <f>IF('Sch A. Input'!B31="","",'Sch A. Input'!B31)</f>
        <v/>
      </c>
      <c r="C28" s="65" t="str">
        <f>IF('Sch A. Input'!C31="","",'Sch A. Input'!C31)</f>
        <v/>
      </c>
      <c r="D28" s="66" t="str">
        <f>IF('Sch A. Input'!D31="","",'Sch A. Input'!D31)</f>
        <v/>
      </c>
      <c r="E28" s="66">
        <f>IF('Sch A. Input'!E31="","",MIN('Sch A. Input'!E31,'Sch A. Input'!F31))</f>
        <v>42931</v>
      </c>
      <c r="F28" s="210">
        <f>SUMIFS('Sch A. Input'!G31:BJ31,'Sch A. Input'!$G$14:$BJ$14,"Recurring",'Sch A. Input'!$G$13:$BJ$13,$E$9)</f>
        <v>0</v>
      </c>
      <c r="G28" s="210">
        <f>SUMIFS('Sch A. Input'!G31:BJ31,'Sch A. Input'!$G$14:$BJ$14,"One-time",'Sch A. Input'!$G$13:$BJ$13,'Sch B. Semi-monthly Output'!$E$9)</f>
        <v>0</v>
      </c>
      <c r="H28" s="211">
        <f t="shared" si="1"/>
        <v>0</v>
      </c>
      <c r="I28" s="212"/>
      <c r="J28" s="213">
        <f>IFERROR(-'Sch D. Workings'!AF33,'Sch D. Workings'!AF33)</f>
        <v>0</v>
      </c>
      <c r="L28" s="88"/>
    </row>
    <row r="29" spans="2:12" x14ac:dyDescent="0.2">
      <c r="B29" s="176" t="str">
        <f>IF('Sch A. Input'!B32="","",'Sch A. Input'!B32)</f>
        <v/>
      </c>
      <c r="C29" s="177" t="str">
        <f>IF('Sch A. Input'!C32="","",'Sch A. Input'!C32)</f>
        <v/>
      </c>
      <c r="D29" s="178" t="str">
        <f>IF('Sch A. Input'!D32="","",'Sch A. Input'!D32)</f>
        <v/>
      </c>
      <c r="E29" s="178">
        <f>IF('Sch A. Input'!E32="","",MIN('Sch A. Input'!E32,'Sch A. Input'!F32))</f>
        <v>42931</v>
      </c>
      <c r="F29" s="214">
        <f>SUMIFS('Sch A. Input'!G32:BJ32,'Sch A. Input'!$G$14:$BJ$14,"Recurring",'Sch A. Input'!$G$13:$BJ$13,$E$9)</f>
        <v>0</v>
      </c>
      <c r="G29" s="214">
        <f>SUMIFS('Sch A. Input'!G32:BJ32,'Sch A. Input'!$G$14:$BJ$14,"One-time",'Sch A. Input'!$G$13:$BJ$13,'Sch B. Semi-monthly Output'!$E$9)</f>
        <v>0</v>
      </c>
      <c r="H29" s="215">
        <f t="shared" ref="H29:H92" si="2">SUM(F29:G29)</f>
        <v>0</v>
      </c>
      <c r="I29" s="212"/>
      <c r="J29" s="216">
        <f>IFERROR(-'Sch D. Workings'!AF34,'Sch D. Workings'!AF34)</f>
        <v>0</v>
      </c>
      <c r="L29" s="88"/>
    </row>
    <row r="30" spans="2:12" x14ac:dyDescent="0.2">
      <c r="B30" s="176" t="str">
        <f>IF('Sch A. Input'!B33="","",'Sch A. Input'!B33)</f>
        <v/>
      </c>
      <c r="C30" s="177" t="str">
        <f>IF('Sch A. Input'!C33="","",'Sch A. Input'!C33)</f>
        <v/>
      </c>
      <c r="D30" s="178" t="str">
        <f>IF('Sch A. Input'!D33="","",'Sch A. Input'!D33)</f>
        <v/>
      </c>
      <c r="E30" s="178">
        <f>IF('Sch A. Input'!E33="","",MIN('Sch A. Input'!E33,'Sch A. Input'!F33))</f>
        <v>42931</v>
      </c>
      <c r="F30" s="214">
        <f>SUMIFS('Sch A. Input'!G33:BJ33,'Sch A. Input'!$G$14:$BJ$14,"Recurring",'Sch A. Input'!$G$13:$BJ$13,$E$9)</f>
        <v>0</v>
      </c>
      <c r="G30" s="214">
        <f>SUMIFS('Sch A. Input'!G33:BJ33,'Sch A. Input'!$G$14:$BJ$14,"One-time",'Sch A. Input'!$G$13:$BJ$13,'Sch B. Semi-monthly Output'!$E$9)</f>
        <v>0</v>
      </c>
      <c r="H30" s="215">
        <f t="shared" si="2"/>
        <v>0</v>
      </c>
      <c r="I30" s="212"/>
      <c r="J30" s="216">
        <f>IFERROR(-'Sch D. Workings'!AF35,'Sch D. Workings'!AF35)</f>
        <v>0</v>
      </c>
      <c r="L30" s="88"/>
    </row>
    <row r="31" spans="2:12" x14ac:dyDescent="0.2">
      <c r="B31" s="176" t="str">
        <f>IF('Sch A. Input'!B34="","",'Sch A. Input'!B34)</f>
        <v/>
      </c>
      <c r="C31" s="177" t="str">
        <f>IF('Sch A. Input'!C34="","",'Sch A. Input'!C34)</f>
        <v/>
      </c>
      <c r="D31" s="178" t="str">
        <f>IF('Sch A. Input'!D34="","",'Sch A. Input'!D34)</f>
        <v/>
      </c>
      <c r="E31" s="178">
        <f>IF('Sch A. Input'!E34="","",MIN('Sch A. Input'!E34,'Sch A. Input'!F34))</f>
        <v>42931</v>
      </c>
      <c r="F31" s="214">
        <f>SUMIFS('Sch A. Input'!G34:BJ34,'Sch A. Input'!$G$14:$BJ$14,"Recurring",'Sch A. Input'!$G$13:$BJ$13,$E$9)</f>
        <v>0</v>
      </c>
      <c r="G31" s="214">
        <f>SUMIFS('Sch A. Input'!G34:BJ34,'Sch A. Input'!$G$14:$BJ$14,"One-time",'Sch A. Input'!$G$13:$BJ$13,'Sch B. Semi-monthly Output'!$E$9)</f>
        <v>0</v>
      </c>
      <c r="H31" s="215">
        <f t="shared" si="2"/>
        <v>0</v>
      </c>
      <c r="I31" s="212"/>
      <c r="J31" s="216">
        <f>IFERROR(-'Sch D. Workings'!AF36,'Sch D. Workings'!AF36)</f>
        <v>0</v>
      </c>
      <c r="L31" s="88"/>
    </row>
    <row r="32" spans="2:12" x14ac:dyDescent="0.2">
      <c r="B32" s="176" t="str">
        <f>IF('Sch A. Input'!B35="","",'Sch A. Input'!B35)</f>
        <v/>
      </c>
      <c r="C32" s="177" t="str">
        <f>IF('Sch A. Input'!C35="","",'Sch A. Input'!C35)</f>
        <v/>
      </c>
      <c r="D32" s="178" t="str">
        <f>IF('Sch A. Input'!D35="","",'Sch A. Input'!D35)</f>
        <v/>
      </c>
      <c r="E32" s="178">
        <f>IF('Sch A. Input'!E35="","",MIN('Sch A. Input'!E35,'Sch A. Input'!F35))</f>
        <v>42931</v>
      </c>
      <c r="F32" s="214">
        <f>SUMIFS('Sch A. Input'!G35:BJ35,'Sch A. Input'!$G$14:$BJ$14,"Recurring",'Sch A. Input'!$G$13:$BJ$13,$E$9)</f>
        <v>0</v>
      </c>
      <c r="G32" s="214">
        <f>SUMIFS('Sch A. Input'!G35:BJ35,'Sch A. Input'!$G$14:$BJ$14,"One-time",'Sch A. Input'!$G$13:$BJ$13,'Sch B. Semi-monthly Output'!$E$9)</f>
        <v>0</v>
      </c>
      <c r="H32" s="215">
        <f t="shared" si="2"/>
        <v>0</v>
      </c>
      <c r="I32" s="212"/>
      <c r="J32" s="216">
        <f>IFERROR(-'Sch D. Workings'!AF37,'Sch D. Workings'!AF37)</f>
        <v>0</v>
      </c>
      <c r="L32" s="88"/>
    </row>
    <row r="33" spans="2:12" x14ac:dyDescent="0.2">
      <c r="B33" s="176" t="str">
        <f>IF('Sch A. Input'!B36="","",'Sch A. Input'!B36)</f>
        <v/>
      </c>
      <c r="C33" s="177" t="str">
        <f>IF('Sch A. Input'!C36="","",'Sch A. Input'!C36)</f>
        <v/>
      </c>
      <c r="D33" s="178" t="str">
        <f>IF('Sch A. Input'!D36="","",'Sch A. Input'!D36)</f>
        <v/>
      </c>
      <c r="E33" s="178">
        <f>IF('Sch A. Input'!E36="","",MIN('Sch A. Input'!E36,'Sch A. Input'!F36))</f>
        <v>42931</v>
      </c>
      <c r="F33" s="214">
        <f>SUMIFS('Sch A. Input'!G36:BJ36,'Sch A. Input'!$G$14:$BJ$14,"Recurring",'Sch A. Input'!$G$13:$BJ$13,$E$9)</f>
        <v>0</v>
      </c>
      <c r="G33" s="214">
        <f>SUMIFS('Sch A. Input'!G36:BJ36,'Sch A. Input'!$G$14:$BJ$14,"One-time",'Sch A. Input'!$G$13:$BJ$13,'Sch B. Semi-monthly Output'!$E$9)</f>
        <v>0</v>
      </c>
      <c r="H33" s="215">
        <f t="shared" si="2"/>
        <v>0</v>
      </c>
      <c r="I33" s="212"/>
      <c r="J33" s="216">
        <f>IFERROR(-'Sch D. Workings'!AF38,'Sch D. Workings'!AF38)</f>
        <v>0</v>
      </c>
      <c r="L33" s="88"/>
    </row>
    <row r="34" spans="2:12" x14ac:dyDescent="0.2">
      <c r="B34" s="176" t="str">
        <f>IF('Sch A. Input'!B37="","",'Sch A. Input'!B37)</f>
        <v/>
      </c>
      <c r="C34" s="177" t="str">
        <f>IF('Sch A. Input'!C37="","",'Sch A. Input'!C37)</f>
        <v/>
      </c>
      <c r="D34" s="178" t="str">
        <f>IF('Sch A. Input'!D37="","",'Sch A. Input'!D37)</f>
        <v/>
      </c>
      <c r="E34" s="178">
        <f>IF('Sch A. Input'!E37="","",MIN('Sch A. Input'!E37,'Sch A. Input'!F37))</f>
        <v>42931</v>
      </c>
      <c r="F34" s="214">
        <f>SUMIFS('Sch A. Input'!G37:BJ37,'Sch A. Input'!$G$14:$BJ$14,"Recurring",'Sch A. Input'!$G$13:$BJ$13,$E$9)</f>
        <v>0</v>
      </c>
      <c r="G34" s="214">
        <f>SUMIFS('Sch A. Input'!G37:BJ37,'Sch A. Input'!$G$14:$BJ$14,"One-time",'Sch A. Input'!$G$13:$BJ$13,'Sch B. Semi-monthly Output'!$E$9)</f>
        <v>0</v>
      </c>
      <c r="H34" s="215">
        <f t="shared" si="2"/>
        <v>0</v>
      </c>
      <c r="I34" s="212"/>
      <c r="J34" s="216">
        <f>IFERROR(-'Sch D. Workings'!AF39,'Sch D. Workings'!AF39)</f>
        <v>0</v>
      </c>
      <c r="L34" s="88"/>
    </row>
    <row r="35" spans="2:12" x14ac:dyDescent="0.2">
      <c r="B35" s="176" t="str">
        <f>IF('Sch A. Input'!B38="","",'Sch A. Input'!B38)</f>
        <v/>
      </c>
      <c r="C35" s="177" t="str">
        <f>IF('Sch A. Input'!C38="","",'Sch A. Input'!C38)</f>
        <v/>
      </c>
      <c r="D35" s="178" t="str">
        <f>IF('Sch A. Input'!D38="","",'Sch A. Input'!D38)</f>
        <v/>
      </c>
      <c r="E35" s="178">
        <f>IF('Sch A. Input'!E38="","",MIN('Sch A. Input'!E38,'Sch A. Input'!F38))</f>
        <v>42931</v>
      </c>
      <c r="F35" s="214">
        <f>SUMIFS('Sch A. Input'!G38:BJ38,'Sch A. Input'!$G$14:$BJ$14,"Recurring",'Sch A. Input'!$G$13:$BJ$13,$E$9)</f>
        <v>0</v>
      </c>
      <c r="G35" s="214">
        <f>SUMIFS('Sch A. Input'!G38:BJ38,'Sch A. Input'!$G$14:$BJ$14,"One-time",'Sch A. Input'!$G$13:$BJ$13,'Sch B. Semi-monthly Output'!$E$9)</f>
        <v>0</v>
      </c>
      <c r="H35" s="215">
        <f t="shared" si="2"/>
        <v>0</v>
      </c>
      <c r="I35" s="212"/>
      <c r="J35" s="216">
        <f>IFERROR(-'Sch D. Workings'!AF40,'Sch D. Workings'!AF40)</f>
        <v>0</v>
      </c>
      <c r="L35" s="88"/>
    </row>
    <row r="36" spans="2:12" x14ac:dyDescent="0.2">
      <c r="B36" s="176" t="str">
        <f>IF('Sch A. Input'!B39="","",'Sch A. Input'!B39)</f>
        <v/>
      </c>
      <c r="C36" s="177" t="str">
        <f>IF('Sch A. Input'!C39="","",'Sch A. Input'!C39)</f>
        <v/>
      </c>
      <c r="D36" s="178" t="str">
        <f>IF('Sch A. Input'!D39="","",'Sch A. Input'!D39)</f>
        <v/>
      </c>
      <c r="E36" s="178">
        <f>IF('Sch A. Input'!E39="","",MIN('Sch A. Input'!E39,'Sch A. Input'!F39))</f>
        <v>42931</v>
      </c>
      <c r="F36" s="214">
        <f>SUMIFS('Sch A. Input'!G39:BJ39,'Sch A. Input'!$G$14:$BJ$14,"Recurring",'Sch A. Input'!$G$13:$BJ$13,$E$9)</f>
        <v>0</v>
      </c>
      <c r="G36" s="214">
        <f>SUMIFS('Sch A. Input'!G39:BJ39,'Sch A. Input'!$G$14:$BJ$14,"One-time",'Sch A. Input'!$G$13:$BJ$13,'Sch B. Semi-monthly Output'!$E$9)</f>
        <v>0</v>
      </c>
      <c r="H36" s="215">
        <f t="shared" si="2"/>
        <v>0</v>
      </c>
      <c r="I36" s="212"/>
      <c r="J36" s="216">
        <f>IFERROR(-'Sch D. Workings'!AF41,'Sch D. Workings'!AF41)</f>
        <v>0</v>
      </c>
      <c r="L36" s="88"/>
    </row>
    <row r="37" spans="2:12" x14ac:dyDescent="0.2">
      <c r="B37" s="176" t="str">
        <f>IF('Sch A. Input'!B40="","",'Sch A. Input'!B40)</f>
        <v/>
      </c>
      <c r="C37" s="177" t="str">
        <f>IF('Sch A. Input'!C40="","",'Sch A. Input'!C40)</f>
        <v/>
      </c>
      <c r="D37" s="178" t="str">
        <f>IF('Sch A. Input'!D40="","",'Sch A. Input'!D40)</f>
        <v/>
      </c>
      <c r="E37" s="178">
        <f>IF('Sch A. Input'!E40="","",MIN('Sch A. Input'!E40,'Sch A. Input'!F40))</f>
        <v>42931</v>
      </c>
      <c r="F37" s="214">
        <f>SUMIFS('Sch A. Input'!G40:BJ40,'Sch A. Input'!$G$14:$BJ$14,"Recurring",'Sch A. Input'!$G$13:$BJ$13,$E$9)</f>
        <v>0</v>
      </c>
      <c r="G37" s="214">
        <f>SUMIFS('Sch A. Input'!G40:BJ40,'Sch A. Input'!$G$14:$BJ$14,"One-time",'Sch A. Input'!$G$13:$BJ$13,'Sch B. Semi-monthly Output'!$E$9)</f>
        <v>0</v>
      </c>
      <c r="H37" s="215">
        <f t="shared" si="2"/>
        <v>0</v>
      </c>
      <c r="I37" s="212"/>
      <c r="J37" s="216">
        <f>IFERROR(-'Sch D. Workings'!AF42,'Sch D. Workings'!AF42)</f>
        <v>0</v>
      </c>
      <c r="L37" s="88"/>
    </row>
    <row r="38" spans="2:12" x14ac:dyDescent="0.2">
      <c r="B38" s="176" t="str">
        <f>IF('Sch A. Input'!B41="","",'Sch A. Input'!B41)</f>
        <v/>
      </c>
      <c r="C38" s="177" t="str">
        <f>IF('Sch A. Input'!C41="","",'Sch A. Input'!C41)</f>
        <v/>
      </c>
      <c r="D38" s="178" t="str">
        <f>IF('Sch A. Input'!D41="","",'Sch A. Input'!D41)</f>
        <v/>
      </c>
      <c r="E38" s="178">
        <f>IF('Sch A. Input'!E41="","",MIN('Sch A. Input'!E41,'Sch A. Input'!F41))</f>
        <v>42931</v>
      </c>
      <c r="F38" s="214">
        <f>SUMIFS('Sch A. Input'!G41:BJ41,'Sch A. Input'!$G$14:$BJ$14,"Recurring",'Sch A. Input'!$G$13:$BJ$13,$E$9)</f>
        <v>0</v>
      </c>
      <c r="G38" s="214">
        <f>SUMIFS('Sch A. Input'!G41:BJ41,'Sch A. Input'!$G$14:$BJ$14,"One-time",'Sch A. Input'!$G$13:$BJ$13,'Sch B. Semi-monthly Output'!$E$9)</f>
        <v>0</v>
      </c>
      <c r="H38" s="215">
        <f t="shared" si="2"/>
        <v>0</v>
      </c>
      <c r="I38" s="212"/>
      <c r="J38" s="216">
        <f>IFERROR(-'Sch D. Workings'!AF43,'Sch D. Workings'!AF43)</f>
        <v>0</v>
      </c>
      <c r="L38" s="88"/>
    </row>
    <row r="39" spans="2:12" x14ac:dyDescent="0.2">
      <c r="B39" s="176" t="str">
        <f>IF('Sch A. Input'!B42="","",'Sch A. Input'!B42)</f>
        <v/>
      </c>
      <c r="C39" s="177" t="str">
        <f>IF('Sch A. Input'!C42="","",'Sch A. Input'!C42)</f>
        <v/>
      </c>
      <c r="D39" s="178" t="str">
        <f>IF('Sch A. Input'!D42="","",'Sch A. Input'!D42)</f>
        <v/>
      </c>
      <c r="E39" s="178">
        <f>IF('Sch A. Input'!E42="","",MIN('Sch A. Input'!E42,'Sch A. Input'!F42))</f>
        <v>42931</v>
      </c>
      <c r="F39" s="214">
        <f>SUMIFS('Sch A. Input'!G42:BJ42,'Sch A. Input'!$G$14:$BJ$14,"Recurring",'Sch A. Input'!$G$13:$BJ$13,$E$9)</f>
        <v>0</v>
      </c>
      <c r="G39" s="214">
        <f>SUMIFS('Sch A. Input'!G42:BJ42,'Sch A. Input'!$G$14:$BJ$14,"One-time",'Sch A. Input'!$G$13:$BJ$13,'Sch B. Semi-monthly Output'!$E$9)</f>
        <v>0</v>
      </c>
      <c r="H39" s="215">
        <f t="shared" si="2"/>
        <v>0</v>
      </c>
      <c r="I39" s="212"/>
      <c r="J39" s="216">
        <f>IFERROR(-'Sch D. Workings'!AF44,'Sch D. Workings'!AF44)</f>
        <v>0</v>
      </c>
      <c r="L39" s="88"/>
    </row>
    <row r="40" spans="2:12" x14ac:dyDescent="0.2">
      <c r="B40" s="176" t="str">
        <f>IF('Sch A. Input'!B43="","",'Sch A. Input'!B43)</f>
        <v/>
      </c>
      <c r="C40" s="177" t="str">
        <f>IF('Sch A. Input'!C43="","",'Sch A. Input'!C43)</f>
        <v/>
      </c>
      <c r="D40" s="178" t="str">
        <f>IF('Sch A. Input'!D43="","",'Sch A. Input'!D43)</f>
        <v/>
      </c>
      <c r="E40" s="178">
        <f>IF('Sch A. Input'!E43="","",MIN('Sch A. Input'!E43,'Sch A. Input'!F43))</f>
        <v>42931</v>
      </c>
      <c r="F40" s="214">
        <f>SUMIFS('Sch A. Input'!G43:BJ43,'Sch A. Input'!$G$14:$BJ$14,"Recurring",'Sch A. Input'!$G$13:$BJ$13,$E$9)</f>
        <v>0</v>
      </c>
      <c r="G40" s="214">
        <f>SUMIFS('Sch A. Input'!G43:BJ43,'Sch A. Input'!$G$14:$BJ$14,"One-time",'Sch A. Input'!$G$13:$BJ$13,'Sch B. Semi-monthly Output'!$E$9)</f>
        <v>0</v>
      </c>
      <c r="H40" s="215">
        <f t="shared" si="2"/>
        <v>0</v>
      </c>
      <c r="I40" s="212"/>
      <c r="J40" s="216">
        <f>IFERROR(-'Sch D. Workings'!AF45,'Sch D. Workings'!AF45)</f>
        <v>0</v>
      </c>
      <c r="L40" s="88"/>
    </row>
    <row r="41" spans="2:12" x14ac:dyDescent="0.2">
      <c r="B41" s="176" t="str">
        <f>IF('Sch A. Input'!B44="","",'Sch A. Input'!B44)</f>
        <v/>
      </c>
      <c r="C41" s="177" t="str">
        <f>IF('Sch A. Input'!C44="","",'Sch A. Input'!C44)</f>
        <v/>
      </c>
      <c r="D41" s="178" t="str">
        <f>IF('Sch A. Input'!D44="","",'Sch A. Input'!D44)</f>
        <v/>
      </c>
      <c r="E41" s="178">
        <f>IF('Sch A. Input'!E44="","",MIN('Sch A. Input'!E44,'Sch A. Input'!F44))</f>
        <v>42931</v>
      </c>
      <c r="F41" s="214">
        <f>SUMIFS('Sch A. Input'!G44:BJ44,'Sch A. Input'!$G$14:$BJ$14,"Recurring",'Sch A. Input'!$G$13:$BJ$13,$E$9)</f>
        <v>0</v>
      </c>
      <c r="G41" s="214">
        <f>SUMIFS('Sch A. Input'!G44:BJ44,'Sch A. Input'!$G$14:$BJ$14,"One-time",'Sch A. Input'!$G$13:$BJ$13,'Sch B. Semi-monthly Output'!$E$9)</f>
        <v>0</v>
      </c>
      <c r="H41" s="215">
        <f t="shared" si="2"/>
        <v>0</v>
      </c>
      <c r="I41" s="212"/>
      <c r="J41" s="216">
        <f>IFERROR(-'Sch D. Workings'!AF46,'Sch D. Workings'!AF46)</f>
        <v>0</v>
      </c>
      <c r="L41" s="88"/>
    </row>
    <row r="42" spans="2:12" x14ac:dyDescent="0.2">
      <c r="B42" s="176" t="str">
        <f>IF('Sch A. Input'!B45="","",'Sch A. Input'!B45)</f>
        <v/>
      </c>
      <c r="C42" s="177" t="str">
        <f>IF('Sch A. Input'!C45="","",'Sch A. Input'!C45)</f>
        <v/>
      </c>
      <c r="D42" s="178" t="str">
        <f>IF('Sch A. Input'!D45="","",'Sch A. Input'!D45)</f>
        <v/>
      </c>
      <c r="E42" s="178">
        <f>IF('Sch A. Input'!E45="","",MIN('Sch A. Input'!E45,'Sch A. Input'!F45))</f>
        <v>42931</v>
      </c>
      <c r="F42" s="214">
        <f>SUMIFS('Sch A. Input'!G45:BJ45,'Sch A. Input'!$G$14:$BJ$14,"Recurring",'Sch A. Input'!$G$13:$BJ$13,$E$9)</f>
        <v>0</v>
      </c>
      <c r="G42" s="214">
        <f>SUMIFS('Sch A. Input'!G45:BJ45,'Sch A. Input'!$G$14:$BJ$14,"One-time",'Sch A. Input'!$G$13:$BJ$13,'Sch B. Semi-monthly Output'!$E$9)</f>
        <v>0</v>
      </c>
      <c r="H42" s="215">
        <f t="shared" si="2"/>
        <v>0</v>
      </c>
      <c r="I42" s="212"/>
      <c r="J42" s="216">
        <f>IFERROR(-'Sch D. Workings'!AF47,'Sch D. Workings'!AF47)</f>
        <v>0</v>
      </c>
      <c r="L42" s="88"/>
    </row>
    <row r="43" spans="2:12" x14ac:dyDescent="0.2">
      <c r="B43" s="176" t="str">
        <f>IF('Sch A. Input'!B46="","",'Sch A. Input'!B46)</f>
        <v/>
      </c>
      <c r="C43" s="177" t="str">
        <f>IF('Sch A. Input'!C46="","",'Sch A. Input'!C46)</f>
        <v/>
      </c>
      <c r="D43" s="178" t="str">
        <f>IF('Sch A. Input'!D46="","",'Sch A. Input'!D46)</f>
        <v/>
      </c>
      <c r="E43" s="178">
        <f>IF('Sch A. Input'!E46="","",MIN('Sch A. Input'!E46,'Sch A. Input'!F46))</f>
        <v>42931</v>
      </c>
      <c r="F43" s="214">
        <f>SUMIFS('Sch A. Input'!G46:BJ46,'Sch A. Input'!$G$14:$BJ$14,"Recurring",'Sch A. Input'!$G$13:$BJ$13,$E$9)</f>
        <v>0</v>
      </c>
      <c r="G43" s="214">
        <f>SUMIFS('Sch A. Input'!G46:BJ46,'Sch A. Input'!$G$14:$BJ$14,"One-time",'Sch A. Input'!$G$13:$BJ$13,'Sch B. Semi-monthly Output'!$E$9)</f>
        <v>0</v>
      </c>
      <c r="H43" s="215">
        <f t="shared" si="2"/>
        <v>0</v>
      </c>
      <c r="I43" s="212"/>
      <c r="J43" s="216">
        <f>IFERROR(-'Sch D. Workings'!AF48,'Sch D. Workings'!AF48)</f>
        <v>0</v>
      </c>
      <c r="L43" s="88"/>
    </row>
    <row r="44" spans="2:12" x14ac:dyDescent="0.2">
      <c r="B44" s="176" t="str">
        <f>IF('Sch A. Input'!B47="","",'Sch A. Input'!B47)</f>
        <v/>
      </c>
      <c r="C44" s="177" t="str">
        <f>IF('Sch A. Input'!C47="","",'Sch A. Input'!C47)</f>
        <v/>
      </c>
      <c r="D44" s="178" t="str">
        <f>IF('Sch A. Input'!D47="","",'Sch A. Input'!D47)</f>
        <v/>
      </c>
      <c r="E44" s="178">
        <f>IF('Sch A. Input'!E47="","",MIN('Sch A. Input'!E47,'Sch A. Input'!F47))</f>
        <v>42931</v>
      </c>
      <c r="F44" s="214">
        <f>SUMIFS('Sch A. Input'!G47:BJ47,'Sch A. Input'!$G$14:$BJ$14,"Recurring",'Sch A. Input'!$G$13:$BJ$13,$E$9)</f>
        <v>0</v>
      </c>
      <c r="G44" s="214">
        <f>SUMIFS('Sch A. Input'!G47:BJ47,'Sch A. Input'!$G$14:$BJ$14,"One-time",'Sch A. Input'!$G$13:$BJ$13,'Sch B. Semi-monthly Output'!$E$9)</f>
        <v>0</v>
      </c>
      <c r="H44" s="215">
        <f t="shared" si="2"/>
        <v>0</v>
      </c>
      <c r="I44" s="212"/>
      <c r="J44" s="216">
        <f>IFERROR(-'Sch D. Workings'!AF49,'Sch D. Workings'!AF49)</f>
        <v>0</v>
      </c>
      <c r="L44" s="88"/>
    </row>
    <row r="45" spans="2:12" x14ac:dyDescent="0.2">
      <c r="B45" s="176" t="str">
        <f>IF('Sch A. Input'!B48="","",'Sch A. Input'!B48)</f>
        <v/>
      </c>
      <c r="C45" s="177" t="str">
        <f>IF('Sch A. Input'!C48="","",'Sch A. Input'!C48)</f>
        <v/>
      </c>
      <c r="D45" s="178" t="str">
        <f>IF('Sch A. Input'!D48="","",'Sch A. Input'!D48)</f>
        <v/>
      </c>
      <c r="E45" s="178">
        <f>IF('Sch A. Input'!E48="","",MIN('Sch A. Input'!E48,'Sch A. Input'!F48))</f>
        <v>42931</v>
      </c>
      <c r="F45" s="214">
        <f>SUMIFS('Sch A. Input'!G48:BJ48,'Sch A. Input'!$G$14:$BJ$14,"Recurring",'Sch A. Input'!$G$13:$BJ$13,$E$9)</f>
        <v>0</v>
      </c>
      <c r="G45" s="214">
        <f>SUMIFS('Sch A. Input'!G48:BJ48,'Sch A. Input'!$G$14:$BJ$14,"One-time",'Sch A. Input'!$G$13:$BJ$13,'Sch B. Semi-monthly Output'!$E$9)</f>
        <v>0</v>
      </c>
      <c r="H45" s="215">
        <f t="shared" si="2"/>
        <v>0</v>
      </c>
      <c r="I45" s="212"/>
      <c r="J45" s="216">
        <f>IFERROR(-'Sch D. Workings'!AF50,'Sch D. Workings'!AF50)</f>
        <v>0</v>
      </c>
      <c r="L45" s="88"/>
    </row>
    <row r="46" spans="2:12" x14ac:dyDescent="0.2">
      <c r="B46" s="176" t="str">
        <f>IF('Sch A. Input'!B49="","",'Sch A. Input'!B49)</f>
        <v/>
      </c>
      <c r="C46" s="177" t="str">
        <f>IF('Sch A. Input'!C49="","",'Sch A. Input'!C49)</f>
        <v/>
      </c>
      <c r="D46" s="178" t="str">
        <f>IF('Sch A. Input'!D49="","",'Sch A. Input'!D49)</f>
        <v/>
      </c>
      <c r="E46" s="178">
        <f>IF('Sch A. Input'!E49="","",MIN('Sch A. Input'!E49,'Sch A. Input'!F49))</f>
        <v>42931</v>
      </c>
      <c r="F46" s="214">
        <f>SUMIFS('Sch A. Input'!G49:BJ49,'Sch A. Input'!$G$14:$BJ$14,"Recurring",'Sch A. Input'!$G$13:$BJ$13,$E$9)</f>
        <v>0</v>
      </c>
      <c r="G46" s="214">
        <f>SUMIFS('Sch A. Input'!G49:BJ49,'Sch A. Input'!$G$14:$BJ$14,"One-time",'Sch A. Input'!$G$13:$BJ$13,'Sch B. Semi-monthly Output'!$E$9)</f>
        <v>0</v>
      </c>
      <c r="H46" s="215">
        <f t="shared" si="2"/>
        <v>0</v>
      </c>
      <c r="I46" s="212"/>
      <c r="J46" s="216">
        <f>IFERROR(-'Sch D. Workings'!AF51,'Sch D. Workings'!AF51)</f>
        <v>0</v>
      </c>
      <c r="L46" s="88"/>
    </row>
    <row r="47" spans="2:12" x14ac:dyDescent="0.2">
      <c r="B47" s="176" t="str">
        <f>IF('Sch A. Input'!B50="","",'Sch A. Input'!B50)</f>
        <v/>
      </c>
      <c r="C47" s="177" t="str">
        <f>IF('Sch A. Input'!C50="","",'Sch A. Input'!C50)</f>
        <v/>
      </c>
      <c r="D47" s="178" t="str">
        <f>IF('Sch A. Input'!D50="","",'Sch A. Input'!D50)</f>
        <v/>
      </c>
      <c r="E47" s="178">
        <f>IF('Sch A. Input'!E50="","",MIN('Sch A. Input'!E50,'Sch A. Input'!F50))</f>
        <v>42931</v>
      </c>
      <c r="F47" s="214">
        <f>SUMIFS('Sch A. Input'!G50:BJ50,'Sch A. Input'!$G$14:$BJ$14,"Recurring",'Sch A. Input'!$G$13:$BJ$13,$E$9)</f>
        <v>0</v>
      </c>
      <c r="G47" s="214">
        <f>SUMIFS('Sch A. Input'!G50:BJ50,'Sch A. Input'!$G$14:$BJ$14,"One-time",'Sch A. Input'!$G$13:$BJ$13,'Sch B. Semi-monthly Output'!$E$9)</f>
        <v>0</v>
      </c>
      <c r="H47" s="215">
        <f t="shared" si="2"/>
        <v>0</v>
      </c>
      <c r="I47" s="212"/>
      <c r="J47" s="216">
        <f>IFERROR(-'Sch D. Workings'!AF52,'Sch D. Workings'!AF52)</f>
        <v>0</v>
      </c>
      <c r="L47" s="88"/>
    </row>
    <row r="48" spans="2:12" x14ac:dyDescent="0.2">
      <c r="B48" s="176" t="str">
        <f>IF('Sch A. Input'!B51="","",'Sch A. Input'!B51)</f>
        <v/>
      </c>
      <c r="C48" s="177" t="str">
        <f>IF('Sch A. Input'!C51="","",'Sch A. Input'!C51)</f>
        <v/>
      </c>
      <c r="D48" s="178" t="str">
        <f>IF('Sch A. Input'!D51="","",'Sch A. Input'!D51)</f>
        <v/>
      </c>
      <c r="E48" s="178">
        <f>IF('Sch A. Input'!E51="","",MIN('Sch A. Input'!E51,'Sch A. Input'!F51))</f>
        <v>42931</v>
      </c>
      <c r="F48" s="214">
        <f>SUMIFS('Sch A. Input'!G51:BJ51,'Sch A. Input'!$G$14:$BJ$14,"Recurring",'Sch A. Input'!$G$13:$BJ$13,$E$9)</f>
        <v>0</v>
      </c>
      <c r="G48" s="214">
        <f>SUMIFS('Sch A. Input'!G51:BJ51,'Sch A. Input'!$G$14:$BJ$14,"One-time",'Sch A. Input'!$G$13:$BJ$13,'Sch B. Semi-monthly Output'!$E$9)</f>
        <v>0</v>
      </c>
      <c r="H48" s="215">
        <f t="shared" si="2"/>
        <v>0</v>
      </c>
      <c r="I48" s="212"/>
      <c r="J48" s="216">
        <f>IFERROR(-'Sch D. Workings'!AF53,'Sch D. Workings'!AF53)</f>
        <v>0</v>
      </c>
      <c r="L48" s="88"/>
    </row>
    <row r="49" spans="2:12" x14ac:dyDescent="0.2">
      <c r="B49" s="176" t="str">
        <f>IF('Sch A. Input'!B52="","",'Sch A. Input'!B52)</f>
        <v/>
      </c>
      <c r="C49" s="177" t="str">
        <f>IF('Sch A. Input'!C52="","",'Sch A. Input'!C52)</f>
        <v/>
      </c>
      <c r="D49" s="178" t="str">
        <f>IF('Sch A. Input'!D52="","",'Sch A. Input'!D52)</f>
        <v/>
      </c>
      <c r="E49" s="178">
        <f>IF('Sch A. Input'!E52="","",MIN('Sch A. Input'!E52,'Sch A. Input'!F52))</f>
        <v>42931</v>
      </c>
      <c r="F49" s="214">
        <f>SUMIFS('Sch A. Input'!G52:BJ52,'Sch A. Input'!$G$14:$BJ$14,"Recurring",'Sch A. Input'!$G$13:$BJ$13,$E$9)</f>
        <v>0</v>
      </c>
      <c r="G49" s="214">
        <f>SUMIFS('Sch A. Input'!G52:BJ52,'Sch A. Input'!$G$14:$BJ$14,"One-time",'Sch A. Input'!$G$13:$BJ$13,'Sch B. Semi-monthly Output'!$E$9)</f>
        <v>0</v>
      </c>
      <c r="H49" s="215">
        <f t="shared" si="2"/>
        <v>0</v>
      </c>
      <c r="I49" s="212"/>
      <c r="J49" s="216">
        <f>IFERROR(-'Sch D. Workings'!AF54,'Sch D. Workings'!AF54)</f>
        <v>0</v>
      </c>
      <c r="L49" s="88"/>
    </row>
    <row r="50" spans="2:12" x14ac:dyDescent="0.2">
      <c r="B50" s="176" t="str">
        <f>IF('Sch A. Input'!B53="","",'Sch A. Input'!B53)</f>
        <v/>
      </c>
      <c r="C50" s="177" t="str">
        <f>IF('Sch A. Input'!C53="","",'Sch A. Input'!C53)</f>
        <v/>
      </c>
      <c r="D50" s="178" t="str">
        <f>IF('Sch A. Input'!D53="","",'Sch A. Input'!D53)</f>
        <v/>
      </c>
      <c r="E50" s="178">
        <f>IF('Sch A. Input'!E53="","",MIN('Sch A. Input'!E53,'Sch A. Input'!F53))</f>
        <v>42931</v>
      </c>
      <c r="F50" s="214">
        <f>SUMIFS('Sch A. Input'!G53:BJ53,'Sch A. Input'!$G$14:$BJ$14,"Recurring",'Sch A. Input'!$G$13:$BJ$13,$E$9)</f>
        <v>0</v>
      </c>
      <c r="G50" s="214">
        <f>SUMIFS('Sch A. Input'!G53:BJ53,'Sch A. Input'!$G$14:$BJ$14,"One-time",'Sch A. Input'!$G$13:$BJ$13,'Sch B. Semi-monthly Output'!$E$9)</f>
        <v>0</v>
      </c>
      <c r="H50" s="215">
        <f t="shared" si="2"/>
        <v>0</v>
      </c>
      <c r="I50" s="212"/>
      <c r="J50" s="216">
        <f>IFERROR(-'Sch D. Workings'!AF55,'Sch D. Workings'!AF55)</f>
        <v>0</v>
      </c>
      <c r="L50" s="88"/>
    </row>
    <row r="51" spans="2:12" x14ac:dyDescent="0.2">
      <c r="B51" s="176" t="str">
        <f>IF('Sch A. Input'!B54="","",'Sch A. Input'!B54)</f>
        <v/>
      </c>
      <c r="C51" s="177" t="str">
        <f>IF('Sch A. Input'!C54="","",'Sch A. Input'!C54)</f>
        <v/>
      </c>
      <c r="D51" s="178" t="str">
        <f>IF('Sch A. Input'!D54="","",'Sch A. Input'!D54)</f>
        <v/>
      </c>
      <c r="E51" s="178">
        <f>IF('Sch A. Input'!E54="","",MIN('Sch A. Input'!E54,'Sch A. Input'!F54))</f>
        <v>42931</v>
      </c>
      <c r="F51" s="214">
        <f>SUMIFS('Sch A. Input'!G54:BJ54,'Sch A. Input'!$G$14:$BJ$14,"Recurring",'Sch A. Input'!$G$13:$BJ$13,$E$9)</f>
        <v>0</v>
      </c>
      <c r="G51" s="214">
        <f>SUMIFS('Sch A. Input'!G54:BJ54,'Sch A. Input'!$G$14:$BJ$14,"One-time",'Sch A. Input'!$G$13:$BJ$13,'Sch B. Semi-monthly Output'!$E$9)</f>
        <v>0</v>
      </c>
      <c r="H51" s="215">
        <f t="shared" si="2"/>
        <v>0</v>
      </c>
      <c r="I51" s="212"/>
      <c r="J51" s="216">
        <f>IFERROR(-'Sch D. Workings'!AF56,'Sch D. Workings'!AF56)</f>
        <v>0</v>
      </c>
      <c r="L51" s="88"/>
    </row>
    <row r="52" spans="2:12" x14ac:dyDescent="0.2">
      <c r="B52" s="176" t="str">
        <f>IF('Sch A. Input'!B55="","",'Sch A. Input'!B55)</f>
        <v/>
      </c>
      <c r="C52" s="177" t="str">
        <f>IF('Sch A. Input'!C55="","",'Sch A. Input'!C55)</f>
        <v/>
      </c>
      <c r="D52" s="178" t="str">
        <f>IF('Sch A. Input'!D55="","",'Sch A. Input'!D55)</f>
        <v/>
      </c>
      <c r="E52" s="178">
        <f>IF('Sch A. Input'!E55="","",MIN('Sch A. Input'!E55,'Sch A. Input'!F55))</f>
        <v>42931</v>
      </c>
      <c r="F52" s="214">
        <f>SUMIFS('Sch A. Input'!G55:BJ55,'Sch A. Input'!$G$14:$BJ$14,"Recurring",'Sch A. Input'!$G$13:$BJ$13,$E$9)</f>
        <v>0</v>
      </c>
      <c r="G52" s="214">
        <f>SUMIFS('Sch A. Input'!G55:BJ55,'Sch A. Input'!$G$14:$BJ$14,"One-time",'Sch A. Input'!$G$13:$BJ$13,'Sch B. Semi-monthly Output'!$E$9)</f>
        <v>0</v>
      </c>
      <c r="H52" s="215">
        <f t="shared" si="2"/>
        <v>0</v>
      </c>
      <c r="I52" s="212"/>
      <c r="J52" s="216">
        <f>IFERROR(-'Sch D. Workings'!AF57,'Sch D. Workings'!AF57)</f>
        <v>0</v>
      </c>
      <c r="L52" s="88"/>
    </row>
    <row r="53" spans="2:12" x14ac:dyDescent="0.2">
      <c r="B53" s="176" t="str">
        <f>IF('Sch A. Input'!B56="","",'Sch A. Input'!B56)</f>
        <v/>
      </c>
      <c r="C53" s="177" t="str">
        <f>IF('Sch A. Input'!C56="","",'Sch A. Input'!C56)</f>
        <v/>
      </c>
      <c r="D53" s="178" t="str">
        <f>IF('Sch A. Input'!D56="","",'Sch A. Input'!D56)</f>
        <v/>
      </c>
      <c r="E53" s="178">
        <f>IF('Sch A. Input'!E56="","",MIN('Sch A. Input'!E56,'Sch A. Input'!F56))</f>
        <v>42931</v>
      </c>
      <c r="F53" s="214">
        <f>SUMIFS('Sch A. Input'!G56:BJ56,'Sch A. Input'!$G$14:$BJ$14,"Recurring",'Sch A. Input'!$G$13:$BJ$13,$E$9)</f>
        <v>0</v>
      </c>
      <c r="G53" s="214">
        <f>SUMIFS('Sch A. Input'!G56:BJ56,'Sch A. Input'!$G$14:$BJ$14,"One-time",'Sch A. Input'!$G$13:$BJ$13,'Sch B. Semi-monthly Output'!$E$9)</f>
        <v>0</v>
      </c>
      <c r="H53" s="215">
        <f t="shared" si="2"/>
        <v>0</v>
      </c>
      <c r="I53" s="212"/>
      <c r="J53" s="216">
        <f>IFERROR(-'Sch D. Workings'!AF58,'Sch D. Workings'!AF58)</f>
        <v>0</v>
      </c>
      <c r="L53" s="88"/>
    </row>
    <row r="54" spans="2:12" x14ac:dyDescent="0.2">
      <c r="B54" s="176" t="str">
        <f>IF('Sch A. Input'!B57="","",'Sch A. Input'!B57)</f>
        <v/>
      </c>
      <c r="C54" s="177" t="str">
        <f>IF('Sch A. Input'!C57="","",'Sch A. Input'!C57)</f>
        <v/>
      </c>
      <c r="D54" s="178" t="str">
        <f>IF('Sch A. Input'!D57="","",'Sch A. Input'!D57)</f>
        <v/>
      </c>
      <c r="E54" s="178">
        <f>IF('Sch A. Input'!E57="","",MIN('Sch A. Input'!E57,'Sch A. Input'!F57))</f>
        <v>42931</v>
      </c>
      <c r="F54" s="214">
        <f>SUMIFS('Sch A. Input'!G57:BJ57,'Sch A. Input'!$G$14:$BJ$14,"Recurring",'Sch A. Input'!$G$13:$BJ$13,$E$9)</f>
        <v>0</v>
      </c>
      <c r="G54" s="214">
        <f>SUMIFS('Sch A. Input'!G57:BJ57,'Sch A. Input'!$G$14:$BJ$14,"One-time",'Sch A. Input'!$G$13:$BJ$13,'Sch B. Semi-monthly Output'!$E$9)</f>
        <v>0</v>
      </c>
      <c r="H54" s="215">
        <f t="shared" si="2"/>
        <v>0</v>
      </c>
      <c r="I54" s="212"/>
      <c r="J54" s="216">
        <f>IFERROR(-'Sch D. Workings'!AF59,'Sch D. Workings'!AF59)</f>
        <v>0</v>
      </c>
      <c r="L54" s="88"/>
    </row>
    <row r="55" spans="2:12" x14ac:dyDescent="0.2">
      <c r="B55" s="176" t="str">
        <f>IF('Sch A. Input'!B58="","",'Sch A. Input'!B58)</f>
        <v/>
      </c>
      <c r="C55" s="177" t="str">
        <f>IF('Sch A. Input'!C58="","",'Sch A. Input'!C58)</f>
        <v/>
      </c>
      <c r="D55" s="178" t="str">
        <f>IF('Sch A. Input'!D58="","",'Sch A. Input'!D58)</f>
        <v/>
      </c>
      <c r="E55" s="178">
        <f>IF('Sch A. Input'!E58="","",MIN('Sch A. Input'!E58,'Sch A. Input'!F58))</f>
        <v>42931</v>
      </c>
      <c r="F55" s="214">
        <f>SUMIFS('Sch A. Input'!G58:BJ58,'Sch A. Input'!$G$14:$BJ$14,"Recurring",'Sch A. Input'!$G$13:$BJ$13,$E$9)</f>
        <v>0</v>
      </c>
      <c r="G55" s="214">
        <f>SUMIFS('Sch A. Input'!G58:BJ58,'Sch A. Input'!$G$14:$BJ$14,"One-time",'Sch A. Input'!$G$13:$BJ$13,'Sch B. Semi-monthly Output'!$E$9)</f>
        <v>0</v>
      </c>
      <c r="H55" s="215">
        <f t="shared" si="2"/>
        <v>0</v>
      </c>
      <c r="I55" s="212"/>
      <c r="J55" s="216">
        <f>IFERROR(-'Sch D. Workings'!AF60,'Sch D. Workings'!AF60)</f>
        <v>0</v>
      </c>
      <c r="L55" s="88"/>
    </row>
    <row r="56" spans="2:12" x14ac:dyDescent="0.2">
      <c r="B56" s="176" t="str">
        <f>IF('Sch A. Input'!B59="","",'Sch A. Input'!B59)</f>
        <v/>
      </c>
      <c r="C56" s="177" t="str">
        <f>IF('Sch A. Input'!C59="","",'Sch A. Input'!C59)</f>
        <v/>
      </c>
      <c r="D56" s="178" t="str">
        <f>IF('Sch A. Input'!D59="","",'Sch A. Input'!D59)</f>
        <v/>
      </c>
      <c r="E56" s="178">
        <f>IF('Sch A. Input'!E59="","",MIN('Sch A. Input'!E59,'Sch A. Input'!F59))</f>
        <v>42931</v>
      </c>
      <c r="F56" s="214">
        <f>SUMIFS('Sch A. Input'!G59:BJ59,'Sch A. Input'!$G$14:$BJ$14,"Recurring",'Sch A. Input'!$G$13:$BJ$13,$E$9)</f>
        <v>0</v>
      </c>
      <c r="G56" s="214">
        <f>SUMIFS('Sch A. Input'!G59:BJ59,'Sch A. Input'!$G$14:$BJ$14,"One-time",'Sch A. Input'!$G$13:$BJ$13,'Sch B. Semi-monthly Output'!$E$9)</f>
        <v>0</v>
      </c>
      <c r="H56" s="215">
        <f t="shared" si="2"/>
        <v>0</v>
      </c>
      <c r="I56" s="212"/>
      <c r="J56" s="216">
        <f>IFERROR(-'Sch D. Workings'!AF61,'Sch D. Workings'!AF61)</f>
        <v>0</v>
      </c>
      <c r="L56" s="88"/>
    </row>
    <row r="57" spans="2:12" x14ac:dyDescent="0.2">
      <c r="B57" s="176" t="str">
        <f>IF('Sch A. Input'!B60="","",'Sch A. Input'!B60)</f>
        <v/>
      </c>
      <c r="C57" s="177" t="str">
        <f>IF('Sch A. Input'!C60="","",'Sch A. Input'!C60)</f>
        <v/>
      </c>
      <c r="D57" s="178" t="str">
        <f>IF('Sch A. Input'!D60="","",'Sch A. Input'!D60)</f>
        <v/>
      </c>
      <c r="E57" s="178">
        <f>IF('Sch A. Input'!E60="","",MIN('Sch A. Input'!E60,'Sch A. Input'!F60))</f>
        <v>42931</v>
      </c>
      <c r="F57" s="214">
        <f>SUMIFS('Sch A. Input'!G60:BJ60,'Sch A. Input'!$G$14:$BJ$14,"Recurring",'Sch A. Input'!$G$13:$BJ$13,$E$9)</f>
        <v>0</v>
      </c>
      <c r="G57" s="214">
        <f>SUMIFS('Sch A. Input'!G60:BJ60,'Sch A. Input'!$G$14:$BJ$14,"One-time",'Sch A. Input'!$G$13:$BJ$13,'Sch B. Semi-monthly Output'!$E$9)</f>
        <v>0</v>
      </c>
      <c r="H57" s="215">
        <f t="shared" si="2"/>
        <v>0</v>
      </c>
      <c r="I57" s="212"/>
      <c r="J57" s="216">
        <f>IFERROR(-'Sch D. Workings'!AF62,'Sch D. Workings'!AF62)</f>
        <v>0</v>
      </c>
      <c r="L57" s="88"/>
    </row>
    <row r="58" spans="2:12" x14ac:dyDescent="0.2">
      <c r="B58" s="176" t="str">
        <f>IF('Sch A. Input'!B61="","",'Sch A. Input'!B61)</f>
        <v/>
      </c>
      <c r="C58" s="177" t="str">
        <f>IF('Sch A. Input'!C61="","",'Sch A. Input'!C61)</f>
        <v/>
      </c>
      <c r="D58" s="178" t="str">
        <f>IF('Sch A. Input'!D61="","",'Sch A. Input'!D61)</f>
        <v/>
      </c>
      <c r="E58" s="178">
        <f>IF('Sch A. Input'!E61="","",MIN('Sch A. Input'!E61,'Sch A. Input'!F61))</f>
        <v>42931</v>
      </c>
      <c r="F58" s="214">
        <f>SUMIFS('Sch A. Input'!G61:BJ61,'Sch A. Input'!$G$14:$BJ$14,"Recurring",'Sch A. Input'!$G$13:$BJ$13,$E$9)</f>
        <v>0</v>
      </c>
      <c r="G58" s="214">
        <f>SUMIFS('Sch A. Input'!G61:BJ61,'Sch A. Input'!$G$14:$BJ$14,"One-time",'Sch A. Input'!$G$13:$BJ$13,'Sch B. Semi-monthly Output'!$E$9)</f>
        <v>0</v>
      </c>
      <c r="H58" s="215">
        <f t="shared" si="2"/>
        <v>0</v>
      </c>
      <c r="I58" s="212"/>
      <c r="J58" s="216">
        <f>IFERROR(-'Sch D. Workings'!AF63,'Sch D. Workings'!AF63)</f>
        <v>0</v>
      </c>
      <c r="L58" s="88"/>
    </row>
    <row r="59" spans="2:12" x14ac:dyDescent="0.2">
      <c r="B59" s="176" t="str">
        <f>IF('Sch A. Input'!B62="","",'Sch A. Input'!B62)</f>
        <v/>
      </c>
      <c r="C59" s="177" t="str">
        <f>IF('Sch A. Input'!C62="","",'Sch A. Input'!C62)</f>
        <v/>
      </c>
      <c r="D59" s="178" t="str">
        <f>IF('Sch A. Input'!D62="","",'Sch A. Input'!D62)</f>
        <v/>
      </c>
      <c r="E59" s="178">
        <f>IF('Sch A. Input'!E62="","",MIN('Sch A. Input'!E62,'Sch A. Input'!F62))</f>
        <v>42931</v>
      </c>
      <c r="F59" s="214">
        <f>SUMIFS('Sch A. Input'!G62:BJ62,'Sch A. Input'!$G$14:$BJ$14,"Recurring",'Sch A. Input'!$G$13:$BJ$13,$E$9)</f>
        <v>0</v>
      </c>
      <c r="G59" s="214">
        <f>SUMIFS('Sch A. Input'!G62:BJ62,'Sch A. Input'!$G$14:$BJ$14,"One-time",'Sch A. Input'!$G$13:$BJ$13,'Sch B. Semi-monthly Output'!$E$9)</f>
        <v>0</v>
      </c>
      <c r="H59" s="215">
        <f t="shared" si="2"/>
        <v>0</v>
      </c>
      <c r="I59" s="212"/>
      <c r="J59" s="216">
        <f>IFERROR(-'Sch D. Workings'!AF64,'Sch D. Workings'!AF64)</f>
        <v>0</v>
      </c>
      <c r="L59" s="88"/>
    </row>
    <row r="60" spans="2:12" x14ac:dyDescent="0.2">
      <c r="B60" s="176" t="str">
        <f>IF('Sch A. Input'!B63="","",'Sch A. Input'!B63)</f>
        <v/>
      </c>
      <c r="C60" s="177" t="str">
        <f>IF('Sch A. Input'!C63="","",'Sch A. Input'!C63)</f>
        <v/>
      </c>
      <c r="D60" s="178" t="str">
        <f>IF('Sch A. Input'!D63="","",'Sch A. Input'!D63)</f>
        <v/>
      </c>
      <c r="E60" s="178">
        <f>IF('Sch A. Input'!E63="","",MIN('Sch A. Input'!E63,'Sch A. Input'!F63))</f>
        <v>42931</v>
      </c>
      <c r="F60" s="214">
        <f>SUMIFS('Sch A. Input'!G63:BJ63,'Sch A. Input'!$G$14:$BJ$14,"Recurring",'Sch A. Input'!$G$13:$BJ$13,$E$9)</f>
        <v>0</v>
      </c>
      <c r="G60" s="214">
        <f>SUMIFS('Sch A. Input'!G63:BJ63,'Sch A. Input'!$G$14:$BJ$14,"One-time",'Sch A. Input'!$G$13:$BJ$13,'Sch B. Semi-monthly Output'!$E$9)</f>
        <v>0</v>
      </c>
      <c r="H60" s="215">
        <f t="shared" si="2"/>
        <v>0</v>
      </c>
      <c r="I60" s="212"/>
      <c r="J60" s="216">
        <f>IFERROR(-'Sch D. Workings'!AF65,'Sch D. Workings'!AF65)</f>
        <v>0</v>
      </c>
      <c r="L60" s="88"/>
    </row>
    <row r="61" spans="2:12" x14ac:dyDescent="0.2">
      <c r="B61" s="176" t="str">
        <f>IF('Sch A. Input'!B64="","",'Sch A. Input'!B64)</f>
        <v/>
      </c>
      <c r="C61" s="177" t="str">
        <f>IF('Sch A. Input'!C64="","",'Sch A. Input'!C64)</f>
        <v/>
      </c>
      <c r="D61" s="178" t="str">
        <f>IF('Sch A. Input'!D64="","",'Sch A. Input'!D64)</f>
        <v/>
      </c>
      <c r="E61" s="178">
        <f>IF('Sch A. Input'!E64="","",MIN('Sch A. Input'!E64,'Sch A. Input'!F64))</f>
        <v>42931</v>
      </c>
      <c r="F61" s="214">
        <f>SUMIFS('Sch A. Input'!G64:BJ64,'Sch A. Input'!$G$14:$BJ$14,"Recurring",'Sch A. Input'!$G$13:$BJ$13,$E$9)</f>
        <v>0</v>
      </c>
      <c r="G61" s="214">
        <f>SUMIFS('Sch A. Input'!G64:BJ64,'Sch A. Input'!$G$14:$BJ$14,"One-time",'Sch A. Input'!$G$13:$BJ$13,'Sch B. Semi-monthly Output'!$E$9)</f>
        <v>0</v>
      </c>
      <c r="H61" s="215">
        <f t="shared" si="2"/>
        <v>0</v>
      </c>
      <c r="I61" s="212"/>
      <c r="J61" s="216">
        <f>IFERROR(-'Sch D. Workings'!AF66,'Sch D. Workings'!AF66)</f>
        <v>0</v>
      </c>
      <c r="L61" s="88"/>
    </row>
    <row r="62" spans="2:12" x14ac:dyDescent="0.2">
      <c r="B62" s="176" t="str">
        <f>IF('Sch A. Input'!B65="","",'Sch A. Input'!B65)</f>
        <v/>
      </c>
      <c r="C62" s="177" t="str">
        <f>IF('Sch A. Input'!C65="","",'Sch A. Input'!C65)</f>
        <v/>
      </c>
      <c r="D62" s="178" t="str">
        <f>IF('Sch A. Input'!D65="","",'Sch A. Input'!D65)</f>
        <v/>
      </c>
      <c r="E62" s="178">
        <f>IF('Sch A. Input'!E65="","",MIN('Sch A. Input'!E65,'Sch A. Input'!F65))</f>
        <v>42931</v>
      </c>
      <c r="F62" s="214">
        <f>SUMIFS('Sch A. Input'!G65:BJ65,'Sch A. Input'!$G$14:$BJ$14,"Recurring",'Sch A. Input'!$G$13:$BJ$13,$E$9)</f>
        <v>0</v>
      </c>
      <c r="G62" s="214">
        <f>SUMIFS('Sch A. Input'!G65:BJ65,'Sch A. Input'!$G$14:$BJ$14,"One-time",'Sch A. Input'!$G$13:$BJ$13,'Sch B. Semi-monthly Output'!$E$9)</f>
        <v>0</v>
      </c>
      <c r="H62" s="215">
        <f t="shared" si="2"/>
        <v>0</v>
      </c>
      <c r="I62" s="212"/>
      <c r="J62" s="216">
        <f>IFERROR(-'Sch D. Workings'!AF67,'Sch D. Workings'!AF67)</f>
        <v>0</v>
      </c>
      <c r="L62" s="88"/>
    </row>
    <row r="63" spans="2:12" x14ac:dyDescent="0.2">
      <c r="B63" s="176" t="str">
        <f>IF('Sch A. Input'!B66="","",'Sch A. Input'!B66)</f>
        <v/>
      </c>
      <c r="C63" s="177" t="str">
        <f>IF('Sch A. Input'!C66="","",'Sch A. Input'!C66)</f>
        <v/>
      </c>
      <c r="D63" s="178" t="str">
        <f>IF('Sch A. Input'!D66="","",'Sch A. Input'!D66)</f>
        <v/>
      </c>
      <c r="E63" s="178">
        <f>IF('Sch A. Input'!E66="","",MIN('Sch A. Input'!E66,'Sch A. Input'!F66))</f>
        <v>42931</v>
      </c>
      <c r="F63" s="214">
        <f>SUMIFS('Sch A. Input'!G66:BJ66,'Sch A. Input'!$G$14:$BJ$14,"Recurring",'Sch A. Input'!$G$13:$BJ$13,$E$9)</f>
        <v>0</v>
      </c>
      <c r="G63" s="214">
        <f>SUMIFS('Sch A. Input'!G66:BJ66,'Sch A. Input'!$G$14:$BJ$14,"One-time",'Sch A. Input'!$G$13:$BJ$13,'Sch B. Semi-monthly Output'!$E$9)</f>
        <v>0</v>
      </c>
      <c r="H63" s="215">
        <f t="shared" si="2"/>
        <v>0</v>
      </c>
      <c r="I63" s="212"/>
      <c r="J63" s="216">
        <f>IFERROR(-'Sch D. Workings'!AF68,'Sch D. Workings'!AF68)</f>
        <v>0</v>
      </c>
      <c r="L63" s="88"/>
    </row>
    <row r="64" spans="2:12" x14ac:dyDescent="0.2">
      <c r="B64" s="176" t="str">
        <f>IF('Sch A. Input'!B67="","",'Sch A. Input'!B67)</f>
        <v/>
      </c>
      <c r="C64" s="177" t="str">
        <f>IF('Sch A. Input'!C67="","",'Sch A. Input'!C67)</f>
        <v/>
      </c>
      <c r="D64" s="178" t="str">
        <f>IF('Sch A. Input'!D67="","",'Sch A. Input'!D67)</f>
        <v/>
      </c>
      <c r="E64" s="178">
        <f>IF('Sch A. Input'!E67="","",MIN('Sch A. Input'!E67,'Sch A. Input'!F67))</f>
        <v>42931</v>
      </c>
      <c r="F64" s="214">
        <f>SUMIFS('Sch A. Input'!G67:BJ67,'Sch A. Input'!$G$14:$BJ$14,"Recurring",'Sch A. Input'!$G$13:$BJ$13,$E$9)</f>
        <v>0</v>
      </c>
      <c r="G64" s="214">
        <f>SUMIFS('Sch A. Input'!G67:BJ67,'Sch A. Input'!$G$14:$BJ$14,"One-time",'Sch A. Input'!$G$13:$BJ$13,'Sch B. Semi-monthly Output'!$E$9)</f>
        <v>0</v>
      </c>
      <c r="H64" s="215">
        <f t="shared" si="2"/>
        <v>0</v>
      </c>
      <c r="I64" s="212"/>
      <c r="J64" s="216">
        <f>IFERROR(-'Sch D. Workings'!AF69,'Sch D. Workings'!AF69)</f>
        <v>0</v>
      </c>
      <c r="L64" s="88"/>
    </row>
    <row r="65" spans="2:12" x14ac:dyDescent="0.2">
      <c r="B65" s="176" t="str">
        <f>IF('Sch A. Input'!B68="","",'Sch A. Input'!B68)</f>
        <v/>
      </c>
      <c r="C65" s="177" t="str">
        <f>IF('Sch A. Input'!C68="","",'Sch A. Input'!C68)</f>
        <v/>
      </c>
      <c r="D65" s="178" t="str">
        <f>IF('Sch A. Input'!D68="","",'Sch A. Input'!D68)</f>
        <v/>
      </c>
      <c r="E65" s="178">
        <f>IF('Sch A. Input'!E68="","",MIN('Sch A. Input'!E68,'Sch A. Input'!F68))</f>
        <v>42931</v>
      </c>
      <c r="F65" s="214">
        <f>SUMIFS('Sch A. Input'!G68:BJ68,'Sch A. Input'!$G$14:$BJ$14,"Recurring",'Sch A. Input'!$G$13:$BJ$13,$E$9)</f>
        <v>0</v>
      </c>
      <c r="G65" s="214">
        <f>SUMIFS('Sch A. Input'!G68:BJ68,'Sch A. Input'!$G$14:$BJ$14,"One-time",'Sch A. Input'!$G$13:$BJ$13,'Sch B. Semi-monthly Output'!$E$9)</f>
        <v>0</v>
      </c>
      <c r="H65" s="215">
        <f t="shared" si="2"/>
        <v>0</v>
      </c>
      <c r="I65" s="212"/>
      <c r="J65" s="216">
        <f>IFERROR(-'Sch D. Workings'!AF70,'Sch D. Workings'!AF70)</f>
        <v>0</v>
      </c>
      <c r="L65" s="88"/>
    </row>
    <row r="66" spans="2:12" x14ac:dyDescent="0.2">
      <c r="B66" s="176" t="str">
        <f>IF('Sch A. Input'!B69="","",'Sch A. Input'!B69)</f>
        <v/>
      </c>
      <c r="C66" s="177" t="str">
        <f>IF('Sch A. Input'!C69="","",'Sch A. Input'!C69)</f>
        <v/>
      </c>
      <c r="D66" s="178" t="str">
        <f>IF('Sch A. Input'!D69="","",'Sch A. Input'!D69)</f>
        <v/>
      </c>
      <c r="E66" s="178">
        <f>IF('Sch A. Input'!E69="","",MIN('Sch A. Input'!E69,'Sch A. Input'!F69))</f>
        <v>42931</v>
      </c>
      <c r="F66" s="214">
        <f>SUMIFS('Sch A. Input'!G69:BJ69,'Sch A. Input'!$G$14:$BJ$14,"Recurring",'Sch A. Input'!$G$13:$BJ$13,$E$9)</f>
        <v>0</v>
      </c>
      <c r="G66" s="214">
        <f>SUMIFS('Sch A. Input'!G69:BJ69,'Sch A. Input'!$G$14:$BJ$14,"One-time",'Sch A. Input'!$G$13:$BJ$13,'Sch B. Semi-monthly Output'!$E$9)</f>
        <v>0</v>
      </c>
      <c r="H66" s="215">
        <f t="shared" si="2"/>
        <v>0</v>
      </c>
      <c r="I66" s="212"/>
      <c r="J66" s="216">
        <f>IFERROR(-'Sch D. Workings'!AF71,'Sch D. Workings'!AF71)</f>
        <v>0</v>
      </c>
      <c r="L66" s="88"/>
    </row>
    <row r="67" spans="2:12" x14ac:dyDescent="0.2">
      <c r="B67" s="176" t="str">
        <f>IF('Sch A. Input'!B70="","",'Sch A. Input'!B70)</f>
        <v/>
      </c>
      <c r="C67" s="177" t="str">
        <f>IF('Sch A. Input'!C70="","",'Sch A. Input'!C70)</f>
        <v/>
      </c>
      <c r="D67" s="178" t="str">
        <f>IF('Sch A. Input'!D70="","",'Sch A. Input'!D70)</f>
        <v/>
      </c>
      <c r="E67" s="178">
        <f>IF('Sch A. Input'!E70="","",MIN('Sch A. Input'!E70,'Sch A. Input'!F70))</f>
        <v>42931</v>
      </c>
      <c r="F67" s="214">
        <f>SUMIFS('Sch A. Input'!G70:BJ70,'Sch A. Input'!$G$14:$BJ$14,"Recurring",'Sch A. Input'!$G$13:$BJ$13,$E$9)</f>
        <v>0</v>
      </c>
      <c r="G67" s="214">
        <f>SUMIFS('Sch A. Input'!G70:BJ70,'Sch A. Input'!$G$14:$BJ$14,"One-time",'Sch A. Input'!$G$13:$BJ$13,'Sch B. Semi-monthly Output'!$E$9)</f>
        <v>0</v>
      </c>
      <c r="H67" s="215">
        <f t="shared" si="2"/>
        <v>0</v>
      </c>
      <c r="I67" s="212"/>
      <c r="J67" s="216">
        <f>IFERROR(-'Sch D. Workings'!AF72,'Sch D. Workings'!AF72)</f>
        <v>0</v>
      </c>
      <c r="L67" s="88"/>
    </row>
    <row r="68" spans="2:12" x14ac:dyDescent="0.2">
      <c r="B68" s="176" t="str">
        <f>IF('Sch A. Input'!B71="","",'Sch A. Input'!B71)</f>
        <v/>
      </c>
      <c r="C68" s="177" t="str">
        <f>IF('Sch A. Input'!C71="","",'Sch A. Input'!C71)</f>
        <v/>
      </c>
      <c r="D68" s="178" t="str">
        <f>IF('Sch A. Input'!D71="","",'Sch A. Input'!D71)</f>
        <v/>
      </c>
      <c r="E68" s="178">
        <f>IF('Sch A. Input'!E71="","",MIN('Sch A. Input'!E71,'Sch A. Input'!F71))</f>
        <v>42931</v>
      </c>
      <c r="F68" s="214">
        <f>SUMIFS('Sch A. Input'!G71:BJ71,'Sch A. Input'!$G$14:$BJ$14,"Recurring",'Sch A. Input'!$G$13:$BJ$13,$E$9)</f>
        <v>0</v>
      </c>
      <c r="G68" s="214">
        <f>SUMIFS('Sch A. Input'!G71:BJ71,'Sch A. Input'!$G$14:$BJ$14,"One-time",'Sch A. Input'!$G$13:$BJ$13,'Sch B. Semi-monthly Output'!$E$9)</f>
        <v>0</v>
      </c>
      <c r="H68" s="215">
        <f t="shared" si="2"/>
        <v>0</v>
      </c>
      <c r="I68" s="212"/>
      <c r="J68" s="216">
        <f>IFERROR(-'Sch D. Workings'!AF73,'Sch D. Workings'!AF73)</f>
        <v>0</v>
      </c>
      <c r="L68" s="88"/>
    </row>
    <row r="69" spans="2:12" x14ac:dyDescent="0.2">
      <c r="B69" s="176" t="str">
        <f>IF('Sch A. Input'!B72="","",'Sch A. Input'!B72)</f>
        <v/>
      </c>
      <c r="C69" s="177" t="str">
        <f>IF('Sch A. Input'!C72="","",'Sch A. Input'!C72)</f>
        <v/>
      </c>
      <c r="D69" s="178" t="str">
        <f>IF('Sch A. Input'!D72="","",'Sch A. Input'!D72)</f>
        <v/>
      </c>
      <c r="E69" s="178">
        <f>IF('Sch A. Input'!E72="","",MIN('Sch A. Input'!E72,'Sch A. Input'!F72))</f>
        <v>42931</v>
      </c>
      <c r="F69" s="214">
        <f>SUMIFS('Sch A. Input'!G72:BJ72,'Sch A. Input'!$G$14:$BJ$14,"Recurring",'Sch A. Input'!$G$13:$BJ$13,$E$9)</f>
        <v>0</v>
      </c>
      <c r="G69" s="214">
        <f>SUMIFS('Sch A. Input'!G72:BJ72,'Sch A. Input'!$G$14:$BJ$14,"One-time",'Sch A. Input'!$G$13:$BJ$13,'Sch B. Semi-monthly Output'!$E$9)</f>
        <v>0</v>
      </c>
      <c r="H69" s="215">
        <f t="shared" si="2"/>
        <v>0</v>
      </c>
      <c r="I69" s="212"/>
      <c r="J69" s="216">
        <f>IFERROR(-'Sch D. Workings'!AF74,'Sch D. Workings'!AF74)</f>
        <v>0</v>
      </c>
      <c r="L69" s="88"/>
    </row>
    <row r="70" spans="2:12" x14ac:dyDescent="0.2">
      <c r="B70" s="176" t="str">
        <f>IF('Sch A. Input'!B73="","",'Sch A. Input'!B73)</f>
        <v/>
      </c>
      <c r="C70" s="177" t="str">
        <f>IF('Sch A. Input'!C73="","",'Sch A. Input'!C73)</f>
        <v/>
      </c>
      <c r="D70" s="178" t="str">
        <f>IF('Sch A. Input'!D73="","",'Sch A. Input'!D73)</f>
        <v/>
      </c>
      <c r="E70" s="178">
        <f>IF('Sch A. Input'!E73="","",MIN('Sch A. Input'!E73,'Sch A. Input'!F73))</f>
        <v>42931</v>
      </c>
      <c r="F70" s="214">
        <f>SUMIFS('Sch A. Input'!G73:BJ73,'Sch A. Input'!$G$14:$BJ$14,"Recurring",'Sch A. Input'!$G$13:$BJ$13,$E$9)</f>
        <v>0</v>
      </c>
      <c r="G70" s="214">
        <f>SUMIFS('Sch A. Input'!G73:BJ73,'Sch A. Input'!$G$14:$BJ$14,"One-time",'Sch A. Input'!$G$13:$BJ$13,'Sch B. Semi-monthly Output'!$E$9)</f>
        <v>0</v>
      </c>
      <c r="H70" s="215">
        <f t="shared" si="2"/>
        <v>0</v>
      </c>
      <c r="I70" s="212"/>
      <c r="J70" s="216">
        <f>IFERROR(-'Sch D. Workings'!AF75,'Sch D. Workings'!AF75)</f>
        <v>0</v>
      </c>
      <c r="L70" s="88"/>
    </row>
    <row r="71" spans="2:12" x14ac:dyDescent="0.2">
      <c r="B71" s="176" t="str">
        <f>IF('Sch A. Input'!B74="","",'Sch A. Input'!B74)</f>
        <v/>
      </c>
      <c r="C71" s="177" t="str">
        <f>IF('Sch A. Input'!C74="","",'Sch A. Input'!C74)</f>
        <v/>
      </c>
      <c r="D71" s="178" t="str">
        <f>IF('Sch A. Input'!D74="","",'Sch A. Input'!D74)</f>
        <v/>
      </c>
      <c r="E71" s="178">
        <f>IF('Sch A. Input'!E74="","",MIN('Sch A. Input'!E74,'Sch A. Input'!F74))</f>
        <v>42931</v>
      </c>
      <c r="F71" s="214">
        <f>SUMIFS('Sch A. Input'!G74:BJ74,'Sch A. Input'!$G$14:$BJ$14,"Recurring",'Sch A. Input'!$G$13:$BJ$13,$E$9)</f>
        <v>0</v>
      </c>
      <c r="G71" s="214">
        <f>SUMIFS('Sch A. Input'!G74:BJ74,'Sch A. Input'!$G$14:$BJ$14,"One-time",'Sch A. Input'!$G$13:$BJ$13,'Sch B. Semi-monthly Output'!$E$9)</f>
        <v>0</v>
      </c>
      <c r="H71" s="215">
        <f t="shared" si="2"/>
        <v>0</v>
      </c>
      <c r="I71" s="212"/>
      <c r="J71" s="216">
        <f>IFERROR(-'Sch D. Workings'!AF76,'Sch D. Workings'!AF76)</f>
        <v>0</v>
      </c>
      <c r="L71" s="88"/>
    </row>
    <row r="72" spans="2:12" x14ac:dyDescent="0.2">
      <c r="B72" s="176" t="str">
        <f>IF('Sch A. Input'!B75="","",'Sch A. Input'!B75)</f>
        <v/>
      </c>
      <c r="C72" s="177" t="str">
        <f>IF('Sch A. Input'!C75="","",'Sch A. Input'!C75)</f>
        <v/>
      </c>
      <c r="D72" s="178" t="str">
        <f>IF('Sch A. Input'!D75="","",'Sch A. Input'!D75)</f>
        <v/>
      </c>
      <c r="E72" s="178">
        <f>IF('Sch A. Input'!E75="","",MIN('Sch A. Input'!E75,'Sch A. Input'!F75))</f>
        <v>42931</v>
      </c>
      <c r="F72" s="214">
        <f>SUMIFS('Sch A. Input'!G75:BJ75,'Sch A. Input'!$G$14:$BJ$14,"Recurring",'Sch A. Input'!$G$13:$BJ$13,$E$9)</f>
        <v>0</v>
      </c>
      <c r="G72" s="214">
        <f>SUMIFS('Sch A. Input'!G75:BJ75,'Sch A. Input'!$G$14:$BJ$14,"One-time",'Sch A. Input'!$G$13:$BJ$13,'Sch B. Semi-monthly Output'!$E$9)</f>
        <v>0</v>
      </c>
      <c r="H72" s="215">
        <f t="shared" si="2"/>
        <v>0</v>
      </c>
      <c r="I72" s="212"/>
      <c r="J72" s="216">
        <f>IFERROR(-'Sch D. Workings'!AF77,'Sch D. Workings'!AF77)</f>
        <v>0</v>
      </c>
      <c r="L72" s="88"/>
    </row>
    <row r="73" spans="2:12" x14ac:dyDescent="0.2">
      <c r="B73" s="176" t="str">
        <f>IF('Sch A. Input'!B76="","",'Sch A. Input'!B76)</f>
        <v/>
      </c>
      <c r="C73" s="177" t="str">
        <f>IF('Sch A. Input'!C76="","",'Sch A. Input'!C76)</f>
        <v/>
      </c>
      <c r="D73" s="178" t="str">
        <f>IF('Sch A. Input'!D76="","",'Sch A. Input'!D76)</f>
        <v/>
      </c>
      <c r="E73" s="178">
        <f>IF('Sch A. Input'!E76="","",MIN('Sch A. Input'!E76,'Sch A. Input'!F76))</f>
        <v>42931</v>
      </c>
      <c r="F73" s="214">
        <f>SUMIFS('Sch A. Input'!G76:BJ76,'Sch A. Input'!$G$14:$BJ$14,"Recurring",'Sch A. Input'!$G$13:$BJ$13,$E$9)</f>
        <v>0</v>
      </c>
      <c r="G73" s="214">
        <f>SUMIFS('Sch A. Input'!G76:BJ76,'Sch A. Input'!$G$14:$BJ$14,"One-time",'Sch A. Input'!$G$13:$BJ$13,'Sch B. Semi-monthly Output'!$E$9)</f>
        <v>0</v>
      </c>
      <c r="H73" s="215">
        <f t="shared" si="2"/>
        <v>0</v>
      </c>
      <c r="I73" s="212"/>
      <c r="J73" s="216">
        <f>IFERROR(-'Sch D. Workings'!AF78,'Sch D. Workings'!AF78)</f>
        <v>0</v>
      </c>
      <c r="L73" s="88"/>
    </row>
    <row r="74" spans="2:12" x14ac:dyDescent="0.2">
      <c r="B74" s="176" t="str">
        <f>IF('Sch A. Input'!B77="","",'Sch A. Input'!B77)</f>
        <v/>
      </c>
      <c r="C74" s="177" t="str">
        <f>IF('Sch A. Input'!C77="","",'Sch A. Input'!C77)</f>
        <v/>
      </c>
      <c r="D74" s="178" t="str">
        <f>IF('Sch A. Input'!D77="","",'Sch A. Input'!D77)</f>
        <v/>
      </c>
      <c r="E74" s="178">
        <f>IF('Sch A. Input'!E77="","",MIN('Sch A. Input'!E77,'Sch A. Input'!F77))</f>
        <v>42931</v>
      </c>
      <c r="F74" s="214">
        <f>SUMIFS('Sch A. Input'!G77:BJ77,'Sch A. Input'!$G$14:$BJ$14,"Recurring",'Sch A. Input'!$G$13:$BJ$13,$E$9)</f>
        <v>0</v>
      </c>
      <c r="G74" s="214">
        <f>SUMIFS('Sch A. Input'!G77:BJ77,'Sch A. Input'!$G$14:$BJ$14,"One-time",'Sch A. Input'!$G$13:$BJ$13,'Sch B. Semi-monthly Output'!$E$9)</f>
        <v>0</v>
      </c>
      <c r="H74" s="215">
        <f t="shared" si="2"/>
        <v>0</v>
      </c>
      <c r="I74" s="212"/>
      <c r="J74" s="216">
        <f>IFERROR(-'Sch D. Workings'!AF79,'Sch D. Workings'!AF79)</f>
        <v>0</v>
      </c>
      <c r="L74" s="88"/>
    </row>
    <row r="75" spans="2:12" x14ac:dyDescent="0.2">
      <c r="B75" s="176" t="str">
        <f>IF('Sch A. Input'!B78="","",'Sch A. Input'!B78)</f>
        <v/>
      </c>
      <c r="C75" s="177" t="str">
        <f>IF('Sch A. Input'!C78="","",'Sch A. Input'!C78)</f>
        <v/>
      </c>
      <c r="D75" s="178" t="str">
        <f>IF('Sch A. Input'!D78="","",'Sch A. Input'!D78)</f>
        <v/>
      </c>
      <c r="E75" s="178">
        <f>IF('Sch A. Input'!E78="","",MIN('Sch A. Input'!E78,'Sch A. Input'!F78))</f>
        <v>42931</v>
      </c>
      <c r="F75" s="214">
        <f>SUMIFS('Sch A. Input'!G78:BJ78,'Sch A. Input'!$G$14:$BJ$14,"Recurring",'Sch A. Input'!$G$13:$BJ$13,$E$9)</f>
        <v>0</v>
      </c>
      <c r="G75" s="214">
        <f>SUMIFS('Sch A. Input'!G78:BJ78,'Sch A. Input'!$G$14:$BJ$14,"One-time",'Sch A. Input'!$G$13:$BJ$13,'Sch B. Semi-monthly Output'!$E$9)</f>
        <v>0</v>
      </c>
      <c r="H75" s="215">
        <f t="shared" si="2"/>
        <v>0</v>
      </c>
      <c r="I75" s="212"/>
      <c r="J75" s="216">
        <f>IFERROR(-'Sch D. Workings'!AF80,'Sch D. Workings'!AF80)</f>
        <v>0</v>
      </c>
      <c r="L75" s="88"/>
    </row>
    <row r="76" spans="2:12" x14ac:dyDescent="0.2">
      <c r="B76" s="176" t="str">
        <f>IF('Sch A. Input'!B79="","",'Sch A. Input'!B79)</f>
        <v/>
      </c>
      <c r="C76" s="177" t="str">
        <f>IF('Sch A. Input'!C79="","",'Sch A. Input'!C79)</f>
        <v/>
      </c>
      <c r="D76" s="178" t="str">
        <f>IF('Sch A. Input'!D79="","",'Sch A. Input'!D79)</f>
        <v/>
      </c>
      <c r="E76" s="178">
        <f>IF('Sch A. Input'!E79="","",MIN('Sch A. Input'!E79,'Sch A. Input'!F79))</f>
        <v>42931</v>
      </c>
      <c r="F76" s="214">
        <f>SUMIFS('Sch A. Input'!G79:BJ79,'Sch A. Input'!$G$14:$BJ$14,"Recurring",'Sch A. Input'!$G$13:$BJ$13,$E$9)</f>
        <v>0</v>
      </c>
      <c r="G76" s="214">
        <f>SUMIFS('Sch A. Input'!G79:BJ79,'Sch A. Input'!$G$14:$BJ$14,"One-time",'Sch A. Input'!$G$13:$BJ$13,'Sch B. Semi-monthly Output'!$E$9)</f>
        <v>0</v>
      </c>
      <c r="H76" s="215">
        <f t="shared" si="2"/>
        <v>0</v>
      </c>
      <c r="I76" s="212"/>
      <c r="J76" s="216">
        <f>IFERROR(-'Sch D. Workings'!AF81,'Sch D. Workings'!AF81)</f>
        <v>0</v>
      </c>
      <c r="L76" s="88"/>
    </row>
    <row r="77" spans="2:12" x14ac:dyDescent="0.2">
      <c r="B77" s="176" t="str">
        <f>IF('Sch A. Input'!B80="","",'Sch A. Input'!B80)</f>
        <v/>
      </c>
      <c r="C77" s="177" t="str">
        <f>IF('Sch A. Input'!C80="","",'Sch A. Input'!C80)</f>
        <v/>
      </c>
      <c r="D77" s="178" t="str">
        <f>IF('Sch A. Input'!D80="","",'Sch A. Input'!D80)</f>
        <v/>
      </c>
      <c r="E77" s="178">
        <f>IF('Sch A. Input'!E80="","",MIN('Sch A. Input'!E80,'Sch A. Input'!F80))</f>
        <v>42931</v>
      </c>
      <c r="F77" s="214">
        <f>SUMIFS('Sch A. Input'!G80:BJ80,'Sch A. Input'!$G$14:$BJ$14,"Recurring",'Sch A. Input'!$G$13:$BJ$13,$E$9)</f>
        <v>0</v>
      </c>
      <c r="G77" s="214">
        <f>SUMIFS('Sch A. Input'!G80:BJ80,'Sch A. Input'!$G$14:$BJ$14,"One-time",'Sch A. Input'!$G$13:$BJ$13,'Sch B. Semi-monthly Output'!$E$9)</f>
        <v>0</v>
      </c>
      <c r="H77" s="215">
        <f t="shared" si="2"/>
        <v>0</v>
      </c>
      <c r="I77" s="212"/>
      <c r="J77" s="216">
        <f>IFERROR(-'Sch D. Workings'!AF82,'Sch D. Workings'!AF82)</f>
        <v>0</v>
      </c>
      <c r="L77" s="88"/>
    </row>
    <row r="78" spans="2:12" x14ac:dyDescent="0.2">
      <c r="B78" s="176" t="str">
        <f>IF('Sch A. Input'!B81="","",'Sch A. Input'!B81)</f>
        <v/>
      </c>
      <c r="C78" s="177" t="str">
        <f>IF('Sch A. Input'!C81="","",'Sch A. Input'!C81)</f>
        <v/>
      </c>
      <c r="D78" s="178" t="str">
        <f>IF('Sch A. Input'!D81="","",'Sch A. Input'!D81)</f>
        <v/>
      </c>
      <c r="E78" s="178">
        <f>IF('Sch A. Input'!E81="","",MIN('Sch A. Input'!E81,'Sch A. Input'!F81))</f>
        <v>42931</v>
      </c>
      <c r="F78" s="214">
        <f>SUMIFS('Sch A. Input'!G81:BJ81,'Sch A. Input'!$G$14:$BJ$14,"Recurring",'Sch A. Input'!$G$13:$BJ$13,$E$9)</f>
        <v>0</v>
      </c>
      <c r="G78" s="214">
        <f>SUMIFS('Sch A. Input'!G81:BJ81,'Sch A. Input'!$G$14:$BJ$14,"One-time",'Sch A. Input'!$G$13:$BJ$13,'Sch B. Semi-monthly Output'!$E$9)</f>
        <v>0</v>
      </c>
      <c r="H78" s="215">
        <f t="shared" si="2"/>
        <v>0</v>
      </c>
      <c r="I78" s="212"/>
      <c r="J78" s="216">
        <f>IFERROR(-'Sch D. Workings'!AF83,'Sch D. Workings'!AF83)</f>
        <v>0</v>
      </c>
      <c r="L78" s="88"/>
    </row>
    <row r="79" spans="2:12" x14ac:dyDescent="0.2">
      <c r="B79" s="176" t="str">
        <f>IF('Sch A. Input'!B82="","",'Sch A. Input'!B82)</f>
        <v/>
      </c>
      <c r="C79" s="177" t="str">
        <f>IF('Sch A. Input'!C82="","",'Sch A. Input'!C82)</f>
        <v/>
      </c>
      <c r="D79" s="178" t="str">
        <f>IF('Sch A. Input'!D82="","",'Sch A. Input'!D82)</f>
        <v/>
      </c>
      <c r="E79" s="178">
        <f>IF('Sch A. Input'!E82="","",MIN('Sch A. Input'!E82,'Sch A. Input'!F82))</f>
        <v>42931</v>
      </c>
      <c r="F79" s="214">
        <f>SUMIFS('Sch A. Input'!G82:BJ82,'Sch A. Input'!$G$14:$BJ$14,"Recurring",'Sch A. Input'!$G$13:$BJ$13,$E$9)</f>
        <v>0</v>
      </c>
      <c r="G79" s="214">
        <f>SUMIFS('Sch A. Input'!G82:BJ82,'Sch A. Input'!$G$14:$BJ$14,"One-time",'Sch A. Input'!$G$13:$BJ$13,'Sch B. Semi-monthly Output'!$E$9)</f>
        <v>0</v>
      </c>
      <c r="H79" s="215">
        <f t="shared" si="2"/>
        <v>0</v>
      </c>
      <c r="I79" s="212"/>
      <c r="J79" s="216">
        <f>IFERROR(-'Sch D. Workings'!AF84,'Sch D. Workings'!AF84)</f>
        <v>0</v>
      </c>
      <c r="L79" s="88"/>
    </row>
    <row r="80" spans="2:12" x14ac:dyDescent="0.2">
      <c r="B80" s="176" t="str">
        <f>IF('Sch A. Input'!B83="","",'Sch A. Input'!B83)</f>
        <v/>
      </c>
      <c r="C80" s="177" t="str">
        <f>IF('Sch A. Input'!C83="","",'Sch A. Input'!C83)</f>
        <v/>
      </c>
      <c r="D80" s="178" t="str">
        <f>IF('Sch A. Input'!D83="","",'Sch A. Input'!D83)</f>
        <v/>
      </c>
      <c r="E80" s="178">
        <f>IF('Sch A. Input'!E83="","",MIN('Sch A. Input'!E83,'Sch A. Input'!F83))</f>
        <v>42931</v>
      </c>
      <c r="F80" s="214">
        <f>SUMIFS('Sch A. Input'!G83:BJ83,'Sch A. Input'!$G$14:$BJ$14,"Recurring",'Sch A. Input'!$G$13:$BJ$13,$E$9)</f>
        <v>0</v>
      </c>
      <c r="G80" s="214">
        <f>SUMIFS('Sch A. Input'!G83:BJ83,'Sch A. Input'!$G$14:$BJ$14,"One-time",'Sch A. Input'!$G$13:$BJ$13,'Sch B. Semi-monthly Output'!$E$9)</f>
        <v>0</v>
      </c>
      <c r="H80" s="215">
        <f t="shared" si="2"/>
        <v>0</v>
      </c>
      <c r="I80" s="212"/>
      <c r="J80" s="216">
        <f>IFERROR(-'Sch D. Workings'!AF85,'Sch D. Workings'!AF85)</f>
        <v>0</v>
      </c>
      <c r="L80" s="88"/>
    </row>
    <row r="81" spans="2:12" x14ac:dyDescent="0.2">
      <c r="B81" s="176" t="str">
        <f>IF('Sch A. Input'!B84="","",'Sch A. Input'!B84)</f>
        <v/>
      </c>
      <c r="C81" s="177" t="str">
        <f>IF('Sch A. Input'!C84="","",'Sch A. Input'!C84)</f>
        <v/>
      </c>
      <c r="D81" s="178" t="str">
        <f>IF('Sch A. Input'!D84="","",'Sch A. Input'!D84)</f>
        <v/>
      </c>
      <c r="E81" s="178">
        <f>IF('Sch A. Input'!E84="","",MIN('Sch A. Input'!E84,'Sch A. Input'!F84))</f>
        <v>42931</v>
      </c>
      <c r="F81" s="214">
        <f>SUMIFS('Sch A. Input'!G84:BJ84,'Sch A. Input'!$G$14:$BJ$14,"Recurring",'Sch A. Input'!$G$13:$BJ$13,$E$9)</f>
        <v>0</v>
      </c>
      <c r="G81" s="214">
        <f>SUMIFS('Sch A. Input'!G84:BJ84,'Sch A. Input'!$G$14:$BJ$14,"One-time",'Sch A. Input'!$G$13:$BJ$13,'Sch B. Semi-monthly Output'!$E$9)</f>
        <v>0</v>
      </c>
      <c r="H81" s="215">
        <f t="shared" si="2"/>
        <v>0</v>
      </c>
      <c r="I81" s="212"/>
      <c r="J81" s="216">
        <f>IFERROR(-'Sch D. Workings'!AF86,'Sch D. Workings'!AF86)</f>
        <v>0</v>
      </c>
      <c r="L81" s="88"/>
    </row>
    <row r="82" spans="2:12" x14ac:dyDescent="0.2">
      <c r="B82" s="176" t="str">
        <f>IF('Sch A. Input'!B85="","",'Sch A. Input'!B85)</f>
        <v/>
      </c>
      <c r="C82" s="177" t="str">
        <f>IF('Sch A. Input'!C85="","",'Sch A. Input'!C85)</f>
        <v/>
      </c>
      <c r="D82" s="178" t="str">
        <f>IF('Sch A. Input'!D85="","",'Sch A. Input'!D85)</f>
        <v/>
      </c>
      <c r="E82" s="178">
        <f>IF('Sch A. Input'!E85="","",MIN('Sch A. Input'!E85,'Sch A. Input'!F85))</f>
        <v>42931</v>
      </c>
      <c r="F82" s="214">
        <f>SUMIFS('Sch A. Input'!G85:BJ85,'Sch A. Input'!$G$14:$BJ$14,"Recurring",'Sch A. Input'!$G$13:$BJ$13,$E$9)</f>
        <v>0</v>
      </c>
      <c r="G82" s="214">
        <f>SUMIFS('Sch A. Input'!G85:BJ85,'Sch A. Input'!$G$14:$BJ$14,"One-time",'Sch A. Input'!$G$13:$BJ$13,'Sch B. Semi-monthly Output'!$E$9)</f>
        <v>0</v>
      </c>
      <c r="H82" s="215">
        <f t="shared" si="2"/>
        <v>0</v>
      </c>
      <c r="I82" s="212"/>
      <c r="J82" s="216">
        <f>IFERROR(-'Sch D. Workings'!AF87,'Sch D. Workings'!AF87)</f>
        <v>0</v>
      </c>
      <c r="L82" s="88"/>
    </row>
    <row r="83" spans="2:12" x14ac:dyDescent="0.2">
      <c r="B83" s="176" t="str">
        <f>IF('Sch A. Input'!B86="","",'Sch A. Input'!B86)</f>
        <v/>
      </c>
      <c r="C83" s="177" t="str">
        <f>IF('Sch A. Input'!C86="","",'Sch A. Input'!C86)</f>
        <v/>
      </c>
      <c r="D83" s="178" t="str">
        <f>IF('Sch A. Input'!D86="","",'Sch A. Input'!D86)</f>
        <v/>
      </c>
      <c r="E83" s="178">
        <f>IF('Sch A. Input'!E86="","",MIN('Sch A. Input'!E86,'Sch A. Input'!F86))</f>
        <v>42931</v>
      </c>
      <c r="F83" s="214">
        <f>SUMIFS('Sch A. Input'!G86:BJ86,'Sch A. Input'!$G$14:$BJ$14,"Recurring",'Sch A. Input'!$G$13:$BJ$13,$E$9)</f>
        <v>0</v>
      </c>
      <c r="G83" s="214">
        <f>SUMIFS('Sch A. Input'!G86:BJ86,'Sch A. Input'!$G$14:$BJ$14,"One-time",'Sch A. Input'!$G$13:$BJ$13,'Sch B. Semi-monthly Output'!$E$9)</f>
        <v>0</v>
      </c>
      <c r="H83" s="215">
        <f t="shared" si="2"/>
        <v>0</v>
      </c>
      <c r="I83" s="212"/>
      <c r="J83" s="216">
        <f>IFERROR(-'Sch D. Workings'!AF88,'Sch D. Workings'!AF88)</f>
        <v>0</v>
      </c>
      <c r="L83" s="88"/>
    </row>
    <row r="84" spans="2:12" x14ac:dyDescent="0.2">
      <c r="B84" s="176" t="str">
        <f>IF('Sch A. Input'!B87="","",'Sch A. Input'!B87)</f>
        <v/>
      </c>
      <c r="C84" s="177" t="str">
        <f>IF('Sch A. Input'!C87="","",'Sch A. Input'!C87)</f>
        <v/>
      </c>
      <c r="D84" s="178" t="str">
        <f>IF('Sch A. Input'!D87="","",'Sch A. Input'!D87)</f>
        <v/>
      </c>
      <c r="E84" s="178">
        <f>IF('Sch A. Input'!E87="","",MIN('Sch A. Input'!E87,'Sch A. Input'!F87))</f>
        <v>42931</v>
      </c>
      <c r="F84" s="214">
        <f>SUMIFS('Sch A. Input'!G87:BJ87,'Sch A. Input'!$G$14:$BJ$14,"Recurring",'Sch A. Input'!$G$13:$BJ$13,$E$9)</f>
        <v>0</v>
      </c>
      <c r="G84" s="214">
        <f>SUMIFS('Sch A. Input'!G87:BJ87,'Sch A. Input'!$G$14:$BJ$14,"One-time",'Sch A. Input'!$G$13:$BJ$13,'Sch B. Semi-monthly Output'!$E$9)</f>
        <v>0</v>
      </c>
      <c r="H84" s="215">
        <f t="shared" si="2"/>
        <v>0</v>
      </c>
      <c r="I84" s="212"/>
      <c r="J84" s="216">
        <f>IFERROR(-'Sch D. Workings'!AF89,'Sch D. Workings'!AF89)</f>
        <v>0</v>
      </c>
      <c r="L84" s="88"/>
    </row>
    <row r="85" spans="2:12" x14ac:dyDescent="0.2">
      <c r="B85" s="176" t="str">
        <f>IF('Sch A. Input'!B88="","",'Sch A. Input'!B88)</f>
        <v/>
      </c>
      <c r="C85" s="177" t="str">
        <f>IF('Sch A. Input'!C88="","",'Sch A. Input'!C88)</f>
        <v/>
      </c>
      <c r="D85" s="178" t="str">
        <f>IF('Sch A. Input'!D88="","",'Sch A. Input'!D88)</f>
        <v/>
      </c>
      <c r="E85" s="178">
        <f>IF('Sch A. Input'!E88="","",MIN('Sch A. Input'!E88,'Sch A. Input'!F88))</f>
        <v>42931</v>
      </c>
      <c r="F85" s="214">
        <f>SUMIFS('Sch A. Input'!G88:BJ88,'Sch A. Input'!$G$14:$BJ$14,"Recurring",'Sch A. Input'!$G$13:$BJ$13,$E$9)</f>
        <v>0</v>
      </c>
      <c r="G85" s="214">
        <f>SUMIFS('Sch A. Input'!G88:BJ88,'Sch A. Input'!$G$14:$BJ$14,"One-time",'Sch A. Input'!$G$13:$BJ$13,'Sch B. Semi-monthly Output'!$E$9)</f>
        <v>0</v>
      </c>
      <c r="H85" s="215">
        <f t="shared" si="2"/>
        <v>0</v>
      </c>
      <c r="I85" s="212"/>
      <c r="J85" s="216">
        <f>IFERROR(-'Sch D. Workings'!AF90,'Sch D. Workings'!AF90)</f>
        <v>0</v>
      </c>
      <c r="L85" s="88"/>
    </row>
    <row r="86" spans="2:12" x14ac:dyDescent="0.2">
      <c r="B86" s="176" t="str">
        <f>IF('Sch A. Input'!B89="","",'Sch A. Input'!B89)</f>
        <v/>
      </c>
      <c r="C86" s="177" t="str">
        <f>IF('Sch A. Input'!C89="","",'Sch A. Input'!C89)</f>
        <v/>
      </c>
      <c r="D86" s="178" t="str">
        <f>IF('Sch A. Input'!D89="","",'Sch A. Input'!D89)</f>
        <v/>
      </c>
      <c r="E86" s="178">
        <f>IF('Sch A. Input'!E89="","",MIN('Sch A. Input'!E89,'Sch A. Input'!F89))</f>
        <v>42931</v>
      </c>
      <c r="F86" s="214">
        <f>SUMIFS('Sch A. Input'!G89:BJ89,'Sch A. Input'!$G$14:$BJ$14,"Recurring",'Sch A. Input'!$G$13:$BJ$13,$E$9)</f>
        <v>0</v>
      </c>
      <c r="G86" s="214">
        <f>SUMIFS('Sch A. Input'!G89:BJ89,'Sch A. Input'!$G$14:$BJ$14,"One-time",'Sch A. Input'!$G$13:$BJ$13,'Sch B. Semi-monthly Output'!$E$9)</f>
        <v>0</v>
      </c>
      <c r="H86" s="215">
        <f t="shared" si="2"/>
        <v>0</v>
      </c>
      <c r="I86" s="212"/>
      <c r="J86" s="216">
        <f>IFERROR(-'Sch D. Workings'!AF91,'Sch D. Workings'!AF91)</f>
        <v>0</v>
      </c>
      <c r="L86" s="88"/>
    </row>
    <row r="87" spans="2:12" x14ac:dyDescent="0.2">
      <c r="B87" s="176" t="str">
        <f>IF('Sch A. Input'!B90="","",'Sch A. Input'!B90)</f>
        <v/>
      </c>
      <c r="C87" s="177" t="str">
        <f>IF('Sch A. Input'!C90="","",'Sch A. Input'!C90)</f>
        <v/>
      </c>
      <c r="D87" s="178" t="str">
        <f>IF('Sch A. Input'!D90="","",'Sch A. Input'!D90)</f>
        <v/>
      </c>
      <c r="E87" s="178">
        <f>IF('Sch A. Input'!E90="","",MIN('Sch A. Input'!E90,'Sch A. Input'!F90))</f>
        <v>42931</v>
      </c>
      <c r="F87" s="214">
        <f>SUMIFS('Sch A. Input'!G90:BJ90,'Sch A. Input'!$G$14:$BJ$14,"Recurring",'Sch A. Input'!$G$13:$BJ$13,$E$9)</f>
        <v>0</v>
      </c>
      <c r="G87" s="214">
        <f>SUMIFS('Sch A. Input'!G90:BJ90,'Sch A. Input'!$G$14:$BJ$14,"One-time",'Sch A. Input'!$G$13:$BJ$13,'Sch B. Semi-monthly Output'!$E$9)</f>
        <v>0</v>
      </c>
      <c r="H87" s="215">
        <f t="shared" si="2"/>
        <v>0</v>
      </c>
      <c r="I87" s="212"/>
      <c r="J87" s="216">
        <f>IFERROR(-'Sch D. Workings'!AF92,'Sch D. Workings'!AF92)</f>
        <v>0</v>
      </c>
      <c r="L87" s="88"/>
    </row>
    <row r="88" spans="2:12" x14ac:dyDescent="0.2">
      <c r="B88" s="176" t="str">
        <f>IF('Sch A. Input'!B91="","",'Sch A. Input'!B91)</f>
        <v/>
      </c>
      <c r="C88" s="177" t="str">
        <f>IF('Sch A. Input'!C91="","",'Sch A. Input'!C91)</f>
        <v/>
      </c>
      <c r="D88" s="178" t="str">
        <f>IF('Sch A. Input'!D91="","",'Sch A. Input'!D91)</f>
        <v/>
      </c>
      <c r="E88" s="178">
        <f>IF('Sch A. Input'!E91="","",MIN('Sch A. Input'!E91,'Sch A. Input'!F91))</f>
        <v>42931</v>
      </c>
      <c r="F88" s="214">
        <f>SUMIFS('Sch A. Input'!G91:BJ91,'Sch A. Input'!$G$14:$BJ$14,"Recurring",'Sch A. Input'!$G$13:$BJ$13,$E$9)</f>
        <v>0</v>
      </c>
      <c r="G88" s="214">
        <f>SUMIFS('Sch A. Input'!G91:BJ91,'Sch A. Input'!$G$14:$BJ$14,"One-time",'Sch A. Input'!$G$13:$BJ$13,'Sch B. Semi-monthly Output'!$E$9)</f>
        <v>0</v>
      </c>
      <c r="H88" s="215">
        <f t="shared" si="2"/>
        <v>0</v>
      </c>
      <c r="I88" s="212"/>
      <c r="J88" s="216">
        <f>IFERROR(-'Sch D. Workings'!AF93,'Sch D. Workings'!AF93)</f>
        <v>0</v>
      </c>
      <c r="L88" s="88"/>
    </row>
    <row r="89" spans="2:12" x14ac:dyDescent="0.2">
      <c r="B89" s="176" t="str">
        <f>IF('Sch A. Input'!B92="","",'Sch A. Input'!B92)</f>
        <v/>
      </c>
      <c r="C89" s="177" t="str">
        <f>IF('Sch A. Input'!C92="","",'Sch A. Input'!C92)</f>
        <v/>
      </c>
      <c r="D89" s="178" t="str">
        <f>IF('Sch A. Input'!D92="","",'Sch A. Input'!D92)</f>
        <v/>
      </c>
      <c r="E89" s="178">
        <f>IF('Sch A. Input'!E92="","",MIN('Sch A. Input'!E92,'Sch A. Input'!F92))</f>
        <v>42931</v>
      </c>
      <c r="F89" s="214">
        <f>SUMIFS('Sch A. Input'!G92:BJ92,'Sch A. Input'!$G$14:$BJ$14,"Recurring",'Sch A. Input'!$G$13:$BJ$13,$E$9)</f>
        <v>0</v>
      </c>
      <c r="G89" s="214">
        <f>SUMIFS('Sch A. Input'!G92:BJ92,'Sch A. Input'!$G$14:$BJ$14,"One-time",'Sch A. Input'!$G$13:$BJ$13,'Sch B. Semi-monthly Output'!$E$9)</f>
        <v>0</v>
      </c>
      <c r="H89" s="215">
        <f t="shared" si="2"/>
        <v>0</v>
      </c>
      <c r="I89" s="212"/>
      <c r="J89" s="216">
        <f>IFERROR(-'Sch D. Workings'!AF94,'Sch D. Workings'!AF94)</f>
        <v>0</v>
      </c>
      <c r="L89" s="88"/>
    </row>
    <row r="90" spans="2:12" x14ac:dyDescent="0.2">
      <c r="B90" s="176" t="str">
        <f>IF('Sch A. Input'!B93="","",'Sch A. Input'!B93)</f>
        <v/>
      </c>
      <c r="C90" s="177" t="str">
        <f>IF('Sch A. Input'!C93="","",'Sch A. Input'!C93)</f>
        <v/>
      </c>
      <c r="D90" s="178" t="str">
        <f>IF('Sch A. Input'!D93="","",'Sch A. Input'!D93)</f>
        <v/>
      </c>
      <c r="E90" s="178">
        <f>IF('Sch A. Input'!E93="","",MIN('Sch A. Input'!E93,'Sch A. Input'!F93))</f>
        <v>42931</v>
      </c>
      <c r="F90" s="214">
        <f>SUMIFS('Sch A. Input'!G93:BJ93,'Sch A. Input'!$G$14:$BJ$14,"Recurring",'Sch A. Input'!$G$13:$BJ$13,$E$9)</f>
        <v>0</v>
      </c>
      <c r="G90" s="214">
        <f>SUMIFS('Sch A. Input'!G93:BJ93,'Sch A. Input'!$G$14:$BJ$14,"One-time",'Sch A. Input'!$G$13:$BJ$13,'Sch B. Semi-monthly Output'!$E$9)</f>
        <v>0</v>
      </c>
      <c r="H90" s="215">
        <f t="shared" si="2"/>
        <v>0</v>
      </c>
      <c r="I90" s="212"/>
      <c r="J90" s="216">
        <f>IFERROR(-'Sch D. Workings'!AF95,'Sch D. Workings'!AF95)</f>
        <v>0</v>
      </c>
      <c r="L90" s="88"/>
    </row>
    <row r="91" spans="2:12" x14ac:dyDescent="0.2">
      <c r="B91" s="176" t="str">
        <f>IF('Sch A. Input'!B94="","",'Sch A. Input'!B94)</f>
        <v/>
      </c>
      <c r="C91" s="177" t="str">
        <f>IF('Sch A. Input'!C94="","",'Sch A. Input'!C94)</f>
        <v/>
      </c>
      <c r="D91" s="178" t="str">
        <f>IF('Sch A. Input'!D94="","",'Sch A. Input'!D94)</f>
        <v/>
      </c>
      <c r="E91" s="178">
        <f>IF('Sch A. Input'!E94="","",MIN('Sch A. Input'!E94,'Sch A. Input'!F94))</f>
        <v>42931</v>
      </c>
      <c r="F91" s="214">
        <f>SUMIFS('Sch A. Input'!G94:BJ94,'Sch A. Input'!$G$14:$BJ$14,"Recurring",'Sch A. Input'!$G$13:$BJ$13,$E$9)</f>
        <v>0</v>
      </c>
      <c r="G91" s="214">
        <f>SUMIFS('Sch A. Input'!G94:BJ94,'Sch A. Input'!$G$14:$BJ$14,"One-time",'Sch A. Input'!$G$13:$BJ$13,'Sch B. Semi-monthly Output'!$E$9)</f>
        <v>0</v>
      </c>
      <c r="H91" s="215">
        <f t="shared" si="2"/>
        <v>0</v>
      </c>
      <c r="I91" s="212"/>
      <c r="J91" s="216">
        <f>IFERROR(-'Sch D. Workings'!AF96,'Sch D. Workings'!AF96)</f>
        <v>0</v>
      </c>
      <c r="L91" s="88"/>
    </row>
    <row r="92" spans="2:12" x14ac:dyDescent="0.2">
      <c r="B92" s="176" t="str">
        <f>IF('Sch A. Input'!B95="","",'Sch A. Input'!B95)</f>
        <v/>
      </c>
      <c r="C92" s="177" t="str">
        <f>IF('Sch A. Input'!C95="","",'Sch A. Input'!C95)</f>
        <v/>
      </c>
      <c r="D92" s="178" t="str">
        <f>IF('Sch A. Input'!D95="","",'Sch A. Input'!D95)</f>
        <v/>
      </c>
      <c r="E92" s="178">
        <f>IF('Sch A. Input'!E95="","",MIN('Sch A. Input'!E95,'Sch A. Input'!F95))</f>
        <v>42931</v>
      </c>
      <c r="F92" s="214">
        <f>SUMIFS('Sch A. Input'!G95:BJ95,'Sch A. Input'!$G$14:$BJ$14,"Recurring",'Sch A. Input'!$G$13:$BJ$13,$E$9)</f>
        <v>0</v>
      </c>
      <c r="G92" s="214">
        <f>SUMIFS('Sch A. Input'!G95:BJ95,'Sch A. Input'!$G$14:$BJ$14,"One-time",'Sch A. Input'!$G$13:$BJ$13,'Sch B. Semi-monthly Output'!$E$9)</f>
        <v>0</v>
      </c>
      <c r="H92" s="215">
        <f t="shared" si="2"/>
        <v>0</v>
      </c>
      <c r="I92" s="212"/>
      <c r="J92" s="216">
        <f>IFERROR(-'Sch D. Workings'!AF97,'Sch D. Workings'!AF97)</f>
        <v>0</v>
      </c>
      <c r="L92" s="88"/>
    </row>
    <row r="93" spans="2:12" x14ac:dyDescent="0.2">
      <c r="B93" s="176" t="str">
        <f>IF('Sch A. Input'!B96="","",'Sch A. Input'!B96)</f>
        <v/>
      </c>
      <c r="C93" s="177" t="str">
        <f>IF('Sch A. Input'!C96="","",'Sch A. Input'!C96)</f>
        <v/>
      </c>
      <c r="D93" s="178" t="str">
        <f>IF('Sch A. Input'!D96="","",'Sch A. Input'!D96)</f>
        <v/>
      </c>
      <c r="E93" s="178">
        <f>IF('Sch A. Input'!E96="","",MIN('Sch A. Input'!E96,'Sch A. Input'!F96))</f>
        <v>42931</v>
      </c>
      <c r="F93" s="214">
        <f>SUMIFS('Sch A. Input'!G96:BJ96,'Sch A. Input'!$G$14:$BJ$14,"Recurring",'Sch A. Input'!$G$13:$BJ$13,$E$9)</f>
        <v>0</v>
      </c>
      <c r="G93" s="214">
        <f>SUMIFS('Sch A. Input'!G96:BJ96,'Sch A. Input'!$G$14:$BJ$14,"One-time",'Sch A. Input'!$G$13:$BJ$13,'Sch B. Semi-monthly Output'!$E$9)</f>
        <v>0</v>
      </c>
      <c r="H93" s="215">
        <f t="shared" ref="H93:H111" si="3">SUM(F93:G93)</f>
        <v>0</v>
      </c>
      <c r="I93" s="212"/>
      <c r="J93" s="216">
        <f>IFERROR(-'Sch D. Workings'!AF98,'Sch D. Workings'!AF98)</f>
        <v>0</v>
      </c>
      <c r="L93" s="88"/>
    </row>
    <row r="94" spans="2:12" x14ac:dyDescent="0.2">
      <c r="B94" s="176" t="str">
        <f>IF('Sch A. Input'!B97="","",'Sch A. Input'!B97)</f>
        <v/>
      </c>
      <c r="C94" s="177" t="str">
        <f>IF('Sch A. Input'!C97="","",'Sch A. Input'!C97)</f>
        <v/>
      </c>
      <c r="D94" s="178" t="str">
        <f>IF('Sch A. Input'!D97="","",'Sch A. Input'!D97)</f>
        <v/>
      </c>
      <c r="E94" s="178">
        <f>IF('Sch A. Input'!E97="","",MIN('Sch A. Input'!E97,'Sch A. Input'!F97))</f>
        <v>42931</v>
      </c>
      <c r="F94" s="214">
        <f>SUMIFS('Sch A. Input'!G97:BJ97,'Sch A. Input'!$G$14:$BJ$14,"Recurring",'Sch A. Input'!$G$13:$BJ$13,$E$9)</f>
        <v>0</v>
      </c>
      <c r="G94" s="214">
        <f>SUMIFS('Sch A. Input'!G97:BJ97,'Sch A. Input'!$G$14:$BJ$14,"One-time",'Sch A. Input'!$G$13:$BJ$13,'Sch B. Semi-monthly Output'!$E$9)</f>
        <v>0</v>
      </c>
      <c r="H94" s="215">
        <f t="shared" si="3"/>
        <v>0</v>
      </c>
      <c r="I94" s="212"/>
      <c r="J94" s="216">
        <f>IFERROR(-'Sch D. Workings'!AF99,'Sch D. Workings'!AF99)</f>
        <v>0</v>
      </c>
      <c r="L94" s="88"/>
    </row>
    <row r="95" spans="2:12" x14ac:dyDescent="0.2">
      <c r="B95" s="176" t="str">
        <f>IF('Sch A. Input'!B98="","",'Sch A. Input'!B98)</f>
        <v/>
      </c>
      <c r="C95" s="177" t="str">
        <f>IF('Sch A. Input'!C98="","",'Sch A. Input'!C98)</f>
        <v/>
      </c>
      <c r="D95" s="178" t="str">
        <f>IF('Sch A. Input'!D98="","",'Sch A. Input'!D98)</f>
        <v/>
      </c>
      <c r="E95" s="178">
        <f>IF('Sch A. Input'!E98="","",MIN('Sch A. Input'!E98,'Sch A. Input'!F98))</f>
        <v>42931</v>
      </c>
      <c r="F95" s="214">
        <f>SUMIFS('Sch A. Input'!G98:BJ98,'Sch A. Input'!$G$14:$BJ$14,"Recurring",'Sch A. Input'!$G$13:$BJ$13,$E$9)</f>
        <v>0</v>
      </c>
      <c r="G95" s="214">
        <f>SUMIFS('Sch A. Input'!G98:BJ98,'Sch A. Input'!$G$14:$BJ$14,"One-time",'Sch A. Input'!$G$13:$BJ$13,'Sch B. Semi-monthly Output'!$E$9)</f>
        <v>0</v>
      </c>
      <c r="H95" s="215">
        <f t="shared" si="3"/>
        <v>0</v>
      </c>
      <c r="I95" s="212"/>
      <c r="J95" s="216">
        <f>IFERROR(-'Sch D. Workings'!AF100,'Sch D. Workings'!AF100)</f>
        <v>0</v>
      </c>
      <c r="L95" s="88"/>
    </row>
    <row r="96" spans="2:12" x14ac:dyDescent="0.2">
      <c r="B96" s="176" t="str">
        <f>IF('Sch A. Input'!B99="","",'Sch A. Input'!B99)</f>
        <v/>
      </c>
      <c r="C96" s="177" t="str">
        <f>IF('Sch A. Input'!C99="","",'Sch A. Input'!C99)</f>
        <v/>
      </c>
      <c r="D96" s="178" t="str">
        <f>IF('Sch A. Input'!D99="","",'Sch A. Input'!D99)</f>
        <v/>
      </c>
      <c r="E96" s="178">
        <f>IF('Sch A. Input'!E99="","",MIN('Sch A. Input'!E99,'Sch A. Input'!F99))</f>
        <v>42931</v>
      </c>
      <c r="F96" s="214">
        <f>SUMIFS('Sch A. Input'!G99:BJ99,'Sch A. Input'!$G$14:$BJ$14,"Recurring",'Sch A. Input'!$G$13:$BJ$13,$E$9)</f>
        <v>0</v>
      </c>
      <c r="G96" s="214">
        <f>SUMIFS('Sch A. Input'!G99:BJ99,'Sch A. Input'!$G$14:$BJ$14,"One-time",'Sch A. Input'!$G$13:$BJ$13,'Sch B. Semi-monthly Output'!$E$9)</f>
        <v>0</v>
      </c>
      <c r="H96" s="215">
        <f t="shared" si="3"/>
        <v>0</v>
      </c>
      <c r="I96" s="212"/>
      <c r="J96" s="216">
        <f>IFERROR(-'Sch D. Workings'!AF101,'Sch D. Workings'!AF101)</f>
        <v>0</v>
      </c>
      <c r="L96" s="88"/>
    </row>
    <row r="97" spans="2:16" x14ac:dyDescent="0.2">
      <c r="B97" s="176" t="str">
        <f>IF('Sch A. Input'!B100="","",'Sch A. Input'!B100)</f>
        <v/>
      </c>
      <c r="C97" s="177" t="str">
        <f>IF('Sch A. Input'!C100="","",'Sch A. Input'!C100)</f>
        <v/>
      </c>
      <c r="D97" s="178" t="str">
        <f>IF('Sch A. Input'!D100="","",'Sch A. Input'!D100)</f>
        <v/>
      </c>
      <c r="E97" s="178">
        <f>IF('Sch A. Input'!E100="","",MIN('Sch A. Input'!E100,'Sch A. Input'!F100))</f>
        <v>42931</v>
      </c>
      <c r="F97" s="214">
        <f>SUMIFS('Sch A. Input'!G100:BJ100,'Sch A. Input'!$G$14:$BJ$14,"Recurring",'Sch A. Input'!$G$13:$BJ$13,$E$9)</f>
        <v>0</v>
      </c>
      <c r="G97" s="214">
        <f>SUMIFS('Sch A. Input'!G100:BJ100,'Sch A. Input'!$G$14:$BJ$14,"One-time",'Sch A. Input'!$G$13:$BJ$13,'Sch B. Semi-monthly Output'!$E$9)</f>
        <v>0</v>
      </c>
      <c r="H97" s="215">
        <f t="shared" si="3"/>
        <v>0</v>
      </c>
      <c r="I97" s="212"/>
      <c r="J97" s="216">
        <f>IFERROR(-'Sch D. Workings'!AF102,'Sch D. Workings'!AF102)</f>
        <v>0</v>
      </c>
      <c r="L97" s="88"/>
    </row>
    <row r="98" spans="2:16" x14ac:dyDescent="0.2">
      <c r="B98" s="176" t="str">
        <f>IF('Sch A. Input'!B101="","",'Sch A. Input'!B101)</f>
        <v/>
      </c>
      <c r="C98" s="177" t="str">
        <f>IF('Sch A. Input'!C101="","",'Sch A. Input'!C101)</f>
        <v/>
      </c>
      <c r="D98" s="178" t="str">
        <f>IF('Sch A. Input'!D101="","",'Sch A. Input'!D101)</f>
        <v/>
      </c>
      <c r="E98" s="178">
        <f>IF('Sch A. Input'!E101="","",MIN('Sch A. Input'!E101,'Sch A. Input'!F101))</f>
        <v>42931</v>
      </c>
      <c r="F98" s="214">
        <f>SUMIFS('Sch A. Input'!G101:BJ101,'Sch A. Input'!$G$14:$BJ$14,"Recurring",'Sch A. Input'!$G$13:$BJ$13,$E$9)</f>
        <v>0</v>
      </c>
      <c r="G98" s="214">
        <f>SUMIFS('Sch A. Input'!G101:BJ101,'Sch A. Input'!$G$14:$BJ$14,"One-time",'Sch A. Input'!$G$13:$BJ$13,'Sch B. Semi-monthly Output'!$E$9)</f>
        <v>0</v>
      </c>
      <c r="H98" s="215">
        <f t="shared" si="3"/>
        <v>0</v>
      </c>
      <c r="I98" s="212"/>
      <c r="J98" s="216">
        <f>IFERROR(-'Sch D. Workings'!AF103,'Sch D. Workings'!AF103)</f>
        <v>0</v>
      </c>
      <c r="L98" s="88"/>
    </row>
    <row r="99" spans="2:16" x14ac:dyDescent="0.2">
      <c r="B99" s="176" t="str">
        <f>IF('Sch A. Input'!B102="","",'Sch A. Input'!B102)</f>
        <v/>
      </c>
      <c r="C99" s="177" t="str">
        <f>IF('Sch A. Input'!C102="","",'Sch A. Input'!C102)</f>
        <v/>
      </c>
      <c r="D99" s="178" t="str">
        <f>IF('Sch A. Input'!D102="","",'Sch A. Input'!D102)</f>
        <v/>
      </c>
      <c r="E99" s="178">
        <f>IF('Sch A. Input'!E102="","",MIN('Sch A. Input'!E102,'Sch A. Input'!F102))</f>
        <v>42931</v>
      </c>
      <c r="F99" s="214">
        <f>SUMIFS('Sch A. Input'!G102:BJ102,'Sch A. Input'!$G$14:$BJ$14,"Recurring",'Sch A. Input'!$G$13:$BJ$13,$E$9)</f>
        <v>0</v>
      </c>
      <c r="G99" s="214">
        <f>SUMIFS('Sch A. Input'!G102:BJ102,'Sch A. Input'!$G$14:$BJ$14,"One-time",'Sch A. Input'!$G$13:$BJ$13,'Sch B. Semi-monthly Output'!$E$9)</f>
        <v>0</v>
      </c>
      <c r="H99" s="215">
        <f t="shared" si="3"/>
        <v>0</v>
      </c>
      <c r="I99" s="212"/>
      <c r="J99" s="216">
        <f>IFERROR(-'Sch D. Workings'!AF104,'Sch D. Workings'!AF104)</f>
        <v>0</v>
      </c>
      <c r="L99" s="88"/>
    </row>
    <row r="100" spans="2:16" x14ac:dyDescent="0.2">
      <c r="B100" s="176" t="str">
        <f>IF('Sch A. Input'!B103="","",'Sch A. Input'!B103)</f>
        <v/>
      </c>
      <c r="C100" s="177" t="str">
        <f>IF('Sch A. Input'!C103="","",'Sch A. Input'!C103)</f>
        <v/>
      </c>
      <c r="D100" s="178" t="str">
        <f>IF('Sch A. Input'!D103="","",'Sch A. Input'!D103)</f>
        <v/>
      </c>
      <c r="E100" s="178">
        <f>IF('Sch A. Input'!E103="","",MIN('Sch A. Input'!E103,'Sch A. Input'!F103))</f>
        <v>42931</v>
      </c>
      <c r="F100" s="214">
        <f>SUMIFS('Sch A. Input'!G103:BJ103,'Sch A. Input'!$G$14:$BJ$14,"Recurring",'Sch A. Input'!$G$13:$BJ$13,$E$9)</f>
        <v>0</v>
      </c>
      <c r="G100" s="214">
        <f>SUMIFS('Sch A. Input'!G103:BJ103,'Sch A. Input'!$G$14:$BJ$14,"One-time",'Sch A. Input'!$G$13:$BJ$13,'Sch B. Semi-monthly Output'!$E$9)</f>
        <v>0</v>
      </c>
      <c r="H100" s="215">
        <f t="shared" si="3"/>
        <v>0</v>
      </c>
      <c r="I100" s="212"/>
      <c r="J100" s="216">
        <f>IFERROR(-'Sch D. Workings'!AF105,'Sch D. Workings'!AF105)</f>
        <v>0</v>
      </c>
      <c r="L100" s="88"/>
    </row>
    <row r="101" spans="2:16" x14ac:dyDescent="0.2">
      <c r="B101" s="176" t="str">
        <f>IF('Sch A. Input'!B104="","",'Sch A. Input'!B104)</f>
        <v/>
      </c>
      <c r="C101" s="177" t="str">
        <f>IF('Sch A. Input'!C104="","",'Sch A. Input'!C104)</f>
        <v/>
      </c>
      <c r="D101" s="178" t="str">
        <f>IF('Sch A. Input'!D104="","",'Sch A. Input'!D104)</f>
        <v/>
      </c>
      <c r="E101" s="178">
        <f>IF('Sch A. Input'!E104="","",MIN('Sch A. Input'!E104,'Sch A. Input'!F104))</f>
        <v>42931</v>
      </c>
      <c r="F101" s="214">
        <f>SUMIFS('Sch A. Input'!G104:BJ104,'Sch A. Input'!$G$14:$BJ$14,"Recurring",'Sch A. Input'!$G$13:$BJ$13,$E$9)</f>
        <v>0</v>
      </c>
      <c r="G101" s="214">
        <f>SUMIFS('Sch A. Input'!G104:BJ104,'Sch A. Input'!$G$14:$BJ$14,"One-time",'Sch A. Input'!$G$13:$BJ$13,'Sch B. Semi-monthly Output'!$E$9)</f>
        <v>0</v>
      </c>
      <c r="H101" s="215">
        <f t="shared" si="3"/>
        <v>0</v>
      </c>
      <c r="I101" s="212"/>
      <c r="J101" s="216">
        <f>IFERROR(-'Sch D. Workings'!AF106,'Sch D. Workings'!AF106)</f>
        <v>0</v>
      </c>
      <c r="L101" s="88"/>
    </row>
    <row r="102" spans="2:16" x14ac:dyDescent="0.2">
      <c r="B102" s="176" t="str">
        <f>IF('Sch A. Input'!B105="","",'Sch A. Input'!B105)</f>
        <v/>
      </c>
      <c r="C102" s="177" t="str">
        <f>IF('Sch A. Input'!C105="","",'Sch A. Input'!C105)</f>
        <v/>
      </c>
      <c r="D102" s="178" t="str">
        <f>IF('Sch A. Input'!D105="","",'Sch A. Input'!D105)</f>
        <v/>
      </c>
      <c r="E102" s="178">
        <f>IF('Sch A. Input'!E105="","",MIN('Sch A. Input'!E105,'Sch A. Input'!F105))</f>
        <v>42931</v>
      </c>
      <c r="F102" s="214">
        <f>SUMIFS('Sch A. Input'!G105:BJ105,'Sch A. Input'!$G$14:$BJ$14,"Recurring",'Sch A. Input'!$G$13:$BJ$13,$E$9)</f>
        <v>0</v>
      </c>
      <c r="G102" s="214">
        <f>SUMIFS('Sch A. Input'!G105:BJ105,'Sch A. Input'!$G$14:$BJ$14,"One-time",'Sch A. Input'!$G$13:$BJ$13,'Sch B. Semi-monthly Output'!$E$9)</f>
        <v>0</v>
      </c>
      <c r="H102" s="215">
        <f t="shared" si="3"/>
        <v>0</v>
      </c>
      <c r="I102" s="212"/>
      <c r="J102" s="216">
        <f>IFERROR(-'Sch D. Workings'!AF107,'Sch D. Workings'!AF107)</f>
        <v>0</v>
      </c>
      <c r="L102" s="88"/>
    </row>
    <row r="103" spans="2:16" x14ac:dyDescent="0.2">
      <c r="B103" s="176" t="str">
        <f>IF('Sch A. Input'!B106="","",'Sch A. Input'!B106)</f>
        <v/>
      </c>
      <c r="C103" s="177" t="str">
        <f>IF('Sch A. Input'!C106="","",'Sch A. Input'!C106)</f>
        <v/>
      </c>
      <c r="D103" s="178" t="str">
        <f>IF('Sch A. Input'!D106="","",'Sch A. Input'!D106)</f>
        <v/>
      </c>
      <c r="E103" s="178">
        <f>IF('Sch A. Input'!E106="","",MIN('Sch A. Input'!E106,'Sch A. Input'!F106))</f>
        <v>42931</v>
      </c>
      <c r="F103" s="214">
        <f>SUMIFS('Sch A. Input'!G106:BJ106,'Sch A. Input'!$G$14:$BJ$14,"Recurring",'Sch A. Input'!$G$13:$BJ$13,$E$9)</f>
        <v>0</v>
      </c>
      <c r="G103" s="214">
        <f>SUMIFS('Sch A. Input'!G106:BJ106,'Sch A. Input'!$G$14:$BJ$14,"One-time",'Sch A. Input'!$G$13:$BJ$13,'Sch B. Semi-monthly Output'!$E$9)</f>
        <v>0</v>
      </c>
      <c r="H103" s="215">
        <f t="shared" si="3"/>
        <v>0</v>
      </c>
      <c r="I103" s="212"/>
      <c r="J103" s="216">
        <f>IFERROR(-'Sch D. Workings'!AF108,'Sch D. Workings'!AF108)</f>
        <v>0</v>
      </c>
      <c r="L103" s="88"/>
    </row>
    <row r="104" spans="2:16" x14ac:dyDescent="0.2">
      <c r="B104" s="176" t="str">
        <f>IF('Sch A. Input'!B107="","",'Sch A. Input'!B107)</f>
        <v/>
      </c>
      <c r="C104" s="177" t="str">
        <f>IF('Sch A. Input'!C107="","",'Sch A. Input'!C107)</f>
        <v/>
      </c>
      <c r="D104" s="178" t="str">
        <f>IF('Sch A. Input'!D107="","",'Sch A. Input'!D107)</f>
        <v/>
      </c>
      <c r="E104" s="178">
        <f>IF('Sch A. Input'!E107="","",MIN('Sch A. Input'!E107,'Sch A. Input'!F107))</f>
        <v>42931</v>
      </c>
      <c r="F104" s="214">
        <f>SUMIFS('Sch A. Input'!G107:BJ107,'Sch A. Input'!$G$14:$BJ$14,"Recurring",'Sch A. Input'!$G$13:$BJ$13,$E$9)</f>
        <v>0</v>
      </c>
      <c r="G104" s="214">
        <f>SUMIFS('Sch A. Input'!G107:BJ107,'Sch A. Input'!$G$14:$BJ$14,"One-time",'Sch A. Input'!$G$13:$BJ$13,'Sch B. Semi-monthly Output'!$E$9)</f>
        <v>0</v>
      </c>
      <c r="H104" s="215">
        <f t="shared" si="3"/>
        <v>0</v>
      </c>
      <c r="I104" s="212"/>
      <c r="J104" s="216">
        <f>IFERROR(-'Sch D. Workings'!AF109,'Sch D. Workings'!AF109)</f>
        <v>0</v>
      </c>
      <c r="L104" s="88"/>
    </row>
    <row r="105" spans="2:16" x14ac:dyDescent="0.2">
      <c r="B105" s="176" t="str">
        <f>IF('Sch A. Input'!B108="","",'Sch A. Input'!B108)</f>
        <v/>
      </c>
      <c r="C105" s="177" t="str">
        <f>IF('Sch A. Input'!C108="","",'Sch A. Input'!C108)</f>
        <v/>
      </c>
      <c r="D105" s="178" t="str">
        <f>IF('Sch A. Input'!D108="","",'Sch A. Input'!D108)</f>
        <v/>
      </c>
      <c r="E105" s="178">
        <f>IF('Sch A. Input'!E108="","",MIN('Sch A. Input'!E108,'Sch A. Input'!F108))</f>
        <v>42931</v>
      </c>
      <c r="F105" s="214">
        <f>SUMIFS('Sch A. Input'!G108:BJ108,'Sch A. Input'!$G$14:$BJ$14,"Recurring",'Sch A. Input'!$G$13:$BJ$13,$E$9)</f>
        <v>0</v>
      </c>
      <c r="G105" s="214">
        <f>SUMIFS('Sch A. Input'!G108:BJ108,'Sch A. Input'!$G$14:$BJ$14,"One-time",'Sch A. Input'!$G$13:$BJ$13,'Sch B. Semi-monthly Output'!$E$9)</f>
        <v>0</v>
      </c>
      <c r="H105" s="215">
        <f t="shared" si="3"/>
        <v>0</v>
      </c>
      <c r="I105" s="212"/>
      <c r="J105" s="216">
        <f>IFERROR(-'Sch D. Workings'!AF110,'Sch D. Workings'!AF110)</f>
        <v>0</v>
      </c>
      <c r="L105" s="88"/>
    </row>
    <row r="106" spans="2:16" x14ac:dyDescent="0.2">
      <c r="B106" s="176" t="str">
        <f>IF('Sch A. Input'!B109="","",'Sch A. Input'!B109)</f>
        <v/>
      </c>
      <c r="C106" s="177" t="str">
        <f>IF('Sch A. Input'!C109="","",'Sch A. Input'!C109)</f>
        <v/>
      </c>
      <c r="D106" s="178" t="str">
        <f>IF('Sch A. Input'!D109="","",'Sch A. Input'!D109)</f>
        <v/>
      </c>
      <c r="E106" s="178">
        <f>IF('Sch A. Input'!E109="","",MIN('Sch A. Input'!E109,'Sch A. Input'!F109))</f>
        <v>42931</v>
      </c>
      <c r="F106" s="214">
        <f>SUMIFS('Sch A. Input'!G109:BJ109,'Sch A. Input'!$G$14:$BJ$14,"Recurring",'Sch A. Input'!$G$13:$BJ$13,$E$9)</f>
        <v>0</v>
      </c>
      <c r="G106" s="214">
        <f>SUMIFS('Sch A. Input'!G109:BJ109,'Sch A. Input'!$G$14:$BJ$14,"One-time",'Sch A. Input'!$G$13:$BJ$13,'Sch B. Semi-monthly Output'!$E$9)</f>
        <v>0</v>
      </c>
      <c r="H106" s="215">
        <f t="shared" si="3"/>
        <v>0</v>
      </c>
      <c r="I106" s="212"/>
      <c r="J106" s="216">
        <f>IFERROR(-'Sch D. Workings'!AF111,'Sch D. Workings'!AF111)</f>
        <v>0</v>
      </c>
      <c r="L106" s="88"/>
    </row>
    <row r="107" spans="2:16" x14ac:dyDescent="0.2">
      <c r="B107" s="176" t="str">
        <f>IF('Sch A. Input'!B110="","",'Sch A. Input'!B110)</f>
        <v/>
      </c>
      <c r="C107" s="177" t="str">
        <f>IF('Sch A. Input'!C110="","",'Sch A. Input'!C110)</f>
        <v/>
      </c>
      <c r="D107" s="178" t="str">
        <f>IF('Sch A. Input'!D110="","",'Sch A. Input'!D110)</f>
        <v/>
      </c>
      <c r="E107" s="178">
        <f>IF('Sch A. Input'!E110="","",MIN('Sch A. Input'!E110,'Sch A. Input'!F110))</f>
        <v>42931</v>
      </c>
      <c r="F107" s="214">
        <f>SUMIFS('Sch A. Input'!G110:BJ110,'Sch A. Input'!$G$14:$BJ$14,"Recurring",'Sch A. Input'!$G$13:$BJ$13,$E$9)</f>
        <v>0</v>
      </c>
      <c r="G107" s="214">
        <f>SUMIFS('Sch A. Input'!G110:BJ110,'Sch A. Input'!$G$14:$BJ$14,"One-time",'Sch A. Input'!$G$13:$BJ$13,'Sch B. Semi-monthly Output'!$E$9)</f>
        <v>0</v>
      </c>
      <c r="H107" s="215">
        <f t="shared" si="3"/>
        <v>0</v>
      </c>
      <c r="I107" s="212"/>
      <c r="J107" s="216">
        <f>IFERROR(-'Sch D. Workings'!AF112,'Sch D. Workings'!AF112)</f>
        <v>0</v>
      </c>
      <c r="L107" s="88"/>
    </row>
    <row r="108" spans="2:16" x14ac:dyDescent="0.2">
      <c r="B108" s="176" t="str">
        <f>IF('Sch A. Input'!B111="","",'Sch A. Input'!B111)</f>
        <v/>
      </c>
      <c r="C108" s="177" t="str">
        <f>IF('Sch A. Input'!C111="","",'Sch A. Input'!C111)</f>
        <v/>
      </c>
      <c r="D108" s="178" t="str">
        <f>IF('Sch A. Input'!D111="","",'Sch A. Input'!D111)</f>
        <v/>
      </c>
      <c r="E108" s="178">
        <f>IF('Sch A. Input'!E111="","",MIN('Sch A. Input'!E111,'Sch A. Input'!F111))</f>
        <v>42931</v>
      </c>
      <c r="F108" s="214">
        <f>SUMIFS('Sch A. Input'!G111:BJ111,'Sch A. Input'!$G$14:$BJ$14,"Recurring",'Sch A. Input'!$G$13:$BJ$13,$E$9)</f>
        <v>0</v>
      </c>
      <c r="G108" s="214">
        <f>SUMIFS('Sch A. Input'!G111:BJ111,'Sch A. Input'!$G$14:$BJ$14,"One-time",'Sch A. Input'!$G$13:$BJ$13,'Sch B. Semi-monthly Output'!$E$9)</f>
        <v>0</v>
      </c>
      <c r="H108" s="215">
        <f t="shared" si="3"/>
        <v>0</v>
      </c>
      <c r="I108" s="212"/>
      <c r="J108" s="216">
        <f>IFERROR(-'Sch D. Workings'!AF113,'Sch D. Workings'!AF113)</f>
        <v>0</v>
      </c>
      <c r="L108" s="88"/>
    </row>
    <row r="109" spans="2:16" x14ac:dyDescent="0.2">
      <c r="B109" s="176" t="str">
        <f>IF('Sch A. Input'!B112="","",'Sch A. Input'!B112)</f>
        <v/>
      </c>
      <c r="C109" s="177" t="str">
        <f>IF('Sch A. Input'!C112="","",'Sch A. Input'!C112)</f>
        <v/>
      </c>
      <c r="D109" s="178" t="str">
        <f>IF('Sch A. Input'!D112="","",'Sch A. Input'!D112)</f>
        <v/>
      </c>
      <c r="E109" s="178">
        <f>IF('Sch A. Input'!E112="","",MIN('Sch A. Input'!E112,'Sch A. Input'!F112))</f>
        <v>42931</v>
      </c>
      <c r="F109" s="214">
        <f>SUMIFS('Sch A. Input'!G112:BJ112,'Sch A. Input'!$G$14:$BJ$14,"Recurring",'Sch A. Input'!$G$13:$BJ$13,$E$9)</f>
        <v>0</v>
      </c>
      <c r="G109" s="214">
        <f>SUMIFS('Sch A. Input'!G112:BJ112,'Sch A. Input'!$G$14:$BJ$14,"One-time",'Sch A. Input'!$G$13:$BJ$13,'Sch B. Semi-monthly Output'!$E$9)</f>
        <v>0</v>
      </c>
      <c r="H109" s="215">
        <f t="shared" si="3"/>
        <v>0</v>
      </c>
      <c r="I109" s="212"/>
      <c r="J109" s="216">
        <f>IFERROR(-'Sch D. Workings'!AF114,'Sch D. Workings'!AF114)</f>
        <v>0</v>
      </c>
      <c r="L109" s="88"/>
    </row>
    <row r="110" spans="2:16" x14ac:dyDescent="0.2">
      <c r="B110" s="176" t="str">
        <f>IF('Sch A. Input'!B113="","",'Sch A. Input'!B113)</f>
        <v/>
      </c>
      <c r="C110" s="177" t="str">
        <f>IF('Sch A. Input'!C113="","",'Sch A. Input'!C113)</f>
        <v/>
      </c>
      <c r="D110" s="178" t="str">
        <f>IF('Sch A. Input'!D113="","",'Sch A. Input'!D113)</f>
        <v/>
      </c>
      <c r="E110" s="178">
        <f>IF('Sch A. Input'!E113="","",MIN('Sch A. Input'!E113,'Sch A. Input'!F113))</f>
        <v>42931</v>
      </c>
      <c r="F110" s="214">
        <f>SUMIFS('Sch A. Input'!G113:BJ113,'Sch A. Input'!$G$14:$BJ$14,"Recurring",'Sch A. Input'!$G$13:$BJ$13,$E$9)</f>
        <v>0</v>
      </c>
      <c r="G110" s="214">
        <f>SUMIFS('Sch A. Input'!G113:BJ113,'Sch A. Input'!$G$14:$BJ$14,"One-time",'Sch A. Input'!$G$13:$BJ$13,'Sch B. Semi-monthly Output'!$E$9)</f>
        <v>0</v>
      </c>
      <c r="H110" s="215">
        <f t="shared" si="3"/>
        <v>0</v>
      </c>
      <c r="I110" s="212"/>
      <c r="J110" s="216">
        <f>IFERROR(-'Sch D. Workings'!AF115,'Sch D. Workings'!AF115)</f>
        <v>0</v>
      </c>
      <c r="L110" s="88"/>
    </row>
    <row r="111" spans="2:16" x14ac:dyDescent="0.2">
      <c r="B111" s="176" t="str">
        <f>IF('Sch A. Input'!B114="","",'Sch A. Input'!B114)</f>
        <v/>
      </c>
      <c r="C111" s="177" t="str">
        <f>IF('Sch A. Input'!C114="","",'Sch A. Input'!C114)</f>
        <v/>
      </c>
      <c r="D111" s="178" t="str">
        <f>IF('Sch A. Input'!D114="","",'Sch A. Input'!D114)</f>
        <v/>
      </c>
      <c r="E111" s="178">
        <f>IF('Sch A. Input'!E114="","",MIN('Sch A. Input'!E114,'Sch A. Input'!F114))</f>
        <v>42931</v>
      </c>
      <c r="F111" s="214">
        <f>SUMIFS('Sch A. Input'!G114:BJ114,'Sch A. Input'!$G$14:$BJ$14,"Recurring",'Sch A. Input'!$G$13:$BJ$13,$E$9)</f>
        <v>0</v>
      </c>
      <c r="G111" s="214">
        <f>SUMIFS('Sch A. Input'!G114:BJ114,'Sch A. Input'!$G$14:$BJ$14,"One-time",'Sch A. Input'!$G$13:$BJ$13,'Sch B. Semi-monthly Output'!$E$9)</f>
        <v>0</v>
      </c>
      <c r="H111" s="215">
        <f t="shared" si="3"/>
        <v>0</v>
      </c>
      <c r="I111" s="212"/>
      <c r="J111" s="216">
        <f>IFERROR(-'Sch D. Workings'!AF116,'Sch D. Workings'!AF116)</f>
        <v>0</v>
      </c>
      <c r="L111" s="88"/>
    </row>
    <row r="112" spans="2:16" ht="13.5" thickBot="1" x14ac:dyDescent="0.25">
      <c r="B112" s="196"/>
      <c r="C112" s="193"/>
      <c r="D112" s="194"/>
      <c r="E112" s="195" t="s">
        <v>112</v>
      </c>
      <c r="F112" s="217">
        <f>SUM(F12:F111)</f>
        <v>0</v>
      </c>
      <c r="G112" s="217">
        <f t="shared" ref="G112:J112" si="4">SUM(G12:G111)</f>
        <v>0</v>
      </c>
      <c r="H112" s="217">
        <f t="shared" si="4"/>
        <v>0</v>
      </c>
      <c r="I112" s="218"/>
      <c r="J112" s="219">
        <f t="shared" si="4"/>
        <v>0</v>
      </c>
      <c r="K112" s="129"/>
      <c r="L112" s="131"/>
      <c r="M112" s="129"/>
      <c r="N112" s="129"/>
      <c r="O112" s="129"/>
      <c r="P112" s="129"/>
    </row>
    <row r="113" spans="2:16" ht="14.25" thickTop="1" thickBot="1" x14ac:dyDescent="0.25">
      <c r="B113" s="124"/>
      <c r="C113" s="125"/>
      <c r="D113" s="126"/>
      <c r="E113" s="126"/>
      <c r="F113" s="127"/>
      <c r="G113" s="127"/>
      <c r="H113" s="128"/>
      <c r="I113" s="129"/>
      <c r="J113" s="130"/>
      <c r="K113" s="129"/>
      <c r="L113" s="131"/>
      <c r="M113" s="129"/>
      <c r="N113" s="129"/>
      <c r="O113" s="129"/>
      <c r="P113" s="129"/>
    </row>
    <row r="114" spans="2:16" s="56" customFormat="1" ht="15" customHeight="1" x14ac:dyDescent="0.2">
      <c r="B114" s="384" t="s">
        <v>27</v>
      </c>
      <c r="C114" s="385"/>
      <c r="D114" s="385"/>
      <c r="E114" s="385"/>
      <c r="F114" s="385"/>
      <c r="G114" s="385"/>
      <c r="H114" s="385"/>
      <c r="I114" s="385"/>
      <c r="J114" s="385"/>
      <c r="K114" s="385"/>
      <c r="L114" s="386"/>
      <c r="M114" s="129"/>
      <c r="N114" s="129"/>
      <c r="O114" s="129"/>
    </row>
    <row r="115" spans="2:16" s="56" customFormat="1" ht="160.5" customHeight="1" thickBot="1" x14ac:dyDescent="0.25">
      <c r="B115" s="375" t="s">
        <v>69</v>
      </c>
      <c r="C115" s="376"/>
      <c r="D115" s="376"/>
      <c r="E115" s="376"/>
      <c r="F115" s="376"/>
      <c r="G115" s="376"/>
      <c r="H115" s="376"/>
      <c r="I115" s="376"/>
      <c r="J115" s="376"/>
      <c r="K115" s="376"/>
      <c r="L115" s="377"/>
      <c r="M115" s="129"/>
      <c r="N115" s="129"/>
      <c r="O115" s="129"/>
    </row>
    <row r="116" spans="2:16" x14ac:dyDescent="0.2">
      <c r="B116" s="36"/>
      <c r="C116" s="37"/>
      <c r="D116" s="38"/>
      <c r="E116" s="132"/>
      <c r="F116" s="133"/>
      <c r="G116" s="134"/>
      <c r="H116" s="41"/>
      <c r="O116" s="129"/>
    </row>
    <row r="117" spans="2:16" hidden="1" x14ac:dyDescent="0.2">
      <c r="B117" s="36"/>
      <c r="C117" s="37"/>
      <c r="D117" s="38"/>
      <c r="E117" s="38"/>
      <c r="F117" s="40"/>
      <c r="G117" s="40"/>
      <c r="H117" s="41"/>
      <c r="O117" s="129"/>
    </row>
    <row r="118" spans="2:16" hidden="1" x14ac:dyDescent="0.2">
      <c r="B118" s="36"/>
      <c r="C118" s="37"/>
      <c r="D118" s="38"/>
      <c r="E118" s="38"/>
      <c r="F118" s="40"/>
      <c r="G118" s="40"/>
      <c r="H118" s="41"/>
      <c r="O118" s="129"/>
    </row>
    <row r="119" spans="2:16" hidden="1" x14ac:dyDescent="0.2">
      <c r="B119" s="36"/>
      <c r="C119" s="37"/>
      <c r="D119" s="38"/>
      <c r="E119" s="38"/>
      <c r="F119" s="40"/>
      <c r="G119" s="40"/>
      <c r="H119" s="41"/>
      <c r="O119" s="129"/>
    </row>
    <row r="120" spans="2:16" hidden="1" x14ac:dyDescent="0.2">
      <c r="B120" s="36"/>
      <c r="C120" s="37"/>
      <c r="D120" s="38"/>
      <c r="E120" s="38"/>
      <c r="F120" s="40"/>
      <c r="G120" s="40"/>
      <c r="H120" s="41"/>
      <c r="O120" s="129"/>
    </row>
    <row r="121" spans="2:16" hidden="1" x14ac:dyDescent="0.2">
      <c r="B121" s="36"/>
      <c r="C121" s="37"/>
      <c r="D121" s="38"/>
      <c r="E121" s="38"/>
      <c r="F121" s="40"/>
      <c r="G121" s="40"/>
      <c r="H121" s="41"/>
      <c r="O121" s="129"/>
    </row>
    <row r="122" spans="2:16" hidden="1" x14ac:dyDescent="0.2">
      <c r="O122" s="129"/>
    </row>
    <row r="123" spans="2:16" hidden="1" x14ac:dyDescent="0.2"/>
    <row r="124" spans="2:16" hidden="1" x14ac:dyDescent="0.2"/>
    <row r="125" spans="2:16" hidden="1" x14ac:dyDescent="0.2"/>
    <row r="126" spans="2:16" hidden="1" x14ac:dyDescent="0.2"/>
    <row r="127" spans="2:16" hidden="1" x14ac:dyDescent="0.2"/>
    <row r="128" spans="2:16"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sheetData>
  <sheetProtection algorithmName="SHA-512" hashValue="HYqbln6FZpigzoaflBCc8RROfM4UbbcVPw1tx5RUS7EUYENcIkg/FwmcGIl9eM8P5L8yN/4kHsqGqq5iLTP2xQ==" saltValue="IDztoMG/vc4CcdXaf2G2BQ==" spinCount="100000" sheet="1" objects="1" scenarios="1" formatColumns="0" formatRows="0"/>
  <mergeCells count="2">
    <mergeCell ref="B115:L115"/>
    <mergeCell ref="B114:L114"/>
  </mergeCells>
  <conditionalFormatting sqref="F12:H113">
    <cfRule type="cellIs" dxfId="12" priority="11" operator="lessThan">
      <formula>0</formula>
    </cfRule>
  </conditionalFormatting>
  <conditionalFormatting sqref="J12:J113">
    <cfRule type="cellIs" dxfId="11" priority="10" operator="greaterThan">
      <formula>0</formula>
    </cfRule>
  </conditionalFormatting>
  <conditionalFormatting sqref="I112">
    <cfRule type="cellIs" dxfId="10" priority="2" operator="lessThan">
      <formula>0</formula>
    </cfRule>
  </conditionalFormatting>
  <hyperlinks>
    <hyperlink ref="B1" location="'Instructions and contents'!A1" tooltip="Instructions and contents" display="Instructions and contents"/>
    <hyperlink ref="B2" location="'Sch A. Input'!A1" tooltip="Schedule A: Input" display="&lt;Previous tab"/>
    <hyperlink ref="C2" location="'Sch C. Quarter Output (PR1)'!A1" tooltip="Schedule C: Quarter Output (PR1)" display="Next tab&gt;"/>
  </hyperlinks>
  <pageMargins left="0.7" right="0.7" top="0.75" bottom="0.75" header="0.3" footer="0.3"/>
  <pageSetup scale="78" orientation="landscape" r:id="rId1"/>
  <headerFooter>
    <oddFooter>&amp;C&amp;7&amp;B&amp;"Arial"Document Classification: KPMG Confidential</oddFooter>
  </headerFooter>
  <cellWatches>
    <cellWatch r="J35"/>
  </cellWatch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Y536"/>
  <sheetViews>
    <sheetView showGridLines="0" zoomScale="85" zoomScaleNormal="85" zoomScaleSheetLayoutView="85" workbookViewId="0">
      <selection activeCell="C4" sqref="C4"/>
    </sheetView>
  </sheetViews>
  <sheetFormatPr defaultColWidth="0" defaultRowHeight="15" zeroHeight="1" x14ac:dyDescent="0.25"/>
  <cols>
    <col min="1" max="1" width="0.85546875" customWidth="1"/>
    <col min="2" max="2" width="9.7109375" style="30" customWidth="1"/>
    <col min="3" max="3" width="15.28515625" style="2" customWidth="1"/>
    <col min="4" max="4" width="29" style="2" customWidth="1"/>
    <col min="5" max="6" width="0.85546875" style="2" customWidth="1"/>
    <col min="7" max="7" width="16.28515625" style="2" customWidth="1"/>
    <col min="8" max="8" width="19" style="2" customWidth="1"/>
    <col min="9" max="9" width="16.85546875" style="2" customWidth="1"/>
    <col min="10" max="10" width="7.7109375" style="2" bestFit="1" customWidth="1"/>
    <col min="11" max="11" width="9.7109375" style="2" customWidth="1"/>
    <col min="12" max="12" width="0.85546875" style="2" customWidth="1"/>
    <col min="13" max="13" width="15.5703125" style="2" customWidth="1"/>
    <col min="14" max="14" width="18.5703125" style="2" customWidth="1"/>
    <col min="15" max="15" width="16.7109375" style="2" customWidth="1"/>
    <col min="16" max="16" width="7.7109375" style="2" bestFit="1" customWidth="1"/>
    <col min="17" max="17" width="9.7109375" style="2" customWidth="1"/>
    <col min="18" max="18" width="0.85546875" style="2" customWidth="1"/>
    <col min="19" max="19" width="12.5703125" style="2" customWidth="1"/>
    <col min="20" max="20" width="17.7109375" style="2" customWidth="1"/>
    <col min="21" max="21" width="17" style="2" customWidth="1"/>
    <col min="22" max="22" width="7.7109375" style="2" bestFit="1" customWidth="1"/>
    <col min="23" max="23" width="9.7109375" style="2" customWidth="1"/>
    <col min="24" max="24" width="4.7109375" customWidth="1"/>
    <col min="25" max="25" width="9.140625" customWidth="1"/>
    <col min="26" max="16384" width="9.140625" hidden="1"/>
  </cols>
  <sheetData>
    <row r="1" spans="2:23" s="56" customFormat="1" ht="12.75" x14ac:dyDescent="0.2">
      <c r="C1" s="58" t="s">
        <v>28</v>
      </c>
      <c r="D1" s="175"/>
    </row>
    <row r="2" spans="2:23" s="56" customFormat="1" ht="24.75" customHeight="1" x14ac:dyDescent="0.2">
      <c r="C2" s="58" t="s">
        <v>30</v>
      </c>
      <c r="D2" s="58" t="s">
        <v>29</v>
      </c>
    </row>
    <row r="3" spans="2:23" s="56" customFormat="1" ht="16.5" customHeight="1" x14ac:dyDescent="0.25"/>
    <row r="4" spans="2:23" s="56" customFormat="1" ht="26.25" x14ac:dyDescent="0.25">
      <c r="B4" s="369" t="s">
        <v>198</v>
      </c>
      <c r="C4" s="370">
        <f>'Sch A. Input'!C4</f>
        <v>0</v>
      </c>
      <c r="E4" s="139" t="s">
        <v>87</v>
      </c>
    </row>
    <row r="5" spans="2:23" ht="20.25" x14ac:dyDescent="0.3">
      <c r="C5" s="140" t="s">
        <v>107</v>
      </c>
      <c r="D5" s="141"/>
      <c r="E5" s="142"/>
      <c r="F5" s="141"/>
      <c r="G5" s="141"/>
      <c r="H5" s="141"/>
      <c r="I5" s="141"/>
      <c r="J5" s="141"/>
      <c r="K5" s="141"/>
      <c r="L5" s="141"/>
      <c r="M5" s="141"/>
      <c r="N5" s="141"/>
      <c r="O5" s="141"/>
      <c r="P5" s="141"/>
    </row>
    <row r="6" spans="2:23" s="56" customFormat="1" ht="18.75" thickBot="1" x14ac:dyDescent="0.3">
      <c r="E6" s="55"/>
    </row>
    <row r="7" spans="2:23" ht="39" thickBot="1" x14ac:dyDescent="0.3">
      <c r="C7" s="155" t="str">
        <f>'Sch A. Input'!C10</f>
        <v>Current Semi-Month End Date</v>
      </c>
      <c r="D7" s="159">
        <f>+'Sch A. Input'!$D$10</f>
        <v>42931</v>
      </c>
      <c r="G7" s="86" t="s">
        <v>31</v>
      </c>
      <c r="H7" s="5"/>
      <c r="I7" s="87">
        <f>'Sch D. Workings'!R120</f>
        <v>43008</v>
      </c>
      <c r="M7" s="86" t="s">
        <v>31</v>
      </c>
      <c r="N7" s="5"/>
      <c r="O7" s="87">
        <f>'Sch D. Workings'!AC120</f>
        <v>43100</v>
      </c>
      <c r="S7" s="86" t="s">
        <v>31</v>
      </c>
      <c r="T7" s="5"/>
      <c r="U7" s="87">
        <f>'Sch D. Workings'!AN120</f>
        <v>43190</v>
      </c>
    </row>
    <row r="8" spans="2:23" s="42" customFormat="1" x14ac:dyDescent="0.25">
      <c r="B8" s="91"/>
      <c r="C8" s="35"/>
      <c r="D8" s="35"/>
      <c r="E8" s="35"/>
      <c r="F8" s="35"/>
      <c r="G8" s="387" t="s">
        <v>72</v>
      </c>
      <c r="H8" s="387"/>
      <c r="I8" s="388"/>
      <c r="J8" s="93"/>
      <c r="K8" s="93"/>
      <c r="L8" s="35"/>
      <c r="M8" s="387" t="s">
        <v>73</v>
      </c>
      <c r="N8" s="387"/>
      <c r="O8" s="388"/>
      <c r="P8" s="93"/>
      <c r="Q8" s="93"/>
      <c r="R8" s="35"/>
      <c r="S8" s="387" t="s">
        <v>74</v>
      </c>
      <c r="T8" s="387"/>
      <c r="U8" s="388"/>
      <c r="V8" s="93"/>
      <c r="W8" s="93"/>
    </row>
    <row r="9" spans="2:23" x14ac:dyDescent="0.25">
      <c r="C9" s="88" t="s">
        <v>32</v>
      </c>
      <c r="D9" s="88" t="s">
        <v>32</v>
      </c>
      <c r="H9" s="88" t="s">
        <v>32</v>
      </c>
      <c r="I9" s="88" t="s">
        <v>32</v>
      </c>
      <c r="N9" s="88" t="s">
        <v>32</v>
      </c>
      <c r="O9" s="88" t="s">
        <v>32</v>
      </c>
      <c r="T9" s="88" t="s">
        <v>32</v>
      </c>
      <c r="U9" s="88" t="s">
        <v>32</v>
      </c>
    </row>
    <row r="10" spans="2:23" ht="64.5" x14ac:dyDescent="0.25">
      <c r="B10" s="92" t="s">
        <v>38</v>
      </c>
      <c r="C10" s="31" t="s">
        <v>8</v>
      </c>
      <c r="D10" s="8" t="s">
        <v>9</v>
      </c>
      <c r="G10" s="76" t="s">
        <v>24</v>
      </c>
      <c r="H10" s="76" t="s">
        <v>66</v>
      </c>
      <c r="I10" s="76" t="s">
        <v>67</v>
      </c>
      <c r="M10" s="76" t="s">
        <v>24</v>
      </c>
      <c r="N10" s="76" t="s">
        <v>66</v>
      </c>
      <c r="O10" s="76" t="s">
        <v>67</v>
      </c>
      <c r="S10" s="76" t="s">
        <v>24</v>
      </c>
      <c r="T10" s="76" t="s">
        <v>66</v>
      </c>
      <c r="U10" s="76" t="s">
        <v>67</v>
      </c>
    </row>
    <row r="11" spans="2:23" x14ac:dyDescent="0.25">
      <c r="B11" s="102" t="s">
        <v>11</v>
      </c>
      <c r="C11" s="32">
        <v>1</v>
      </c>
      <c r="D11" s="10">
        <v>48000</v>
      </c>
      <c r="E11" s="89"/>
      <c r="F11" s="89"/>
      <c r="G11" s="32">
        <f>COUNTIF(J$23:J$122,$B11)</f>
        <v>0</v>
      </c>
      <c r="H11" s="220">
        <f>SUMIF(J$23:J$122,$B11,H$23:H$122)</f>
        <v>0</v>
      </c>
      <c r="I11" s="220">
        <f>SUMIF(J$23:J$122,$B11,I$23:I$122)</f>
        <v>0</v>
      </c>
      <c r="J11" s="89"/>
      <c r="K11" s="89"/>
      <c r="L11" s="89"/>
      <c r="M11" s="32">
        <f>COUNTIF(P$23:P$122,$B11)</f>
        <v>0</v>
      </c>
      <c r="N11" s="220">
        <f>SUMIF(P$23:P$122,$B11,N$23:N$122)</f>
        <v>0</v>
      </c>
      <c r="O11" s="220">
        <f>SUMIF(P$23:P$122,$B11,O$23:O$122)</f>
        <v>0</v>
      </c>
      <c r="P11" s="89"/>
      <c r="Q11" s="89"/>
      <c r="R11" s="89"/>
      <c r="S11" s="32">
        <f>COUNTIF(V$23:V$122,$B11)</f>
        <v>0</v>
      </c>
      <c r="T11" s="220">
        <f>SUMIF(V$23:V$122,$B11,T$23:T$122)</f>
        <v>0</v>
      </c>
      <c r="U11" s="220">
        <f>SUMIF(V$23:V$122,$B11,U$23:U$122)</f>
        <v>0</v>
      </c>
      <c r="W11" s="89"/>
    </row>
    <row r="12" spans="2:23" x14ac:dyDescent="0.25">
      <c r="B12" s="103" t="s">
        <v>12</v>
      </c>
      <c r="C12" s="32">
        <v>48001</v>
      </c>
      <c r="D12" s="10">
        <v>96000</v>
      </c>
      <c r="E12" s="89"/>
      <c r="F12" s="89"/>
      <c r="G12" s="32">
        <f>COUNTIF(J$23:J$122,$B12)</f>
        <v>0</v>
      </c>
      <c r="H12" s="220">
        <f>SUMIF(J$23:J$122,$B12,H$23:H$122)</f>
        <v>0</v>
      </c>
      <c r="I12" s="220">
        <f>SUMIF(J$23:J$122,$B12,I$23:I$122)</f>
        <v>0</v>
      </c>
      <c r="J12" s="89"/>
      <c r="K12" s="89"/>
      <c r="L12" s="89"/>
      <c r="M12" s="32">
        <f>COUNTIF(P$23:P$122,$B12)</f>
        <v>0</v>
      </c>
      <c r="N12" s="220">
        <f>SUMIF(P$23:P$122,$B12,N$23:N$122)</f>
        <v>0</v>
      </c>
      <c r="O12" s="220">
        <f>SUMIF(P$23:P$122,$B12,O$23:O$122)</f>
        <v>0</v>
      </c>
      <c r="P12" s="89"/>
      <c r="Q12" s="89"/>
      <c r="R12" s="89"/>
      <c r="S12" s="32">
        <f>COUNTIF(V$23:V$122,$B12)</f>
        <v>0</v>
      </c>
      <c r="T12" s="220">
        <f>SUMIF(V$23:V$122,$B12,T$23:T$122)</f>
        <v>0</v>
      </c>
      <c r="U12" s="220">
        <f>SUMIF(V$23:V$122,$B12,U$23:U$122)</f>
        <v>0</v>
      </c>
      <c r="W12" s="89"/>
    </row>
    <row r="13" spans="2:23" x14ac:dyDescent="0.25">
      <c r="B13" s="103" t="s">
        <v>13</v>
      </c>
      <c r="C13" s="32">
        <v>96001</v>
      </c>
      <c r="D13" s="10">
        <v>235000</v>
      </c>
      <c r="E13" s="89"/>
      <c r="F13" s="89"/>
      <c r="G13" s="32">
        <f>COUNTIF(J$23:J$122,$B13)</f>
        <v>0</v>
      </c>
      <c r="H13" s="220">
        <f>SUMIF(J$23:J$122,$B13,H$23:H$122)</f>
        <v>0</v>
      </c>
      <c r="I13" s="220">
        <f>SUMIF(J$23:J$122,$B13,I$23:I$122)</f>
        <v>0</v>
      </c>
      <c r="J13" s="89"/>
      <c r="K13" s="89"/>
      <c r="L13" s="89"/>
      <c r="M13" s="32">
        <f>COUNTIF(P$23:P$122,$B13)</f>
        <v>0</v>
      </c>
      <c r="N13" s="220">
        <f>SUMIF(P$23:P$122,$B13,N$23:N$122)</f>
        <v>0</v>
      </c>
      <c r="O13" s="220">
        <f>SUMIF(P$23:P$122,$B13,O$23:O$122)</f>
        <v>0</v>
      </c>
      <c r="P13" s="89"/>
      <c r="Q13" s="89"/>
      <c r="R13" s="89"/>
      <c r="S13" s="32">
        <f>COUNTIF(V$23:V$122,$B13)</f>
        <v>0</v>
      </c>
      <c r="T13" s="220">
        <f>SUMIF(V$23:V$122,$B13,T$23:T$122)</f>
        <v>0</v>
      </c>
      <c r="U13" s="220">
        <f>SUMIF(V$23:V$122,$B13,U$23:U$122)</f>
        <v>0</v>
      </c>
      <c r="W13" s="89"/>
    </row>
    <row r="14" spans="2:23" x14ac:dyDescent="0.25">
      <c r="B14" s="118" t="s">
        <v>14</v>
      </c>
      <c r="C14" s="119">
        <v>235001</v>
      </c>
      <c r="D14" s="120">
        <v>900000</v>
      </c>
      <c r="E14" s="89"/>
      <c r="F14" s="89"/>
      <c r="G14" s="119">
        <f>COUNTIF(J$23:J$122,$B14)</f>
        <v>0</v>
      </c>
      <c r="H14" s="221">
        <f>SUMIF(J$23:J$122,$B14,H$23:H$122)</f>
        <v>0</v>
      </c>
      <c r="I14" s="221">
        <f>SUMIF(J$23:J$122,$B14,I$23:I$122)</f>
        <v>0</v>
      </c>
      <c r="J14" s="89"/>
      <c r="K14" s="89"/>
      <c r="L14" s="89"/>
      <c r="M14" s="119">
        <f>COUNTIF(P$23:P$122,$B14)</f>
        <v>0</v>
      </c>
      <c r="N14" s="221">
        <f>SUMIF(P$23:P$122,$B14,N$23:N$122)</f>
        <v>0</v>
      </c>
      <c r="O14" s="221">
        <f>SUMIF(P$23:P$122,$B14,O$23:O$122)</f>
        <v>0</v>
      </c>
      <c r="P14" s="89"/>
      <c r="Q14" s="89"/>
      <c r="R14" s="89"/>
      <c r="S14" s="32">
        <f>COUNTIF(V$23:V$122,$B14)</f>
        <v>0</v>
      </c>
      <c r="T14" s="221">
        <f>SUMIF(V$23:V$122,$B14,T$23:T$122)</f>
        <v>0</v>
      </c>
      <c r="U14" s="221">
        <f>SUMIF(V$23:V$122,$B14,U$23:U$122)</f>
        <v>0</v>
      </c>
      <c r="W14" s="89"/>
    </row>
    <row r="15" spans="2:23" s="24" customFormat="1" ht="15.75" thickBot="1" x14ac:dyDescent="0.3">
      <c r="B15" s="121"/>
      <c r="C15" s="121"/>
      <c r="D15" s="149" t="s">
        <v>58</v>
      </c>
      <c r="E15" s="122"/>
      <c r="F15" s="122"/>
      <c r="G15" s="121">
        <f>SUM(G11:G14)</f>
        <v>0</v>
      </c>
      <c r="H15" s="208">
        <f>SUM(H11:H14)</f>
        <v>0</v>
      </c>
      <c r="I15" s="208">
        <f>SUM(I11:I14)</f>
        <v>0</v>
      </c>
      <c r="J15" s="122"/>
      <c r="K15" s="122"/>
      <c r="L15" s="122"/>
      <c r="M15" s="121">
        <f>SUM(M11:M14)</f>
        <v>0</v>
      </c>
      <c r="N15" s="208">
        <f>SUM(N11:N14)</f>
        <v>0</v>
      </c>
      <c r="O15" s="208">
        <f>SUM(O11:O14)</f>
        <v>0</v>
      </c>
      <c r="P15" s="122"/>
      <c r="Q15" s="122"/>
      <c r="R15" s="122"/>
      <c r="S15" s="121">
        <f>SUM(S11:S14)</f>
        <v>0</v>
      </c>
      <c r="T15" s="208">
        <f>SUM(T11:T14)</f>
        <v>0</v>
      </c>
      <c r="U15" s="208">
        <f>SUM(U11:U14)</f>
        <v>0</v>
      </c>
      <c r="V15" s="123"/>
      <c r="W15" s="122"/>
    </row>
    <row r="16" spans="2:23" s="24" customFormat="1" ht="26.25" customHeight="1" thickTop="1" x14ac:dyDescent="0.25">
      <c r="B16" s="389" t="s">
        <v>120</v>
      </c>
      <c r="C16" s="389"/>
      <c r="D16" s="389"/>
      <c r="E16" s="122"/>
      <c r="F16" s="122"/>
      <c r="G16" s="174">
        <f>$K$123</f>
        <v>0</v>
      </c>
      <c r="H16" s="222"/>
      <c r="I16" s="222"/>
      <c r="J16" s="122"/>
      <c r="K16" s="122"/>
      <c r="L16" s="122"/>
      <c r="M16" s="174">
        <f>$Q$123</f>
        <v>0</v>
      </c>
      <c r="N16" s="222"/>
      <c r="O16" s="222"/>
      <c r="P16" s="122"/>
      <c r="Q16" s="122"/>
      <c r="R16" s="122"/>
      <c r="S16" s="174">
        <f>W123</f>
        <v>0</v>
      </c>
      <c r="T16" s="222"/>
      <c r="U16" s="222"/>
      <c r="V16" s="123"/>
      <c r="W16" s="122"/>
    </row>
    <row r="17" spans="2:23" ht="6.75" customHeight="1" x14ac:dyDescent="0.25">
      <c r="H17" s="3"/>
      <c r="I17" s="3"/>
      <c r="N17" s="3"/>
      <c r="O17" s="3"/>
      <c r="T17" s="3"/>
      <c r="U17" s="3"/>
    </row>
    <row r="18" spans="2:23" ht="15.75" thickBot="1" x14ac:dyDescent="0.3">
      <c r="B18" s="146"/>
      <c r="C18" s="147"/>
      <c r="D18" s="148" t="s">
        <v>37</v>
      </c>
      <c r="E18" s="89"/>
      <c r="F18" s="89"/>
      <c r="G18" s="147"/>
      <c r="H18" s="223">
        <f>+H15</f>
        <v>0</v>
      </c>
      <c r="I18" s="223">
        <f>+I15</f>
        <v>0</v>
      </c>
      <c r="J18" s="89"/>
      <c r="K18" s="89"/>
      <c r="L18" s="89"/>
      <c r="M18" s="147"/>
      <c r="N18" s="223">
        <f>+IF(M15=0,0,N15+H18)</f>
        <v>0</v>
      </c>
      <c r="O18" s="223">
        <f>IF(M15=0,0,O15+I18)</f>
        <v>0</v>
      </c>
      <c r="P18" s="89"/>
      <c r="Q18" s="89"/>
      <c r="R18" s="89"/>
      <c r="S18" s="147"/>
      <c r="T18" s="223">
        <f>+IF(S15=0,0,T15+N18)</f>
        <v>0</v>
      </c>
      <c r="U18" s="223">
        <f>IF(S15=0,0,U15+O18)</f>
        <v>0</v>
      </c>
      <c r="W18" s="89"/>
    </row>
    <row r="19" spans="2:23" x14ac:dyDescent="0.25">
      <c r="B19" s="104"/>
      <c r="C19" s="89"/>
      <c r="D19" s="105" t="s">
        <v>36</v>
      </c>
      <c r="E19" s="89"/>
      <c r="F19" s="89"/>
      <c r="G19" s="107">
        <f>IF(G15=G123,0,"Error")</f>
        <v>0</v>
      </c>
      <c r="H19" s="107">
        <f>IF(H15=H123,0,"Error")</f>
        <v>0</v>
      </c>
      <c r="I19" s="107">
        <f>IF(I15=I123,0,"Error")</f>
        <v>0</v>
      </c>
      <c r="J19" s="89"/>
      <c r="K19" s="89"/>
      <c r="L19" s="89"/>
      <c r="M19" s="106">
        <f>IF(M15=M123,0,"Error")</f>
        <v>0</v>
      </c>
      <c r="N19" s="107">
        <f>IF(N15=N123,0,"Error")</f>
        <v>0</v>
      </c>
      <c r="O19" s="107">
        <f>IF(O15=O123,0,"Error")</f>
        <v>0</v>
      </c>
      <c r="P19" s="89"/>
      <c r="Q19" s="89"/>
      <c r="R19" s="89"/>
      <c r="S19" s="106">
        <f>IF(S15=S123,0,"Error")</f>
        <v>0</v>
      </c>
      <c r="T19" s="107">
        <f>IF(T15=T123,0,"Error")</f>
        <v>0</v>
      </c>
      <c r="U19" s="107">
        <f>IF(U15=U123,0,"Error")</f>
        <v>0</v>
      </c>
      <c r="W19" s="89"/>
    </row>
    <row r="20" spans="2:23" x14ac:dyDescent="0.25">
      <c r="G20" s="161"/>
      <c r="H20" s="161"/>
      <c r="I20" s="161"/>
      <c r="K20" s="175"/>
    </row>
    <row r="21" spans="2:23" ht="15.75" thickBot="1" x14ac:dyDescent="0.3">
      <c r="E21" s="84"/>
      <c r="F21" s="84"/>
      <c r="H21" s="88" t="s">
        <v>32</v>
      </c>
      <c r="I21" s="88" t="s">
        <v>32</v>
      </c>
      <c r="J21" s="25"/>
      <c r="K21" s="25"/>
      <c r="L21" s="84"/>
      <c r="N21" s="88" t="s">
        <v>32</v>
      </c>
      <c r="O21" s="88" t="s">
        <v>32</v>
      </c>
      <c r="P21" s="25"/>
      <c r="Q21" s="25"/>
      <c r="R21" s="84"/>
      <c r="T21" s="88" t="s">
        <v>32</v>
      </c>
      <c r="U21" s="88" t="s">
        <v>32</v>
      </c>
      <c r="V21" s="25"/>
      <c r="W21" s="25"/>
    </row>
    <row r="22" spans="2:23" ht="64.5" x14ac:dyDescent="0.25">
      <c r="C22" s="60" t="s">
        <v>2</v>
      </c>
      <c r="D22" s="83" t="s">
        <v>3</v>
      </c>
      <c r="E22" s="84"/>
      <c r="F22" s="84"/>
      <c r="G22" s="76" t="s">
        <v>24</v>
      </c>
      <c r="H22" s="43" t="s">
        <v>66</v>
      </c>
      <c r="I22" s="76" t="s">
        <v>67</v>
      </c>
      <c r="J22" s="76" t="s">
        <v>35</v>
      </c>
      <c r="K22" s="76" t="s">
        <v>68</v>
      </c>
      <c r="L22" s="84"/>
      <c r="M22" s="76" t="s">
        <v>24</v>
      </c>
      <c r="N22" s="43" t="s">
        <v>66</v>
      </c>
      <c r="O22" s="76" t="s">
        <v>67</v>
      </c>
      <c r="P22" s="76" t="s">
        <v>35</v>
      </c>
      <c r="Q22" s="76" t="s">
        <v>68</v>
      </c>
      <c r="R22" s="84"/>
      <c r="S22" s="76" t="s">
        <v>24</v>
      </c>
      <c r="T22" s="43" t="s">
        <v>66</v>
      </c>
      <c r="U22" s="76" t="s">
        <v>67</v>
      </c>
      <c r="V22" s="76" t="s">
        <v>35</v>
      </c>
      <c r="W22" s="76" t="s">
        <v>68</v>
      </c>
    </row>
    <row r="23" spans="2:23" x14ac:dyDescent="0.25">
      <c r="C23" s="79" t="str">
        <f>IF('Sch A. Input'!B15="","",'Sch A. Input'!B15)</f>
        <v/>
      </c>
      <c r="D23" s="79" t="str">
        <f>IF('Sch A. Input'!C15="","",'Sch A. Input'!C15)</f>
        <v>Jeanette</v>
      </c>
      <c r="E23" s="85"/>
      <c r="F23" s="85"/>
      <c r="G23" s="98">
        <f>'Sch D. Workings'!I124</f>
        <v>0</v>
      </c>
      <c r="H23" s="224">
        <f>IF('Sch D. Workings'!D17="",0,(IF('Sch D. Workings'!H17=0,"Exceeded Cap",IF((SUMIFS('Sch A. Input'!I15:BJ15,'Sch A. Input'!$I$14:$BJ$14,"Total",'Sch A. Input'!$I$13:$BJ$13,"&lt;="&amp;$I$7))&gt;'Sch D. Workings'!H17,MIN('Sch D. Workings'!L124,'Sch D. Workings'!H17),'Sch D. Workings'!L124))))</f>
        <v>0</v>
      </c>
      <c r="I23" s="225">
        <f>'Sch D. Workings'!R124</f>
        <v>0</v>
      </c>
      <c r="J23" s="80">
        <f>IFERROR(LOOKUP('Sch D. Workings'!N124,$C$10:$C$14,$B$10:$B$14),0)</f>
        <v>0</v>
      </c>
      <c r="K23" s="98">
        <f>COUNTIFS('Sch D. Workings'!N124,"&gt;"&amp;'Sch D. Workings'!$H17)</f>
        <v>0</v>
      </c>
      <c r="L23" s="85"/>
      <c r="M23" s="77">
        <f>'Sch D. Workings'!T124</f>
        <v>0</v>
      </c>
      <c r="N23" s="224">
        <f>IF(OR('Sch D. Workings'!D17="",$D$7&lt;=I$7),0,IF(OR(H23="Exceeded Cap",H23='Sch D. Workings'!H17),"Exceeded cap",IF((SUMIFS('Sch A. Input'!I15:BJ15,'Sch A. Input'!$I$14:$BJ$14,"Total",'Sch A. Input'!$I$13:$BJ$13,"&lt;="&amp;$O$7))&gt;'Sch D. Workings'!H17,MIN('Sch D. Workings'!W124,'Sch D. Workings'!H17-'Sch C. Quarter Output (PR1)'!H23),'Sch D. Workings'!W124)))</f>
        <v>0</v>
      </c>
      <c r="O23" s="225">
        <f>'Sch D. Workings'!AC124</f>
        <v>0</v>
      </c>
      <c r="P23" s="80">
        <f>IFERROR(LOOKUP('Sch D. Workings'!Y124,$C$10:$C$14,$B$10:$B$14),0)</f>
        <v>0</v>
      </c>
      <c r="Q23" s="98">
        <f>COUNTIFS('Sch D. Workings'!Y124,"&gt;"&amp;'Sch D. Workings'!$H17)</f>
        <v>0</v>
      </c>
      <c r="R23" s="85"/>
      <c r="S23" s="77">
        <f>'Sch D. Workings'!AE124</f>
        <v>0</v>
      </c>
      <c r="T23" s="224">
        <f>IF(OR('Sch D. Workings'!D17="",$D$7&lt;=O$7),0,IF(OR(N23="Exceeded Cap",H23="Exceeded Cap",SUM(H23,N23)='Sch D. Workings'!H17),"Exceeded Cap",IF((SUMIFS('Sch A. Input'!I15:BJ15,'Sch A. Input'!$I$14:$BJ$14,"Total",'Sch A. Input'!$I$13:$BJ$13,"&lt;="&amp;$U$7))&gt;'Sch D. Workings'!H17,MIN('Sch D. Workings'!AH124,'Sch D. Workings'!H17-H23-N23),'Sch D. Workings'!AH124)))</f>
        <v>0</v>
      </c>
      <c r="U23" s="225">
        <f>'Sch D. Workings'!AN124</f>
        <v>0</v>
      </c>
      <c r="V23" s="80">
        <f>IFERROR(LOOKUP('Sch D. Workings'!AJ124,$C$10:$C$14,$B$10:$B$14),0)</f>
        <v>0</v>
      </c>
      <c r="W23" s="98">
        <f>COUNTIFS('Sch D. Workings'!AJ124,"&gt;"&amp;'Sch D. Workings'!$H17)</f>
        <v>0</v>
      </c>
    </row>
    <row r="24" spans="2:23" x14ac:dyDescent="0.25">
      <c r="C24" s="79" t="str">
        <f>IF('Sch A. Input'!B16="","",'Sch A. Input'!B16)</f>
        <v/>
      </c>
      <c r="D24" s="79" t="str">
        <f>IF('Sch A. Input'!C16="","",'Sch A. Input'!C16)</f>
        <v/>
      </c>
      <c r="E24" s="85"/>
      <c r="F24" s="85"/>
      <c r="G24" s="98">
        <f>'Sch D. Workings'!I125</f>
        <v>0</v>
      </c>
      <c r="H24" s="224">
        <f>IF('Sch D. Workings'!D18="",0,(IF('Sch D. Workings'!H18=0,"Exceeded Cap",IF((SUMIFS('Sch A. Input'!I16:BJ16,'Sch A. Input'!$I$14:$BJ$14,"Total",'Sch A. Input'!$I$13:$BJ$13,"&lt;="&amp;$I$7))&gt;'Sch D. Workings'!H18,MIN('Sch D. Workings'!L125,'Sch D. Workings'!H18),'Sch D. Workings'!L125))))</f>
        <v>0</v>
      </c>
      <c r="I24" s="225">
        <f>'Sch D. Workings'!R125</f>
        <v>0</v>
      </c>
      <c r="J24" s="80">
        <f>IFERROR(LOOKUP('Sch D. Workings'!N125,$C$10:$C$14,$B$10:$B$14),0)</f>
        <v>0</v>
      </c>
      <c r="K24" s="98">
        <f>COUNTIFS('Sch D. Workings'!N125,"&gt;"&amp;'Sch D. Workings'!$H18)</f>
        <v>0</v>
      </c>
      <c r="L24" s="85"/>
      <c r="M24" s="77">
        <f>'Sch D. Workings'!T125</f>
        <v>0</v>
      </c>
      <c r="N24" s="224">
        <f>IF(OR('Sch D. Workings'!D18="",$D$7&lt;=I$7),0,IF(OR(H24="Exceeded Cap",H24='Sch D. Workings'!H18),"Exceeded cap",IF((SUMIFS('Sch A. Input'!I16:BJ16,'Sch A. Input'!$I$14:$BJ$14,"Total",'Sch A. Input'!$I$13:$BJ$13,"&lt;="&amp;$O$7))&gt;'Sch D. Workings'!H18,MIN('Sch D. Workings'!W125,'Sch D. Workings'!H18-'Sch C. Quarter Output (PR1)'!H24),'Sch D. Workings'!W125)))</f>
        <v>0</v>
      </c>
      <c r="O24" s="225">
        <f>'Sch D. Workings'!AC125</f>
        <v>0</v>
      </c>
      <c r="P24" s="80">
        <f>IFERROR(LOOKUP('Sch D. Workings'!Y125,$C$10:$C$14,$B$10:$B$14),0)</f>
        <v>0</v>
      </c>
      <c r="Q24" s="98">
        <f>COUNTIFS('Sch D. Workings'!Y125,"&gt;"&amp;'Sch D. Workings'!$H18)</f>
        <v>0</v>
      </c>
      <c r="R24" s="85"/>
      <c r="S24" s="77">
        <f>'Sch D. Workings'!AE125</f>
        <v>0</v>
      </c>
      <c r="T24" s="224">
        <f>IF(OR('Sch D. Workings'!D18="",$D$7&lt;=O$7),0,IF(OR(N24="Exceeded Cap",H24="Exceeded Cap",SUM(H24,N24)='Sch D. Workings'!H18),"Exceeded Cap",IF((SUMIFS('Sch A. Input'!I16:BJ16,'Sch A. Input'!$I$14:$BJ$14,"Total",'Sch A. Input'!$I$13:$BJ$13,"&lt;="&amp;$U$7))&gt;'Sch D. Workings'!H18,MIN('Sch D. Workings'!AH125,'Sch D. Workings'!H18-H24-N24),'Sch D. Workings'!AH125)))</f>
        <v>0</v>
      </c>
      <c r="U24" s="225">
        <f>'Sch D. Workings'!AN125</f>
        <v>0</v>
      </c>
      <c r="V24" s="80">
        <f>IFERROR(LOOKUP('Sch D. Workings'!AJ125,$C$10:$C$14,$B$10:$B$14),0)</f>
        <v>0</v>
      </c>
      <c r="W24" s="98">
        <f>COUNTIFS('Sch D. Workings'!AJ125,"&gt;"&amp;'Sch D. Workings'!$H18)</f>
        <v>0</v>
      </c>
    </row>
    <row r="25" spans="2:23" x14ac:dyDescent="0.25">
      <c r="C25" s="79" t="str">
        <f>IF('Sch A. Input'!B17="","",'Sch A. Input'!B17)</f>
        <v/>
      </c>
      <c r="D25" s="79" t="str">
        <f>IF('Sch A. Input'!C17="","",'Sch A. Input'!C17)</f>
        <v/>
      </c>
      <c r="E25" s="85"/>
      <c r="F25" s="85"/>
      <c r="G25" s="98">
        <f>'Sch D. Workings'!I126</f>
        <v>0</v>
      </c>
      <c r="H25" s="224">
        <f>IF('Sch D. Workings'!D19="",0,(IF('Sch D. Workings'!H19=0,"Exceeded Cap",IF((SUMIFS('Sch A. Input'!I17:BJ17,'Sch A. Input'!$I$14:$BJ$14,"Total",'Sch A. Input'!$I$13:$BJ$13,"&lt;="&amp;$I$7))&gt;'Sch D. Workings'!H19,MIN('Sch D. Workings'!L126,'Sch D. Workings'!H19),'Sch D. Workings'!L126))))</f>
        <v>0</v>
      </c>
      <c r="I25" s="225">
        <f>'Sch D. Workings'!R126</f>
        <v>0</v>
      </c>
      <c r="J25" s="80">
        <f>IFERROR(LOOKUP('Sch D. Workings'!N126,$C$10:$C$14,$B$10:$B$14),0)</f>
        <v>0</v>
      </c>
      <c r="K25" s="98">
        <f>COUNTIFS('Sch D. Workings'!N126,"&gt;"&amp;'Sch D. Workings'!$H19)</f>
        <v>0</v>
      </c>
      <c r="L25" s="85"/>
      <c r="M25" s="77">
        <f>'Sch D. Workings'!T126</f>
        <v>0</v>
      </c>
      <c r="N25" s="224">
        <f>IF(OR('Sch D. Workings'!D19="",$D$7&lt;=I$7),0,IF(OR(H25="Exceeded Cap",H25='Sch D. Workings'!H19),"Exceeded cap",IF((SUMIFS('Sch A. Input'!I17:BJ17,'Sch A. Input'!$I$14:$BJ$14,"Total",'Sch A. Input'!$I$13:$BJ$13,"&lt;="&amp;$O$7))&gt;'Sch D. Workings'!H19,MIN('Sch D. Workings'!W126,'Sch D. Workings'!H19-'Sch C. Quarter Output (PR1)'!H25),'Sch D. Workings'!W126)))</f>
        <v>0</v>
      </c>
      <c r="O25" s="225">
        <f>'Sch D. Workings'!AC126</f>
        <v>0</v>
      </c>
      <c r="P25" s="80">
        <f>IFERROR(LOOKUP('Sch D. Workings'!Y126,$C$10:$C$14,$B$10:$B$14),0)</f>
        <v>0</v>
      </c>
      <c r="Q25" s="98">
        <f>COUNTIFS('Sch D. Workings'!Y126,"&gt;"&amp;'Sch D. Workings'!$H19)</f>
        <v>0</v>
      </c>
      <c r="R25" s="85"/>
      <c r="S25" s="77">
        <f>'Sch D. Workings'!AE126</f>
        <v>0</v>
      </c>
      <c r="T25" s="224">
        <f>IF(OR('Sch D. Workings'!D19="",$D$7&lt;=O$7),0,IF(OR(N25="Exceeded Cap",H25="Exceeded Cap",SUM(H25,N25)='Sch D. Workings'!H19),"Exceeded Cap",IF((SUMIFS('Sch A. Input'!I17:BJ17,'Sch A. Input'!$I$14:$BJ$14,"Total",'Sch A. Input'!$I$13:$BJ$13,"&lt;="&amp;$U$7))&gt;'Sch D. Workings'!H19,MIN('Sch D. Workings'!AH126,'Sch D. Workings'!H19-H25-N25),'Sch D. Workings'!AH126)))</f>
        <v>0</v>
      </c>
      <c r="U25" s="225">
        <f>'Sch D. Workings'!AN126</f>
        <v>0</v>
      </c>
      <c r="V25" s="80">
        <f>IFERROR(LOOKUP('Sch D. Workings'!AJ126,$C$10:$C$14,$B$10:$B$14),0)</f>
        <v>0</v>
      </c>
      <c r="W25" s="98">
        <f>COUNTIFS('Sch D. Workings'!AJ126,"&gt;"&amp;'Sch D. Workings'!$H19)</f>
        <v>0</v>
      </c>
    </row>
    <row r="26" spans="2:23" x14ac:dyDescent="0.25">
      <c r="C26" s="79" t="str">
        <f>IF('Sch A. Input'!B18="","",'Sch A. Input'!B18)</f>
        <v/>
      </c>
      <c r="D26" s="79" t="str">
        <f>IF('Sch A. Input'!C18="","",'Sch A. Input'!C18)</f>
        <v/>
      </c>
      <c r="E26" s="85"/>
      <c r="F26" s="85"/>
      <c r="G26" s="98">
        <f>'Sch D. Workings'!I127</f>
        <v>0</v>
      </c>
      <c r="H26" s="224">
        <f>IF('Sch D. Workings'!D20="",0,(IF('Sch D. Workings'!H20=0,"Exceeded Cap",IF((SUMIFS('Sch A. Input'!I18:BJ18,'Sch A. Input'!$I$14:$BJ$14,"Total",'Sch A. Input'!$I$13:$BJ$13,"&lt;="&amp;$I$7))&gt;'Sch D. Workings'!H20,MIN('Sch D. Workings'!L127,'Sch D. Workings'!H20),'Sch D. Workings'!L127))))</f>
        <v>0</v>
      </c>
      <c r="I26" s="225">
        <f>'Sch D. Workings'!R127</f>
        <v>0</v>
      </c>
      <c r="J26" s="80">
        <f>IFERROR(LOOKUP('Sch D. Workings'!N127,$C$10:$C$14,$B$10:$B$14),0)</f>
        <v>0</v>
      </c>
      <c r="K26" s="98">
        <f>COUNTIFS('Sch D. Workings'!N127,"&gt;"&amp;'Sch D. Workings'!$H20)</f>
        <v>0</v>
      </c>
      <c r="L26" s="85"/>
      <c r="M26" s="77">
        <f>'Sch D. Workings'!T127</f>
        <v>0</v>
      </c>
      <c r="N26" s="224">
        <f>IF(OR('Sch D. Workings'!D20="",$D$7&lt;=I$7),0,IF(OR(H26="Exceeded Cap",H26='Sch D. Workings'!H20),"Exceeded cap",IF((SUMIFS('Sch A. Input'!I18:BJ18,'Sch A. Input'!$I$14:$BJ$14,"Total",'Sch A. Input'!$I$13:$BJ$13,"&lt;="&amp;$O$7))&gt;'Sch D. Workings'!H20,MIN('Sch D. Workings'!W127,'Sch D. Workings'!H20-'Sch C. Quarter Output (PR1)'!H26),'Sch D. Workings'!W127)))</f>
        <v>0</v>
      </c>
      <c r="O26" s="225">
        <f>'Sch D. Workings'!AC127</f>
        <v>0</v>
      </c>
      <c r="P26" s="80">
        <f>IFERROR(LOOKUP('Sch D. Workings'!Y127,$C$10:$C$14,$B$10:$B$14),0)</f>
        <v>0</v>
      </c>
      <c r="Q26" s="98">
        <f>COUNTIFS('Sch D. Workings'!Y127,"&gt;"&amp;'Sch D. Workings'!$H20)</f>
        <v>0</v>
      </c>
      <c r="R26" s="85"/>
      <c r="S26" s="77">
        <f>'Sch D. Workings'!AE127</f>
        <v>0</v>
      </c>
      <c r="T26" s="224">
        <f>IF(OR('Sch D. Workings'!D20="",$D$7&lt;=O$7),0,IF(OR(N26="Exceeded Cap",H26="Exceeded Cap",SUM(H26,N26)='Sch D. Workings'!H20),"Exceeded Cap",IF((SUMIFS('Sch A. Input'!I18:BJ18,'Sch A. Input'!$I$14:$BJ$14,"Total",'Sch A. Input'!$I$13:$BJ$13,"&lt;="&amp;$U$7))&gt;'Sch D. Workings'!H20,MIN('Sch D. Workings'!AH127,'Sch D. Workings'!H20-H26-N26),'Sch D. Workings'!AH127)))</f>
        <v>0</v>
      </c>
      <c r="U26" s="225">
        <f>'Sch D. Workings'!AN127</f>
        <v>0</v>
      </c>
      <c r="V26" s="80">
        <f>IFERROR(LOOKUP('Sch D. Workings'!AJ127,$C$10:$C$14,$B$10:$B$14),0)</f>
        <v>0</v>
      </c>
      <c r="W26" s="98">
        <f>COUNTIFS('Sch D. Workings'!AJ127,"&gt;"&amp;'Sch D. Workings'!$H20)</f>
        <v>0</v>
      </c>
    </row>
    <row r="27" spans="2:23" x14ac:dyDescent="0.25">
      <c r="C27" s="79" t="str">
        <f>IF('Sch A. Input'!B19="","",'Sch A. Input'!B19)</f>
        <v/>
      </c>
      <c r="D27" s="79" t="str">
        <f>IF('Sch A. Input'!C19="","",'Sch A. Input'!C19)</f>
        <v/>
      </c>
      <c r="E27" s="85"/>
      <c r="F27" s="85"/>
      <c r="G27" s="98">
        <f>'Sch D. Workings'!I128</f>
        <v>0</v>
      </c>
      <c r="H27" s="224">
        <f>IF('Sch D. Workings'!D21="",0,(IF('Sch D. Workings'!H21=0,"Exceeded Cap",IF((SUMIFS('Sch A. Input'!I19:BJ19,'Sch A. Input'!$I$14:$BJ$14,"Total",'Sch A. Input'!$I$13:$BJ$13,"&lt;="&amp;$I$7))&gt;'Sch D. Workings'!H21,MIN('Sch D. Workings'!L128,'Sch D. Workings'!H21),'Sch D. Workings'!L128))))</f>
        <v>0</v>
      </c>
      <c r="I27" s="225">
        <f>'Sch D. Workings'!R128</f>
        <v>0</v>
      </c>
      <c r="J27" s="80">
        <f>IFERROR(LOOKUP('Sch D. Workings'!N128,$C$10:$C$14,$B$10:$B$14),0)</f>
        <v>0</v>
      </c>
      <c r="K27" s="98">
        <f>COUNTIFS('Sch D. Workings'!N128,"&gt;"&amp;'Sch D. Workings'!$H21)</f>
        <v>0</v>
      </c>
      <c r="L27" s="85"/>
      <c r="M27" s="77">
        <f>'Sch D. Workings'!T128</f>
        <v>0</v>
      </c>
      <c r="N27" s="224">
        <f>IF(OR('Sch D. Workings'!D21="",$D$7&lt;=I$7),0,IF(OR(H27="Exceeded Cap",H27='Sch D. Workings'!H21),"Exceeded cap",IF((SUMIFS('Sch A. Input'!I19:BJ19,'Sch A. Input'!$I$14:$BJ$14,"Total",'Sch A. Input'!$I$13:$BJ$13,"&lt;="&amp;$O$7))&gt;'Sch D. Workings'!H21,MIN('Sch D. Workings'!W128,'Sch D. Workings'!H21-'Sch C. Quarter Output (PR1)'!H27),'Sch D. Workings'!W128)))</f>
        <v>0</v>
      </c>
      <c r="O27" s="225">
        <f>'Sch D. Workings'!AC128</f>
        <v>0</v>
      </c>
      <c r="P27" s="80">
        <f>IFERROR(LOOKUP('Sch D. Workings'!Y128,$C$10:$C$14,$B$10:$B$14),0)</f>
        <v>0</v>
      </c>
      <c r="Q27" s="98">
        <f>COUNTIFS('Sch D. Workings'!Y128,"&gt;"&amp;'Sch D. Workings'!$H21)</f>
        <v>0</v>
      </c>
      <c r="R27" s="85"/>
      <c r="S27" s="77">
        <f>'Sch D. Workings'!AE128</f>
        <v>0</v>
      </c>
      <c r="T27" s="224">
        <f>IF(OR('Sch D. Workings'!D21="",$D$7&lt;=O$7),0,IF(OR(N27="Exceeded Cap",H27="Exceeded Cap",SUM(H27,N27)='Sch D. Workings'!H21),"Exceeded Cap",IF((SUMIFS('Sch A. Input'!I19:BJ19,'Sch A. Input'!$I$14:$BJ$14,"Total",'Sch A. Input'!$I$13:$BJ$13,"&lt;="&amp;$U$7))&gt;'Sch D. Workings'!H21,MIN('Sch D. Workings'!AH128,'Sch D. Workings'!H21-H27-N27),'Sch D. Workings'!AH128)))</f>
        <v>0</v>
      </c>
      <c r="U27" s="225">
        <f>'Sch D. Workings'!AN128</f>
        <v>0</v>
      </c>
      <c r="V27" s="80">
        <f>IFERROR(LOOKUP('Sch D. Workings'!AJ128,$C$10:$C$14,$B$10:$B$14),0)</f>
        <v>0</v>
      </c>
      <c r="W27" s="98">
        <f>COUNTIFS('Sch D. Workings'!AJ128,"&gt;"&amp;'Sch D. Workings'!$H21)</f>
        <v>0</v>
      </c>
    </row>
    <row r="28" spans="2:23" x14ac:dyDescent="0.25">
      <c r="C28" s="79" t="str">
        <f>IF('Sch A. Input'!B20="","",'Sch A. Input'!B20)</f>
        <v/>
      </c>
      <c r="D28" s="79" t="str">
        <f>IF('Sch A. Input'!C20="","",'Sch A. Input'!C20)</f>
        <v/>
      </c>
      <c r="E28" s="85"/>
      <c r="F28" s="85"/>
      <c r="G28" s="98">
        <f>'Sch D. Workings'!I129</f>
        <v>0</v>
      </c>
      <c r="H28" s="224">
        <f>IF('Sch D. Workings'!D22="",0,(IF('Sch D. Workings'!H22=0,"Exceeded Cap",IF((SUMIFS('Sch A. Input'!I20:BJ20,'Sch A. Input'!$I$14:$BJ$14,"Total",'Sch A. Input'!$I$13:$BJ$13,"&lt;="&amp;$I$7))&gt;'Sch D. Workings'!H22,MIN('Sch D. Workings'!L129,'Sch D. Workings'!H22),'Sch D. Workings'!L129))))</f>
        <v>0</v>
      </c>
      <c r="I28" s="225">
        <f>'Sch D. Workings'!R129</f>
        <v>0</v>
      </c>
      <c r="J28" s="80">
        <f>IFERROR(LOOKUP('Sch D. Workings'!N129,$C$10:$C$14,$B$10:$B$14),0)</f>
        <v>0</v>
      </c>
      <c r="K28" s="98">
        <f>COUNTIFS('Sch D. Workings'!N129,"&gt;"&amp;'Sch D. Workings'!$H22)</f>
        <v>0</v>
      </c>
      <c r="L28" s="85"/>
      <c r="M28" s="77">
        <f>'Sch D. Workings'!T129</f>
        <v>0</v>
      </c>
      <c r="N28" s="224">
        <f>IF(OR('Sch D. Workings'!D22="",$D$7&lt;=I$7),0,IF(OR(H28="Exceeded Cap",H28='Sch D. Workings'!H22),"Exceeded cap",IF((SUMIFS('Sch A. Input'!I20:BJ20,'Sch A. Input'!$I$14:$BJ$14,"Total",'Sch A. Input'!$I$13:$BJ$13,"&lt;="&amp;$O$7))&gt;'Sch D. Workings'!H22,MIN('Sch D. Workings'!W129,'Sch D. Workings'!H22-'Sch C. Quarter Output (PR1)'!H28),'Sch D. Workings'!W129)))</f>
        <v>0</v>
      </c>
      <c r="O28" s="225">
        <f>'Sch D. Workings'!AC129</f>
        <v>0</v>
      </c>
      <c r="P28" s="80">
        <f>IFERROR(LOOKUP('Sch D. Workings'!Y129,$C$10:$C$14,$B$10:$B$14),0)</f>
        <v>0</v>
      </c>
      <c r="Q28" s="98">
        <f>COUNTIFS('Sch D. Workings'!Y129,"&gt;"&amp;'Sch D. Workings'!$H22)</f>
        <v>0</v>
      </c>
      <c r="R28" s="85"/>
      <c r="S28" s="77">
        <f>'Sch D. Workings'!AE129</f>
        <v>0</v>
      </c>
      <c r="T28" s="224">
        <f>IF(OR('Sch D. Workings'!D22="",$D$7&lt;=O$7),0,IF(OR(N28="Exceeded Cap",H28="Exceeded Cap",SUM(H28,N28)='Sch D. Workings'!H22),"Exceeded Cap",IF((SUMIFS('Sch A. Input'!I20:BJ20,'Sch A. Input'!$I$14:$BJ$14,"Total",'Sch A. Input'!$I$13:$BJ$13,"&lt;="&amp;$U$7))&gt;'Sch D. Workings'!H22,MIN('Sch D. Workings'!AH129,'Sch D. Workings'!H22-H28-N28),'Sch D. Workings'!AH129)))</f>
        <v>0</v>
      </c>
      <c r="U28" s="225">
        <f>'Sch D. Workings'!AN129</f>
        <v>0</v>
      </c>
      <c r="V28" s="80">
        <f>IFERROR(LOOKUP('Sch D. Workings'!AJ129,$C$10:$C$14,$B$10:$B$14),0)</f>
        <v>0</v>
      </c>
      <c r="W28" s="98">
        <f>COUNTIFS('Sch D. Workings'!AJ129,"&gt;"&amp;'Sch D. Workings'!$H22)</f>
        <v>0</v>
      </c>
    </row>
    <row r="29" spans="2:23" x14ac:dyDescent="0.25">
      <c r="C29" s="79" t="str">
        <f>IF('Sch A. Input'!B21="","",'Sch A. Input'!B21)</f>
        <v/>
      </c>
      <c r="D29" s="79" t="str">
        <f>IF('Sch A. Input'!C21="","",'Sch A. Input'!C21)</f>
        <v/>
      </c>
      <c r="E29" s="85"/>
      <c r="F29" s="85"/>
      <c r="G29" s="98">
        <f>'Sch D. Workings'!I130</f>
        <v>0</v>
      </c>
      <c r="H29" s="224">
        <f>IF('Sch D. Workings'!D23="",0,(IF('Sch D. Workings'!H23=0,"Exceeded Cap",IF((SUMIFS('Sch A. Input'!I21:BJ21,'Sch A. Input'!$I$14:$BJ$14,"Total",'Sch A. Input'!$I$13:$BJ$13,"&lt;="&amp;$I$7))&gt;'Sch D. Workings'!H23,MIN('Sch D. Workings'!L130,'Sch D. Workings'!H23),'Sch D. Workings'!L130))))</f>
        <v>0</v>
      </c>
      <c r="I29" s="225">
        <f>'Sch D. Workings'!R130</f>
        <v>0</v>
      </c>
      <c r="J29" s="80">
        <f>IFERROR(LOOKUP('Sch D. Workings'!N130,$C$10:$C$14,$B$10:$B$14),0)</f>
        <v>0</v>
      </c>
      <c r="K29" s="98">
        <f>COUNTIFS('Sch D. Workings'!N130,"&gt;"&amp;'Sch D. Workings'!$H23)</f>
        <v>0</v>
      </c>
      <c r="L29" s="85"/>
      <c r="M29" s="77">
        <f>'Sch D. Workings'!T130</f>
        <v>0</v>
      </c>
      <c r="N29" s="224">
        <f>IF(OR('Sch D. Workings'!D23="",$D$7&lt;=I$7),0,IF(OR(H29="Exceeded Cap",H29='Sch D. Workings'!H23),"Exceeded cap",IF((SUMIFS('Sch A. Input'!I21:BJ21,'Sch A. Input'!$I$14:$BJ$14,"Total",'Sch A. Input'!$I$13:$BJ$13,"&lt;="&amp;$O$7))&gt;'Sch D. Workings'!H23,MIN('Sch D. Workings'!W130,'Sch D. Workings'!H23-'Sch C. Quarter Output (PR1)'!H29),'Sch D. Workings'!W130)))</f>
        <v>0</v>
      </c>
      <c r="O29" s="225">
        <f>'Sch D. Workings'!AC130</f>
        <v>0</v>
      </c>
      <c r="P29" s="80">
        <f>IFERROR(LOOKUP('Sch D. Workings'!Y130,$C$10:$C$14,$B$10:$B$14),0)</f>
        <v>0</v>
      </c>
      <c r="Q29" s="98">
        <f>COUNTIFS('Sch D. Workings'!Y130,"&gt;"&amp;'Sch D. Workings'!$H23)</f>
        <v>0</v>
      </c>
      <c r="R29" s="85"/>
      <c r="S29" s="77">
        <f>'Sch D. Workings'!AE130</f>
        <v>0</v>
      </c>
      <c r="T29" s="224">
        <f>IF(OR('Sch D. Workings'!D23="",$D$7&lt;=O$7),0,IF(OR(N29="Exceeded Cap",H29="Exceeded Cap",SUM(H29,N29)='Sch D. Workings'!H23),"Exceeded Cap",IF((SUMIFS('Sch A. Input'!I21:BJ21,'Sch A. Input'!$I$14:$BJ$14,"Total",'Sch A. Input'!$I$13:$BJ$13,"&lt;="&amp;$U$7))&gt;'Sch D. Workings'!H23,MIN('Sch D. Workings'!AH130,'Sch D. Workings'!H23-H29-N29),'Sch D. Workings'!AH130)))</f>
        <v>0</v>
      </c>
      <c r="U29" s="225">
        <f>'Sch D. Workings'!AN130</f>
        <v>0</v>
      </c>
      <c r="V29" s="80">
        <f>IFERROR(LOOKUP('Sch D. Workings'!AJ130,$C$10:$C$14,$B$10:$B$14),0)</f>
        <v>0</v>
      </c>
      <c r="W29" s="98">
        <f>COUNTIFS('Sch D. Workings'!AJ130,"&gt;"&amp;'Sch D. Workings'!$H23)</f>
        <v>0</v>
      </c>
    </row>
    <row r="30" spans="2:23" x14ac:dyDescent="0.25">
      <c r="C30" s="79" t="str">
        <f>IF('Sch A. Input'!B22="","",'Sch A. Input'!B22)</f>
        <v/>
      </c>
      <c r="D30" s="79" t="str">
        <f>IF('Sch A. Input'!C22="","",'Sch A. Input'!C22)</f>
        <v/>
      </c>
      <c r="E30" s="85"/>
      <c r="F30" s="85"/>
      <c r="G30" s="98">
        <f>'Sch D. Workings'!I131</f>
        <v>0</v>
      </c>
      <c r="H30" s="224">
        <f>IF('Sch D. Workings'!D24="",0,(IF('Sch D. Workings'!H24=0,"Exceeded Cap",IF((SUMIFS('Sch A. Input'!I22:BJ22,'Sch A. Input'!$I$14:$BJ$14,"Total",'Sch A. Input'!$I$13:$BJ$13,"&lt;="&amp;$I$7))&gt;'Sch D. Workings'!H24,MIN('Sch D. Workings'!L131,'Sch D. Workings'!H24),'Sch D. Workings'!L131))))</f>
        <v>0</v>
      </c>
      <c r="I30" s="225">
        <f>'Sch D. Workings'!R131</f>
        <v>0</v>
      </c>
      <c r="J30" s="80">
        <f>IFERROR(LOOKUP('Sch D. Workings'!N131,$C$10:$C$14,$B$10:$B$14),0)</f>
        <v>0</v>
      </c>
      <c r="K30" s="98">
        <f>COUNTIFS('Sch D. Workings'!N131,"&gt;"&amp;'Sch D. Workings'!$H24)</f>
        <v>0</v>
      </c>
      <c r="L30" s="85"/>
      <c r="M30" s="77">
        <f>'Sch D. Workings'!T131</f>
        <v>0</v>
      </c>
      <c r="N30" s="224">
        <f>IF(OR('Sch D. Workings'!D24="",$D$7&lt;=I$7),0,IF(OR(H30="Exceeded Cap",H30='Sch D. Workings'!H24),"Exceeded cap",IF((SUMIFS('Sch A. Input'!I22:BJ22,'Sch A. Input'!$I$14:$BJ$14,"Total",'Sch A. Input'!$I$13:$BJ$13,"&lt;="&amp;$O$7))&gt;'Sch D. Workings'!H24,MIN('Sch D. Workings'!W131,'Sch D. Workings'!H24-'Sch C. Quarter Output (PR1)'!H30),'Sch D. Workings'!W131)))</f>
        <v>0</v>
      </c>
      <c r="O30" s="225">
        <f>'Sch D. Workings'!AC131</f>
        <v>0</v>
      </c>
      <c r="P30" s="80">
        <f>IFERROR(LOOKUP('Sch D. Workings'!Y131,$C$10:$C$14,$B$10:$B$14),0)</f>
        <v>0</v>
      </c>
      <c r="Q30" s="98">
        <f>COUNTIFS('Sch D. Workings'!Y131,"&gt;"&amp;'Sch D. Workings'!$H24)</f>
        <v>0</v>
      </c>
      <c r="R30" s="85"/>
      <c r="S30" s="77">
        <f>'Sch D. Workings'!AE131</f>
        <v>0</v>
      </c>
      <c r="T30" s="224">
        <f>IF(OR('Sch D. Workings'!D24="",$D$7&lt;=O$7),0,IF(OR(N30="Exceeded Cap",H30="Exceeded Cap",SUM(H30,N30)='Sch D. Workings'!H24),"Exceeded Cap",IF((SUMIFS('Sch A. Input'!I22:BJ22,'Sch A. Input'!$I$14:$BJ$14,"Total",'Sch A. Input'!$I$13:$BJ$13,"&lt;="&amp;$U$7))&gt;'Sch D. Workings'!H24,MIN('Sch D. Workings'!AH131,'Sch D. Workings'!H24-H30-N30),'Sch D. Workings'!AH131)))</f>
        <v>0</v>
      </c>
      <c r="U30" s="225">
        <f>'Sch D. Workings'!AN131</f>
        <v>0</v>
      </c>
      <c r="V30" s="80">
        <f>IFERROR(LOOKUP('Sch D. Workings'!AJ131,$C$10:$C$14,$B$10:$B$14),0)</f>
        <v>0</v>
      </c>
      <c r="W30" s="98">
        <f>COUNTIFS('Sch D. Workings'!AJ131,"&gt;"&amp;'Sch D. Workings'!$H24)</f>
        <v>0</v>
      </c>
    </row>
    <row r="31" spans="2:23" x14ac:dyDescent="0.25">
      <c r="C31" s="79" t="str">
        <f>IF('Sch A. Input'!B23="","",'Sch A. Input'!B23)</f>
        <v/>
      </c>
      <c r="D31" s="79" t="str">
        <f>IF('Sch A. Input'!C23="","",'Sch A. Input'!C23)</f>
        <v/>
      </c>
      <c r="E31" s="85"/>
      <c r="F31" s="85"/>
      <c r="G31" s="98">
        <f>'Sch D. Workings'!I132</f>
        <v>0</v>
      </c>
      <c r="H31" s="224">
        <f>IF('Sch D. Workings'!D25="",0,(IF('Sch D. Workings'!H25=0,"Exceeded Cap",IF((SUMIFS('Sch A. Input'!I23:BJ23,'Sch A. Input'!$I$14:$BJ$14,"Total",'Sch A. Input'!$I$13:$BJ$13,"&lt;="&amp;$I$7))&gt;'Sch D. Workings'!H25,MIN('Sch D. Workings'!L132,'Sch D. Workings'!H25),'Sch D. Workings'!L132))))</f>
        <v>0</v>
      </c>
      <c r="I31" s="225">
        <f>'Sch D. Workings'!R132</f>
        <v>0</v>
      </c>
      <c r="J31" s="80">
        <f>IFERROR(LOOKUP('Sch D. Workings'!N132,$C$10:$C$14,$B$10:$B$14),0)</f>
        <v>0</v>
      </c>
      <c r="K31" s="98">
        <f>COUNTIFS('Sch D. Workings'!N132,"&gt;"&amp;'Sch D. Workings'!$H25)</f>
        <v>0</v>
      </c>
      <c r="L31" s="85"/>
      <c r="M31" s="77">
        <f>'Sch D. Workings'!T132</f>
        <v>0</v>
      </c>
      <c r="N31" s="224">
        <f>IF(OR('Sch D. Workings'!D25="",$D$7&lt;=I$7),0,IF(OR(H31="Exceeded Cap",H31='Sch D. Workings'!H25),"Exceeded cap",IF((SUMIFS('Sch A. Input'!I23:BJ23,'Sch A. Input'!$I$14:$BJ$14,"Total",'Sch A. Input'!$I$13:$BJ$13,"&lt;="&amp;$O$7))&gt;'Sch D. Workings'!H25,MIN('Sch D. Workings'!W132,'Sch D. Workings'!H25-'Sch C. Quarter Output (PR1)'!H31),'Sch D. Workings'!W132)))</f>
        <v>0</v>
      </c>
      <c r="O31" s="225">
        <f>'Sch D. Workings'!AC132</f>
        <v>0</v>
      </c>
      <c r="P31" s="80">
        <f>IFERROR(LOOKUP('Sch D. Workings'!Y132,$C$10:$C$14,$B$10:$B$14),0)</f>
        <v>0</v>
      </c>
      <c r="Q31" s="98">
        <f>COUNTIFS('Sch D. Workings'!Y132,"&gt;"&amp;'Sch D. Workings'!$H25)</f>
        <v>0</v>
      </c>
      <c r="R31" s="85"/>
      <c r="S31" s="77">
        <f>'Sch D. Workings'!AE132</f>
        <v>0</v>
      </c>
      <c r="T31" s="224">
        <f>IF(OR('Sch D. Workings'!D25="",$D$7&lt;=O$7),0,IF(OR(N31="Exceeded Cap",H31="Exceeded Cap",SUM(H31,N31)='Sch D. Workings'!H25),"Exceeded Cap",IF((SUMIFS('Sch A. Input'!I23:BJ23,'Sch A. Input'!$I$14:$BJ$14,"Total",'Sch A. Input'!$I$13:$BJ$13,"&lt;="&amp;$U$7))&gt;'Sch D. Workings'!H25,MIN('Sch D. Workings'!AH132,'Sch D. Workings'!H25-H31-N31),'Sch D. Workings'!AH132)))</f>
        <v>0</v>
      </c>
      <c r="U31" s="225">
        <f>'Sch D. Workings'!AN132</f>
        <v>0</v>
      </c>
      <c r="V31" s="80">
        <f>IFERROR(LOOKUP('Sch D. Workings'!AJ132,$C$10:$C$14,$B$10:$B$14),0)</f>
        <v>0</v>
      </c>
      <c r="W31" s="98">
        <f>COUNTIFS('Sch D. Workings'!AJ132,"&gt;"&amp;'Sch D. Workings'!$H25)</f>
        <v>0</v>
      </c>
    </row>
    <row r="32" spans="2:23" x14ac:dyDescent="0.25">
      <c r="C32" s="79" t="str">
        <f>IF('Sch A. Input'!B24="","",'Sch A. Input'!B24)</f>
        <v/>
      </c>
      <c r="D32" s="79" t="str">
        <f>IF('Sch A. Input'!C24="","",'Sch A. Input'!C24)</f>
        <v/>
      </c>
      <c r="E32" s="85"/>
      <c r="F32" s="85"/>
      <c r="G32" s="98">
        <f>'Sch D. Workings'!I133</f>
        <v>0</v>
      </c>
      <c r="H32" s="224">
        <f>IF('Sch D. Workings'!D26="",0,(IF('Sch D. Workings'!H26=0,"Exceeded Cap",IF((SUMIFS('Sch A. Input'!I24:BJ24,'Sch A. Input'!$I$14:$BJ$14,"Total",'Sch A. Input'!$I$13:$BJ$13,"&lt;="&amp;$I$7))&gt;'Sch D. Workings'!H26,MIN('Sch D. Workings'!L133,'Sch D. Workings'!H26),'Sch D. Workings'!L133))))</f>
        <v>0</v>
      </c>
      <c r="I32" s="225">
        <f>'Sch D. Workings'!R133</f>
        <v>0</v>
      </c>
      <c r="J32" s="80">
        <f>IFERROR(LOOKUP('Sch D. Workings'!N133,$C$10:$C$14,$B$10:$B$14),0)</f>
        <v>0</v>
      </c>
      <c r="K32" s="98">
        <f>COUNTIFS('Sch D. Workings'!N133,"&gt;"&amp;'Sch D. Workings'!$H26)</f>
        <v>0</v>
      </c>
      <c r="L32" s="85"/>
      <c r="M32" s="77">
        <f>'Sch D. Workings'!T133</f>
        <v>0</v>
      </c>
      <c r="N32" s="224">
        <f>IF(OR('Sch D. Workings'!D26="",$D$7&lt;=I$7),0,IF(OR(H32="Exceeded Cap",H32='Sch D. Workings'!H26),"Exceeded cap",IF((SUMIFS('Sch A. Input'!I24:BJ24,'Sch A. Input'!$I$14:$BJ$14,"Total",'Sch A. Input'!$I$13:$BJ$13,"&lt;="&amp;$O$7))&gt;'Sch D. Workings'!H26,MIN('Sch D. Workings'!W133,'Sch D. Workings'!H26-'Sch C. Quarter Output (PR1)'!H32),'Sch D. Workings'!W133)))</f>
        <v>0</v>
      </c>
      <c r="O32" s="225">
        <f>'Sch D. Workings'!AC133</f>
        <v>0</v>
      </c>
      <c r="P32" s="80">
        <f>IFERROR(LOOKUP('Sch D. Workings'!Y133,$C$10:$C$14,$B$10:$B$14),0)</f>
        <v>0</v>
      </c>
      <c r="Q32" s="98">
        <f>COUNTIFS('Sch D. Workings'!Y133,"&gt;"&amp;'Sch D. Workings'!$H26)</f>
        <v>0</v>
      </c>
      <c r="R32" s="85"/>
      <c r="S32" s="77">
        <f>'Sch D. Workings'!AE133</f>
        <v>0</v>
      </c>
      <c r="T32" s="224">
        <f>IF(OR('Sch D. Workings'!D26="",$D$7&lt;=O$7),0,IF(OR(N32="Exceeded Cap",H32="Exceeded Cap",SUM(H32,N32)='Sch D. Workings'!H26),"Exceeded Cap",IF((SUMIFS('Sch A. Input'!I24:BJ24,'Sch A. Input'!$I$14:$BJ$14,"Total",'Sch A. Input'!$I$13:$BJ$13,"&lt;="&amp;$U$7))&gt;'Sch D. Workings'!H26,MIN('Sch D. Workings'!AH133,'Sch D. Workings'!H26-H32-N32),'Sch D. Workings'!AH133)))</f>
        <v>0</v>
      </c>
      <c r="U32" s="225">
        <f>'Sch D. Workings'!AN133</f>
        <v>0</v>
      </c>
      <c r="V32" s="80">
        <f>IFERROR(LOOKUP('Sch D. Workings'!AJ133,$C$10:$C$14,$B$10:$B$14),0)</f>
        <v>0</v>
      </c>
      <c r="W32" s="98">
        <f>COUNTIFS('Sch D. Workings'!AJ133,"&gt;"&amp;'Sch D. Workings'!$H26)</f>
        <v>0</v>
      </c>
    </row>
    <row r="33" spans="3:23" x14ac:dyDescent="0.25">
      <c r="C33" s="81" t="str">
        <f>IF('Sch A. Input'!B25="","",'Sch A. Input'!B25)</f>
        <v/>
      </c>
      <c r="D33" s="81" t="str">
        <f>IF('Sch A. Input'!C25="","",'Sch A. Input'!C25)</f>
        <v/>
      </c>
      <c r="E33" s="85"/>
      <c r="F33" s="85"/>
      <c r="G33" s="99">
        <f>'Sch D. Workings'!I134</f>
        <v>0</v>
      </c>
      <c r="H33" s="226">
        <f>IF('Sch D. Workings'!D27="",0,(IF('Sch D. Workings'!H27=0,"Exceeded Cap",IF((SUMIFS('Sch A. Input'!I25:BJ25,'Sch A. Input'!$I$14:$BJ$14,"Total",'Sch A. Input'!$I$13:$BJ$13,"&lt;="&amp;$I$7))&gt;'Sch D. Workings'!H27,MIN('Sch D. Workings'!L134,'Sch D. Workings'!H27),'Sch D. Workings'!L134))))</f>
        <v>0</v>
      </c>
      <c r="I33" s="227">
        <f>'Sch D. Workings'!R134</f>
        <v>0</v>
      </c>
      <c r="J33" s="82">
        <f>IFERROR(LOOKUP('Sch D. Workings'!N134,$C$10:$C$14,$B$10:$B$14),0)</f>
        <v>0</v>
      </c>
      <c r="K33" s="99">
        <f>COUNTIFS('Sch D. Workings'!N134,"&gt;"&amp;'Sch D. Workings'!$H27)</f>
        <v>0</v>
      </c>
      <c r="L33" s="85"/>
      <c r="M33" s="78">
        <f>'Sch D. Workings'!T134</f>
        <v>0</v>
      </c>
      <c r="N33" s="224">
        <f>IF(OR('Sch D. Workings'!D27="",$D$7&lt;=I$7),0,IF(OR(H33="Exceeded Cap",H33='Sch D. Workings'!H27),"Exceeded cap",IF((SUMIFS('Sch A. Input'!I25:BJ25,'Sch A. Input'!$I$14:$BJ$14,"Total",'Sch A. Input'!$I$13:$BJ$13,"&lt;="&amp;$O$7))&gt;'Sch D. Workings'!H27,MIN('Sch D. Workings'!W134,'Sch D. Workings'!H27-'Sch C. Quarter Output (PR1)'!H33),'Sch D. Workings'!W134)))</f>
        <v>0</v>
      </c>
      <c r="O33" s="227">
        <f>'Sch D. Workings'!AC134</f>
        <v>0</v>
      </c>
      <c r="P33" s="82">
        <f>IFERROR(LOOKUP('Sch D. Workings'!Y134,$C$10:$C$14,$B$10:$B$14),0)</f>
        <v>0</v>
      </c>
      <c r="Q33" s="99">
        <f>COUNTIFS('Sch D. Workings'!Y134,"&gt;"&amp;'Sch D. Workings'!$H27)</f>
        <v>0</v>
      </c>
      <c r="R33" s="85"/>
      <c r="S33" s="78">
        <f>'Sch D. Workings'!AE134</f>
        <v>0</v>
      </c>
      <c r="T33" s="224">
        <f>IF(OR('Sch D. Workings'!D27="",$D$7&lt;=O$7),0,IF(OR(N33="Exceeded Cap",H33="Exceeded Cap",SUM(H33,N33)='Sch D. Workings'!H27),"Exceeded Cap",IF((SUMIFS('Sch A. Input'!I25:BJ25,'Sch A. Input'!$I$14:$BJ$14,"Total",'Sch A. Input'!$I$13:$BJ$13,"&lt;="&amp;$U$7))&gt;'Sch D. Workings'!H27,MIN('Sch D. Workings'!AH134,'Sch D. Workings'!H27-H33-N33),'Sch D. Workings'!AH134)))</f>
        <v>0</v>
      </c>
      <c r="U33" s="227">
        <f>'Sch D. Workings'!AN134</f>
        <v>0</v>
      </c>
      <c r="V33" s="82">
        <f>IFERROR(LOOKUP('Sch D. Workings'!AJ134,$C$10:$C$14,$B$10:$B$14),0)</f>
        <v>0</v>
      </c>
      <c r="W33" s="99">
        <f>COUNTIFS('Sch D. Workings'!AJ134,"&gt;"&amp;'Sch D. Workings'!$H27)</f>
        <v>0</v>
      </c>
    </row>
    <row r="34" spans="3:23" x14ac:dyDescent="0.25">
      <c r="C34" s="81" t="str">
        <f>IF('Sch A. Input'!B26="","",'Sch A. Input'!B26)</f>
        <v/>
      </c>
      <c r="D34" s="81" t="str">
        <f>IF('Sch A. Input'!C26="","",'Sch A. Input'!C26)</f>
        <v/>
      </c>
      <c r="E34" s="85"/>
      <c r="F34" s="85"/>
      <c r="G34" s="99">
        <f>'Sch D. Workings'!I135</f>
        <v>0</v>
      </c>
      <c r="H34" s="226">
        <f>IF('Sch D. Workings'!D28="",0,(IF('Sch D. Workings'!H28=0,"Exceeded Cap",IF((SUMIFS('Sch A. Input'!I26:BJ26,'Sch A. Input'!$I$14:$BJ$14,"Total",'Sch A. Input'!$I$13:$BJ$13,"&lt;="&amp;$I$7))&gt;'Sch D. Workings'!H28,MIN('Sch D. Workings'!L135,'Sch D. Workings'!H28),'Sch D. Workings'!L135))))</f>
        <v>0</v>
      </c>
      <c r="I34" s="227">
        <f>'Sch D. Workings'!R135</f>
        <v>0</v>
      </c>
      <c r="J34" s="82">
        <f>IFERROR(LOOKUP('Sch D. Workings'!N135,$C$10:$C$14,$B$10:$B$14),0)</f>
        <v>0</v>
      </c>
      <c r="K34" s="99">
        <f>COUNTIFS('Sch D. Workings'!N135,"&gt;"&amp;'Sch D. Workings'!$H28)</f>
        <v>0</v>
      </c>
      <c r="L34" s="85"/>
      <c r="M34" s="78">
        <f>'Sch D. Workings'!T135</f>
        <v>0</v>
      </c>
      <c r="N34" s="224">
        <f>IF(OR('Sch D. Workings'!D28="",$D$7&lt;=I$7),0,IF(OR(H34="Exceeded Cap",H34='Sch D. Workings'!H28),"Exceeded cap",IF((SUMIFS('Sch A. Input'!I26:BJ26,'Sch A. Input'!$I$14:$BJ$14,"Total",'Sch A. Input'!$I$13:$BJ$13,"&lt;="&amp;$O$7))&gt;'Sch D. Workings'!H28,MIN('Sch D. Workings'!W135,'Sch D. Workings'!H28-'Sch C. Quarter Output (PR1)'!H34),'Sch D. Workings'!W135)))</f>
        <v>0</v>
      </c>
      <c r="O34" s="227">
        <f>'Sch D. Workings'!AC135</f>
        <v>0</v>
      </c>
      <c r="P34" s="82">
        <f>IFERROR(LOOKUP('Sch D. Workings'!Y135,$C$10:$C$14,$B$10:$B$14),0)</f>
        <v>0</v>
      </c>
      <c r="Q34" s="99">
        <f>COUNTIFS('Sch D. Workings'!Y135,"&gt;"&amp;'Sch D. Workings'!$H28)</f>
        <v>0</v>
      </c>
      <c r="R34" s="85"/>
      <c r="S34" s="78">
        <f>'Sch D. Workings'!AE135</f>
        <v>0</v>
      </c>
      <c r="T34" s="224">
        <f>IF(OR('Sch D. Workings'!D28="",$D$7&lt;=O$7),0,IF(OR(N34="Exceeded Cap",H34="Exceeded Cap",SUM(H34,N34)='Sch D. Workings'!H28),"Exceeded Cap",IF((SUMIFS('Sch A. Input'!I26:BJ26,'Sch A. Input'!$I$14:$BJ$14,"Total",'Sch A. Input'!$I$13:$BJ$13,"&lt;="&amp;$U$7))&gt;'Sch D. Workings'!H28,MIN('Sch D. Workings'!AH135,'Sch D. Workings'!H28-H34-N34),'Sch D. Workings'!AH135)))</f>
        <v>0</v>
      </c>
      <c r="U34" s="227">
        <f>'Sch D. Workings'!AN135</f>
        <v>0</v>
      </c>
      <c r="V34" s="82">
        <f>IFERROR(LOOKUP('Sch D. Workings'!AJ135,$C$10:$C$14,$B$10:$B$14),0)</f>
        <v>0</v>
      </c>
      <c r="W34" s="99">
        <f>COUNTIFS('Sch D. Workings'!AJ135,"&gt;"&amp;'Sch D. Workings'!$H28)</f>
        <v>0</v>
      </c>
    </row>
    <row r="35" spans="3:23" x14ac:dyDescent="0.25">
      <c r="C35" s="81" t="str">
        <f>IF('Sch A. Input'!B27="","",'Sch A. Input'!B27)</f>
        <v/>
      </c>
      <c r="D35" s="81" t="str">
        <f>IF('Sch A. Input'!C27="","",'Sch A. Input'!C27)</f>
        <v/>
      </c>
      <c r="E35" s="85"/>
      <c r="F35" s="85"/>
      <c r="G35" s="99">
        <f>'Sch D. Workings'!I136</f>
        <v>0</v>
      </c>
      <c r="H35" s="226">
        <f>IF('Sch D. Workings'!D29="",0,(IF('Sch D. Workings'!H29=0,"Exceeded Cap",IF((SUMIFS('Sch A. Input'!I27:BJ27,'Sch A. Input'!$I$14:$BJ$14,"Total",'Sch A. Input'!$I$13:$BJ$13,"&lt;="&amp;$I$7))&gt;'Sch D. Workings'!H29,MIN('Sch D. Workings'!L136,'Sch D. Workings'!H29),'Sch D. Workings'!L136))))</f>
        <v>0</v>
      </c>
      <c r="I35" s="227">
        <f>'Sch D. Workings'!R136</f>
        <v>0</v>
      </c>
      <c r="J35" s="82">
        <f>IFERROR(LOOKUP('Sch D. Workings'!N136,$C$10:$C$14,$B$10:$B$14),0)</f>
        <v>0</v>
      </c>
      <c r="K35" s="99">
        <f>COUNTIFS('Sch D. Workings'!N136,"&gt;"&amp;'Sch D. Workings'!$H29)</f>
        <v>0</v>
      </c>
      <c r="L35" s="85"/>
      <c r="M35" s="78">
        <f>'Sch D. Workings'!T136</f>
        <v>0</v>
      </c>
      <c r="N35" s="224">
        <f>IF(OR('Sch D. Workings'!D29="",$D$7&lt;=I$7),0,IF(OR(H35="Exceeded Cap",H35='Sch D. Workings'!H29),"Exceeded cap",IF((SUMIFS('Sch A. Input'!I27:BJ27,'Sch A. Input'!$I$14:$BJ$14,"Total",'Sch A. Input'!$I$13:$BJ$13,"&lt;="&amp;$O$7))&gt;'Sch D. Workings'!H29,MIN('Sch D. Workings'!W136,'Sch D. Workings'!H29-'Sch C. Quarter Output (PR1)'!H35),'Sch D. Workings'!W136)))</f>
        <v>0</v>
      </c>
      <c r="O35" s="227">
        <f>'Sch D. Workings'!AC136</f>
        <v>0</v>
      </c>
      <c r="P35" s="82">
        <f>IFERROR(LOOKUP('Sch D. Workings'!Y136,$C$10:$C$14,$B$10:$B$14),0)</f>
        <v>0</v>
      </c>
      <c r="Q35" s="99">
        <f>COUNTIFS('Sch D. Workings'!Y136,"&gt;"&amp;'Sch D. Workings'!$H29)</f>
        <v>0</v>
      </c>
      <c r="R35" s="85"/>
      <c r="S35" s="78">
        <f>'Sch D. Workings'!AE136</f>
        <v>0</v>
      </c>
      <c r="T35" s="224">
        <f>IF(OR('Sch D. Workings'!D29="",$D$7&lt;=O$7),0,IF(OR(N35="Exceeded Cap",H35="Exceeded Cap",SUM(H35,N35)='Sch D. Workings'!H29),"Exceeded Cap",IF((SUMIFS('Sch A. Input'!I27:BJ27,'Sch A. Input'!$I$14:$BJ$14,"Total",'Sch A. Input'!$I$13:$BJ$13,"&lt;="&amp;$U$7))&gt;'Sch D. Workings'!H29,MIN('Sch D. Workings'!AH136,'Sch D. Workings'!H29-H35-N35),'Sch D. Workings'!AH136)))</f>
        <v>0</v>
      </c>
      <c r="U35" s="227">
        <f>'Sch D. Workings'!AN136</f>
        <v>0</v>
      </c>
      <c r="V35" s="82">
        <f>IFERROR(LOOKUP('Sch D. Workings'!AJ136,$C$10:$C$14,$B$10:$B$14),0)</f>
        <v>0</v>
      </c>
      <c r="W35" s="99">
        <f>COUNTIFS('Sch D. Workings'!AJ136,"&gt;"&amp;'Sch D. Workings'!$H29)</f>
        <v>0</v>
      </c>
    </row>
    <row r="36" spans="3:23" x14ac:dyDescent="0.25">
      <c r="C36" s="81" t="str">
        <f>IF('Sch A. Input'!B28="","",'Sch A. Input'!B28)</f>
        <v/>
      </c>
      <c r="D36" s="81" t="str">
        <f>IF('Sch A. Input'!C28="","",'Sch A. Input'!C28)</f>
        <v/>
      </c>
      <c r="E36" s="85"/>
      <c r="F36" s="85"/>
      <c r="G36" s="99">
        <f>'Sch D. Workings'!I137</f>
        <v>0</v>
      </c>
      <c r="H36" s="226">
        <f>IF('Sch D. Workings'!D30="",0,(IF('Sch D. Workings'!H30=0,"Exceeded Cap",IF((SUMIFS('Sch A. Input'!I28:BJ28,'Sch A. Input'!$I$14:$BJ$14,"Total",'Sch A. Input'!$I$13:$BJ$13,"&lt;="&amp;$I$7))&gt;'Sch D. Workings'!H30,MIN('Sch D. Workings'!L137,'Sch D. Workings'!H30),'Sch D. Workings'!L137))))</f>
        <v>0</v>
      </c>
      <c r="I36" s="227">
        <f>'Sch D. Workings'!R137</f>
        <v>0</v>
      </c>
      <c r="J36" s="82">
        <f>IFERROR(LOOKUP('Sch D. Workings'!N137,$C$10:$C$14,$B$10:$B$14),0)</f>
        <v>0</v>
      </c>
      <c r="K36" s="99">
        <f>COUNTIFS('Sch D. Workings'!N137,"&gt;"&amp;'Sch D. Workings'!$H30)</f>
        <v>0</v>
      </c>
      <c r="L36" s="85"/>
      <c r="M36" s="78">
        <f>'Sch D. Workings'!T137</f>
        <v>0</v>
      </c>
      <c r="N36" s="224">
        <f>IF(OR('Sch D. Workings'!D30="",$D$7&lt;=I$7),0,IF(OR(H36="Exceeded Cap",H36='Sch D. Workings'!H30),"Exceeded cap",IF((SUMIFS('Sch A. Input'!I28:BJ28,'Sch A. Input'!$I$14:$BJ$14,"Total",'Sch A. Input'!$I$13:$BJ$13,"&lt;="&amp;$O$7))&gt;'Sch D. Workings'!H30,MIN('Sch D. Workings'!W137,'Sch D. Workings'!H30-'Sch C. Quarter Output (PR1)'!H36),'Sch D. Workings'!W137)))</f>
        <v>0</v>
      </c>
      <c r="O36" s="227">
        <f>'Sch D. Workings'!AC137</f>
        <v>0</v>
      </c>
      <c r="P36" s="82">
        <f>IFERROR(LOOKUP('Sch D. Workings'!Y137,$C$10:$C$14,$B$10:$B$14),0)</f>
        <v>0</v>
      </c>
      <c r="Q36" s="99">
        <f>COUNTIFS('Sch D. Workings'!Y137,"&gt;"&amp;'Sch D. Workings'!$H30)</f>
        <v>0</v>
      </c>
      <c r="R36" s="85"/>
      <c r="S36" s="78">
        <f>'Sch D. Workings'!AE137</f>
        <v>0</v>
      </c>
      <c r="T36" s="224">
        <f>IF(OR('Sch D. Workings'!D30="",$D$7&lt;=O$7),0,IF(OR(N36="Exceeded Cap",H36="Exceeded Cap",SUM(H36,N36)='Sch D. Workings'!H30),"Exceeded Cap",IF((SUMIFS('Sch A. Input'!I28:BJ28,'Sch A. Input'!$I$14:$BJ$14,"Total",'Sch A. Input'!$I$13:$BJ$13,"&lt;="&amp;$U$7))&gt;'Sch D. Workings'!H30,MIN('Sch D. Workings'!AH137,'Sch D. Workings'!H30-H36-N36),'Sch D. Workings'!AH137)))</f>
        <v>0</v>
      </c>
      <c r="U36" s="227">
        <f>'Sch D. Workings'!AN137</f>
        <v>0</v>
      </c>
      <c r="V36" s="82">
        <f>IFERROR(LOOKUP('Sch D. Workings'!AJ137,$C$10:$C$14,$B$10:$B$14),0)</f>
        <v>0</v>
      </c>
      <c r="W36" s="99">
        <f>COUNTIFS('Sch D. Workings'!AJ137,"&gt;"&amp;'Sch D. Workings'!$H30)</f>
        <v>0</v>
      </c>
    </row>
    <row r="37" spans="3:23" x14ac:dyDescent="0.25">
      <c r="C37" s="81" t="str">
        <f>IF('Sch A. Input'!B29="","",'Sch A. Input'!B29)</f>
        <v/>
      </c>
      <c r="D37" s="81" t="str">
        <f>IF('Sch A. Input'!C29="","",'Sch A. Input'!C29)</f>
        <v/>
      </c>
      <c r="E37" s="85"/>
      <c r="F37" s="85"/>
      <c r="G37" s="99">
        <f>'Sch D. Workings'!I138</f>
        <v>0</v>
      </c>
      <c r="H37" s="226">
        <f>IF('Sch D. Workings'!D31="",0,(IF('Sch D. Workings'!H31=0,"Exceeded Cap",IF((SUMIFS('Sch A. Input'!I29:BJ29,'Sch A. Input'!$I$14:$BJ$14,"Total",'Sch A. Input'!$I$13:$BJ$13,"&lt;="&amp;$I$7))&gt;'Sch D. Workings'!H31,MIN('Sch D. Workings'!L138,'Sch D. Workings'!H31),'Sch D. Workings'!L138))))</f>
        <v>0</v>
      </c>
      <c r="I37" s="227">
        <f>'Sch D. Workings'!R138</f>
        <v>0</v>
      </c>
      <c r="J37" s="82">
        <f>IFERROR(LOOKUP('Sch D. Workings'!N138,$C$10:$C$14,$B$10:$B$14),0)</f>
        <v>0</v>
      </c>
      <c r="K37" s="99">
        <f>COUNTIFS('Sch D. Workings'!N138,"&gt;"&amp;'Sch D. Workings'!$H31)</f>
        <v>0</v>
      </c>
      <c r="L37" s="85"/>
      <c r="M37" s="78">
        <f>'Sch D. Workings'!T138</f>
        <v>0</v>
      </c>
      <c r="N37" s="224">
        <f>IF(OR('Sch D. Workings'!D31="",$D$7&lt;=I$7),0,IF(OR(H37="Exceeded Cap",H37='Sch D. Workings'!H31),"Exceeded cap",IF((SUMIFS('Sch A. Input'!I29:BJ29,'Sch A. Input'!$I$14:$BJ$14,"Total",'Sch A. Input'!$I$13:$BJ$13,"&lt;="&amp;$O$7))&gt;'Sch D. Workings'!H31,MIN('Sch D. Workings'!W138,'Sch D. Workings'!H31-'Sch C. Quarter Output (PR1)'!H37),'Sch D. Workings'!W138)))</f>
        <v>0</v>
      </c>
      <c r="O37" s="227">
        <f>'Sch D. Workings'!AC138</f>
        <v>0</v>
      </c>
      <c r="P37" s="82">
        <f>IFERROR(LOOKUP('Sch D. Workings'!Y138,$C$10:$C$14,$B$10:$B$14),0)</f>
        <v>0</v>
      </c>
      <c r="Q37" s="99">
        <f>COUNTIFS('Sch D. Workings'!Y138,"&gt;"&amp;'Sch D. Workings'!$H31)</f>
        <v>0</v>
      </c>
      <c r="R37" s="85"/>
      <c r="S37" s="78">
        <f>'Sch D. Workings'!AE138</f>
        <v>0</v>
      </c>
      <c r="T37" s="224">
        <f>IF(OR('Sch D. Workings'!D31="",$D$7&lt;=O$7),0,IF(OR(N37="Exceeded Cap",H37="Exceeded Cap",SUM(H37,N37)='Sch D. Workings'!H31),"Exceeded Cap",IF((SUMIFS('Sch A. Input'!I29:BJ29,'Sch A. Input'!$I$14:$BJ$14,"Total",'Sch A. Input'!$I$13:$BJ$13,"&lt;="&amp;$U$7))&gt;'Sch D. Workings'!H31,MIN('Sch D. Workings'!AH138,'Sch D. Workings'!H31-H37-N37),'Sch D. Workings'!AH138)))</f>
        <v>0</v>
      </c>
      <c r="U37" s="227">
        <f>'Sch D. Workings'!AN138</f>
        <v>0</v>
      </c>
      <c r="V37" s="82">
        <f>IFERROR(LOOKUP('Sch D. Workings'!AJ138,$C$10:$C$14,$B$10:$B$14),0)</f>
        <v>0</v>
      </c>
      <c r="W37" s="99">
        <f>COUNTIFS('Sch D. Workings'!AJ138,"&gt;"&amp;'Sch D. Workings'!$H31)</f>
        <v>0</v>
      </c>
    </row>
    <row r="38" spans="3:23" x14ac:dyDescent="0.25">
      <c r="C38" s="81" t="str">
        <f>IF('Sch A. Input'!B30="","",'Sch A. Input'!B30)</f>
        <v/>
      </c>
      <c r="D38" s="81" t="str">
        <f>IF('Sch A. Input'!C30="","",'Sch A. Input'!C30)</f>
        <v/>
      </c>
      <c r="E38" s="85"/>
      <c r="F38" s="85"/>
      <c r="G38" s="99">
        <f>'Sch D. Workings'!I139</f>
        <v>0</v>
      </c>
      <c r="H38" s="226">
        <f>IF('Sch D. Workings'!D32="",0,(IF('Sch D. Workings'!H32=0,"Exceeded Cap",IF((SUMIFS('Sch A. Input'!I30:BJ30,'Sch A. Input'!$I$14:$BJ$14,"Total",'Sch A. Input'!$I$13:$BJ$13,"&lt;="&amp;$I$7))&gt;'Sch D. Workings'!H32,MIN('Sch D. Workings'!L139,'Sch D. Workings'!H32),'Sch D. Workings'!L139))))</f>
        <v>0</v>
      </c>
      <c r="I38" s="227">
        <f>'Sch D. Workings'!R139</f>
        <v>0</v>
      </c>
      <c r="J38" s="82">
        <f>IFERROR(LOOKUP('Sch D. Workings'!N139,$C$10:$C$14,$B$10:$B$14),0)</f>
        <v>0</v>
      </c>
      <c r="K38" s="99">
        <f>COUNTIFS('Sch D. Workings'!N139,"&gt;"&amp;'Sch D. Workings'!$H32)</f>
        <v>0</v>
      </c>
      <c r="L38" s="85"/>
      <c r="M38" s="78">
        <f>'Sch D. Workings'!T139</f>
        <v>0</v>
      </c>
      <c r="N38" s="224">
        <f>IF(OR('Sch D. Workings'!D32="",$D$7&lt;=I$7),0,IF(OR(H38="Exceeded Cap",H38='Sch D. Workings'!H32),"Exceeded cap",IF((SUMIFS('Sch A. Input'!I30:BJ30,'Sch A. Input'!$I$14:$BJ$14,"Total",'Sch A. Input'!$I$13:$BJ$13,"&lt;="&amp;$O$7))&gt;'Sch D. Workings'!H32,MIN('Sch D. Workings'!W139,'Sch D. Workings'!H32-'Sch C. Quarter Output (PR1)'!H38),'Sch D. Workings'!W139)))</f>
        <v>0</v>
      </c>
      <c r="O38" s="227">
        <f>'Sch D. Workings'!AC139</f>
        <v>0</v>
      </c>
      <c r="P38" s="82">
        <f>IFERROR(LOOKUP('Sch D. Workings'!Y139,$C$10:$C$14,$B$10:$B$14),0)</f>
        <v>0</v>
      </c>
      <c r="Q38" s="99">
        <f>COUNTIFS('Sch D. Workings'!Y139,"&gt;"&amp;'Sch D. Workings'!$H32)</f>
        <v>0</v>
      </c>
      <c r="R38" s="85"/>
      <c r="S38" s="78">
        <f>'Sch D. Workings'!AE139</f>
        <v>0</v>
      </c>
      <c r="T38" s="224">
        <f>IF(OR('Sch D. Workings'!D32="",$D$7&lt;=O$7),0,IF(OR(N38="Exceeded Cap",H38="Exceeded Cap",SUM(H38,N38)='Sch D. Workings'!H32),"Exceeded Cap",IF((SUMIFS('Sch A. Input'!I30:BJ30,'Sch A. Input'!$I$14:$BJ$14,"Total",'Sch A. Input'!$I$13:$BJ$13,"&lt;="&amp;$U$7))&gt;'Sch D. Workings'!H32,MIN('Sch D. Workings'!AH139,'Sch D. Workings'!H32-H38-N38),'Sch D. Workings'!AH139)))</f>
        <v>0</v>
      </c>
      <c r="U38" s="227">
        <f>'Sch D. Workings'!AN139</f>
        <v>0</v>
      </c>
      <c r="V38" s="82">
        <f>IFERROR(LOOKUP('Sch D. Workings'!AJ139,$C$10:$C$14,$B$10:$B$14),0)</f>
        <v>0</v>
      </c>
      <c r="W38" s="99">
        <f>COUNTIFS('Sch D. Workings'!AJ139,"&gt;"&amp;'Sch D. Workings'!$H32)</f>
        <v>0</v>
      </c>
    </row>
    <row r="39" spans="3:23" x14ac:dyDescent="0.25">
      <c r="C39" s="81" t="str">
        <f>IF('Sch A. Input'!B31="","",'Sch A. Input'!B31)</f>
        <v/>
      </c>
      <c r="D39" s="81" t="str">
        <f>IF('Sch A. Input'!C31="","",'Sch A. Input'!C31)</f>
        <v/>
      </c>
      <c r="E39" s="85"/>
      <c r="F39" s="85"/>
      <c r="G39" s="99">
        <f>'Sch D. Workings'!I140</f>
        <v>0</v>
      </c>
      <c r="H39" s="226">
        <f>IF('Sch D. Workings'!D33="",0,(IF('Sch D. Workings'!H33=0,"Exceeded Cap",IF((SUMIFS('Sch A. Input'!I31:BJ31,'Sch A. Input'!$I$14:$BJ$14,"Total",'Sch A. Input'!$I$13:$BJ$13,"&lt;="&amp;$I$7))&gt;'Sch D. Workings'!H33,MIN('Sch D. Workings'!L140,'Sch D. Workings'!H33),'Sch D. Workings'!L140))))</f>
        <v>0</v>
      </c>
      <c r="I39" s="227">
        <f>'Sch D. Workings'!R140</f>
        <v>0</v>
      </c>
      <c r="J39" s="82">
        <f>IFERROR(LOOKUP('Sch D. Workings'!N140,$C$10:$C$14,$B$10:$B$14),0)</f>
        <v>0</v>
      </c>
      <c r="K39" s="99">
        <f>COUNTIFS('Sch D. Workings'!N140,"&gt;"&amp;'Sch D. Workings'!$H33)</f>
        <v>0</v>
      </c>
      <c r="L39" s="85"/>
      <c r="M39" s="78">
        <f>'Sch D. Workings'!T140</f>
        <v>0</v>
      </c>
      <c r="N39" s="224">
        <f>IF(OR('Sch D. Workings'!D33="",$D$7&lt;=I$7),0,IF(OR(H39="Exceeded Cap",H39='Sch D. Workings'!H33),"Exceeded cap",IF((SUMIFS('Sch A. Input'!I31:BJ31,'Sch A. Input'!$I$14:$BJ$14,"Total",'Sch A. Input'!$I$13:$BJ$13,"&lt;="&amp;$O$7))&gt;'Sch D. Workings'!H33,MIN('Sch D. Workings'!W140,'Sch D. Workings'!H33-'Sch C. Quarter Output (PR1)'!H39),'Sch D. Workings'!W140)))</f>
        <v>0</v>
      </c>
      <c r="O39" s="227">
        <f>'Sch D. Workings'!AC140</f>
        <v>0</v>
      </c>
      <c r="P39" s="82">
        <f>IFERROR(LOOKUP('Sch D. Workings'!Y140,$C$10:$C$14,$B$10:$B$14),0)</f>
        <v>0</v>
      </c>
      <c r="Q39" s="99">
        <f>COUNTIFS('Sch D. Workings'!Y140,"&gt;"&amp;'Sch D. Workings'!$H33)</f>
        <v>0</v>
      </c>
      <c r="R39" s="85"/>
      <c r="S39" s="78">
        <f>'Sch D. Workings'!AE140</f>
        <v>0</v>
      </c>
      <c r="T39" s="224">
        <f>IF(OR('Sch D. Workings'!D33="",$D$7&lt;=O$7),0,IF(OR(N39="Exceeded Cap",H39="Exceeded Cap",SUM(H39,N39)='Sch D. Workings'!H33),"Exceeded Cap",IF((SUMIFS('Sch A. Input'!I31:BJ31,'Sch A. Input'!$I$14:$BJ$14,"Total",'Sch A. Input'!$I$13:$BJ$13,"&lt;="&amp;$U$7))&gt;'Sch D. Workings'!H33,MIN('Sch D. Workings'!AH140,'Sch D. Workings'!H33-H39-N39),'Sch D. Workings'!AH140)))</f>
        <v>0</v>
      </c>
      <c r="U39" s="227">
        <f>'Sch D. Workings'!AN140</f>
        <v>0</v>
      </c>
      <c r="V39" s="82">
        <f>IFERROR(LOOKUP('Sch D. Workings'!AJ140,$C$10:$C$14,$B$10:$B$14),0)</f>
        <v>0</v>
      </c>
      <c r="W39" s="99">
        <f>COUNTIFS('Sch D. Workings'!AJ140,"&gt;"&amp;'Sch D. Workings'!$H33)</f>
        <v>0</v>
      </c>
    </row>
    <row r="40" spans="3:23" x14ac:dyDescent="0.25">
      <c r="C40" s="81" t="str">
        <f>IF('Sch A. Input'!B32="","",'Sch A. Input'!B32)</f>
        <v/>
      </c>
      <c r="D40" s="81" t="str">
        <f>IF('Sch A. Input'!C32="","",'Sch A. Input'!C32)</f>
        <v/>
      </c>
      <c r="E40" s="85"/>
      <c r="F40" s="85"/>
      <c r="G40" s="99">
        <f>'Sch D. Workings'!I141</f>
        <v>0</v>
      </c>
      <c r="H40" s="226">
        <f>IF('Sch D. Workings'!D34="",0,(IF('Sch D. Workings'!H34=0,"Exceeded Cap",IF((SUMIFS('Sch A. Input'!I32:BJ32,'Sch A. Input'!$I$14:$BJ$14,"Total",'Sch A. Input'!$I$13:$BJ$13,"&lt;="&amp;$I$7))&gt;'Sch D. Workings'!H34,MIN('Sch D. Workings'!L141,'Sch D. Workings'!H34),'Sch D. Workings'!L141))))</f>
        <v>0</v>
      </c>
      <c r="I40" s="227">
        <f>'Sch D. Workings'!R141</f>
        <v>0</v>
      </c>
      <c r="J40" s="82">
        <f>IFERROR(LOOKUP('Sch D. Workings'!N141,$C$10:$C$14,$B$10:$B$14),0)</f>
        <v>0</v>
      </c>
      <c r="K40" s="99">
        <f>COUNTIFS('Sch D. Workings'!N141,"&gt;"&amp;'Sch D. Workings'!$H34)</f>
        <v>0</v>
      </c>
      <c r="L40" s="85"/>
      <c r="M40" s="78">
        <f>'Sch D. Workings'!T141</f>
        <v>0</v>
      </c>
      <c r="N40" s="224">
        <f>IF(OR('Sch D. Workings'!D34="",$D$7&lt;=I$7),0,IF(OR(H40="Exceeded Cap",H40='Sch D. Workings'!H34),"Exceeded cap",IF((SUMIFS('Sch A. Input'!I32:BJ32,'Sch A. Input'!$I$14:$BJ$14,"Total",'Sch A. Input'!$I$13:$BJ$13,"&lt;="&amp;$O$7))&gt;'Sch D. Workings'!H34,MIN('Sch D. Workings'!W141,'Sch D. Workings'!H34-'Sch C. Quarter Output (PR1)'!H40),'Sch D. Workings'!W141)))</f>
        <v>0</v>
      </c>
      <c r="O40" s="227">
        <f>'Sch D. Workings'!AC141</f>
        <v>0</v>
      </c>
      <c r="P40" s="82">
        <f>IFERROR(LOOKUP('Sch D. Workings'!Y141,$C$10:$C$14,$B$10:$B$14),0)</f>
        <v>0</v>
      </c>
      <c r="Q40" s="99">
        <f>COUNTIFS('Sch D. Workings'!Y141,"&gt;"&amp;'Sch D. Workings'!$H34)</f>
        <v>0</v>
      </c>
      <c r="R40" s="85"/>
      <c r="S40" s="78">
        <f>'Sch D. Workings'!AE141</f>
        <v>0</v>
      </c>
      <c r="T40" s="224">
        <f>IF(OR('Sch D. Workings'!D34="",$D$7&lt;=O$7),0,IF(OR(N40="Exceeded Cap",H40="Exceeded Cap",SUM(H40,N40)='Sch D. Workings'!H34),"Exceeded Cap",IF((SUMIFS('Sch A. Input'!I32:BJ32,'Sch A. Input'!$I$14:$BJ$14,"Total",'Sch A. Input'!$I$13:$BJ$13,"&lt;="&amp;$U$7))&gt;'Sch D. Workings'!H34,MIN('Sch D. Workings'!AH141,'Sch D. Workings'!H34-H40-N40),'Sch D. Workings'!AH141)))</f>
        <v>0</v>
      </c>
      <c r="U40" s="227">
        <f>'Sch D. Workings'!AN141</f>
        <v>0</v>
      </c>
      <c r="V40" s="82">
        <f>IFERROR(LOOKUP('Sch D. Workings'!AJ141,$C$10:$C$14,$B$10:$B$14),0)</f>
        <v>0</v>
      </c>
      <c r="W40" s="99">
        <f>COUNTIFS('Sch D. Workings'!AJ141,"&gt;"&amp;'Sch D. Workings'!$H34)</f>
        <v>0</v>
      </c>
    </row>
    <row r="41" spans="3:23" x14ac:dyDescent="0.25">
      <c r="C41" s="81" t="str">
        <f>IF('Sch A. Input'!B33="","",'Sch A. Input'!B33)</f>
        <v/>
      </c>
      <c r="D41" s="81" t="str">
        <f>IF('Sch A. Input'!C33="","",'Sch A. Input'!C33)</f>
        <v/>
      </c>
      <c r="E41" s="85"/>
      <c r="F41" s="85"/>
      <c r="G41" s="99">
        <f>'Sch D. Workings'!I142</f>
        <v>0</v>
      </c>
      <c r="H41" s="226">
        <f>IF('Sch D. Workings'!D35="",0,(IF('Sch D. Workings'!H35=0,"Exceeded Cap",IF((SUMIFS('Sch A. Input'!I33:BJ33,'Sch A. Input'!$I$14:$BJ$14,"Total",'Sch A. Input'!$I$13:$BJ$13,"&lt;="&amp;$I$7))&gt;'Sch D. Workings'!H35,MIN('Sch D. Workings'!L142,'Sch D. Workings'!H35),'Sch D. Workings'!L142))))</f>
        <v>0</v>
      </c>
      <c r="I41" s="227">
        <f>'Sch D. Workings'!R142</f>
        <v>0</v>
      </c>
      <c r="J41" s="82">
        <f>IFERROR(LOOKUP('Sch D. Workings'!N142,$C$10:$C$14,$B$10:$B$14),0)</f>
        <v>0</v>
      </c>
      <c r="K41" s="99">
        <f>COUNTIFS('Sch D. Workings'!N142,"&gt;"&amp;'Sch D. Workings'!H35)</f>
        <v>0</v>
      </c>
      <c r="L41" s="85"/>
      <c r="M41" s="78">
        <f>'Sch D. Workings'!T142</f>
        <v>0</v>
      </c>
      <c r="N41" s="224">
        <f>IF(OR('Sch D. Workings'!D35="",$D$7&lt;=I$7),0,IF(OR(H41="Exceeded Cap",H41='Sch D. Workings'!H35),"Exceeded cap",IF((SUMIFS('Sch A. Input'!I33:BJ33,'Sch A. Input'!$I$14:$BJ$14,"Total",'Sch A. Input'!$I$13:$BJ$13,"&lt;="&amp;$O$7))&gt;'Sch D. Workings'!H35,MIN('Sch D. Workings'!W142,'Sch D. Workings'!H35-'Sch C. Quarter Output (PR1)'!H41),'Sch D. Workings'!W142)))</f>
        <v>0</v>
      </c>
      <c r="O41" s="227">
        <f>'Sch D. Workings'!AC142</f>
        <v>0</v>
      </c>
      <c r="P41" s="82">
        <f>IFERROR(LOOKUP('Sch D. Workings'!Y142,$C$10:$C$14,$B$10:$B$14),0)</f>
        <v>0</v>
      </c>
      <c r="Q41" s="99">
        <f>COUNTIFS('Sch D. Workings'!Y142,"&gt;"&amp;'Sch D. Workings'!$H35)</f>
        <v>0</v>
      </c>
      <c r="R41" s="85"/>
      <c r="S41" s="78">
        <f>'Sch D. Workings'!AE142</f>
        <v>0</v>
      </c>
      <c r="T41" s="224">
        <f>IF(OR('Sch D. Workings'!D35="",$D$7&lt;=O$7),0,IF(OR(N41="Exceeded Cap",H41="Exceeded Cap",SUM(H41,N41)='Sch D. Workings'!H35),"Exceeded Cap",IF((SUMIFS('Sch A. Input'!I33:BJ33,'Sch A. Input'!$I$14:$BJ$14,"Total",'Sch A. Input'!$I$13:$BJ$13,"&lt;="&amp;$U$7))&gt;'Sch D. Workings'!H35,MIN('Sch D. Workings'!AH142,'Sch D. Workings'!H35-H41-N41),'Sch D. Workings'!AH142)))</f>
        <v>0</v>
      </c>
      <c r="U41" s="227">
        <f>'Sch D. Workings'!AN142</f>
        <v>0</v>
      </c>
      <c r="V41" s="82">
        <f>IFERROR(LOOKUP('Sch D. Workings'!AJ142,$C$10:$C$14,$B$10:$B$14),0)</f>
        <v>0</v>
      </c>
      <c r="W41" s="99">
        <f>COUNTIFS('Sch D. Workings'!AJ142,"&gt;"&amp;'Sch D. Workings'!$H35)</f>
        <v>0</v>
      </c>
    </row>
    <row r="42" spans="3:23" x14ac:dyDescent="0.25">
      <c r="C42" s="81" t="str">
        <f>IF('Sch A. Input'!B34="","",'Sch A. Input'!B34)</f>
        <v/>
      </c>
      <c r="D42" s="81" t="str">
        <f>IF('Sch A. Input'!C34="","",'Sch A. Input'!C34)</f>
        <v/>
      </c>
      <c r="E42" s="85"/>
      <c r="F42" s="85"/>
      <c r="G42" s="99">
        <f>'Sch D. Workings'!I143</f>
        <v>0</v>
      </c>
      <c r="H42" s="226">
        <f>IF('Sch D. Workings'!D36="",0,(IF('Sch D. Workings'!H36=0,"Exceeded Cap",IF((SUMIFS('Sch A. Input'!I34:BJ34,'Sch A. Input'!$I$14:$BJ$14,"Total",'Sch A. Input'!$I$13:$BJ$13,"&lt;="&amp;$I$7))&gt;'Sch D. Workings'!H36,MIN('Sch D. Workings'!L143,'Sch D. Workings'!H36),'Sch D. Workings'!L143))))</f>
        <v>0</v>
      </c>
      <c r="I42" s="227">
        <f>'Sch D. Workings'!R143</f>
        <v>0</v>
      </c>
      <c r="J42" s="82">
        <f>IFERROR(LOOKUP('Sch D. Workings'!N143,$C$10:$C$14,$B$10:$B$14),0)</f>
        <v>0</v>
      </c>
      <c r="K42" s="99">
        <f>COUNTIFS('Sch D. Workings'!N143,"&gt;"&amp;'Sch D. Workings'!H36)</f>
        <v>0</v>
      </c>
      <c r="L42" s="85"/>
      <c r="M42" s="78">
        <f>'Sch D. Workings'!T143</f>
        <v>0</v>
      </c>
      <c r="N42" s="224">
        <f>IF(OR('Sch D. Workings'!D36="",$D$7&lt;=I$7),0,IF(OR(H42="Exceeded Cap",H42='Sch D. Workings'!H36),"Exceeded cap",IF((SUMIFS('Sch A. Input'!I34:BJ34,'Sch A. Input'!$I$14:$BJ$14,"Total",'Sch A. Input'!$I$13:$BJ$13,"&lt;="&amp;$O$7))&gt;'Sch D. Workings'!H36,MIN('Sch D. Workings'!W143,'Sch D. Workings'!H36-'Sch C. Quarter Output (PR1)'!H42),'Sch D. Workings'!W143)))</f>
        <v>0</v>
      </c>
      <c r="O42" s="227">
        <f>'Sch D. Workings'!AC143</f>
        <v>0</v>
      </c>
      <c r="P42" s="82">
        <f>IFERROR(LOOKUP('Sch D. Workings'!Y143,$C$10:$C$14,$B$10:$B$14),0)</f>
        <v>0</v>
      </c>
      <c r="Q42" s="99">
        <f>COUNTIFS('Sch D. Workings'!Y143,"&gt;"&amp;'Sch D. Workings'!$H36)</f>
        <v>0</v>
      </c>
      <c r="R42" s="85"/>
      <c r="S42" s="78">
        <f>'Sch D. Workings'!AE143</f>
        <v>0</v>
      </c>
      <c r="T42" s="224">
        <f>IF(OR('Sch D. Workings'!D36="",$D$7&lt;=O$7),0,IF(OR(N42="Exceeded Cap",H42="Exceeded Cap",SUM(H42,N42)='Sch D. Workings'!H36),"Exceeded Cap",IF((SUMIFS('Sch A. Input'!I34:BJ34,'Sch A. Input'!$I$14:$BJ$14,"Total",'Sch A. Input'!$I$13:$BJ$13,"&lt;="&amp;$U$7))&gt;'Sch D. Workings'!H36,MIN('Sch D. Workings'!AH143,'Sch D. Workings'!H36-H42-N42),'Sch D. Workings'!AH143)))</f>
        <v>0</v>
      </c>
      <c r="U42" s="227">
        <f>'Sch D. Workings'!AN143</f>
        <v>0</v>
      </c>
      <c r="V42" s="82">
        <f>IFERROR(LOOKUP('Sch D. Workings'!AJ143,$C$10:$C$14,$B$10:$B$14),0)</f>
        <v>0</v>
      </c>
      <c r="W42" s="99">
        <f>COUNTIFS('Sch D. Workings'!AJ143,"&gt;"&amp;'Sch D. Workings'!$H36)</f>
        <v>0</v>
      </c>
    </row>
    <row r="43" spans="3:23" x14ac:dyDescent="0.25">
      <c r="C43" s="81" t="str">
        <f>IF('Sch A. Input'!B35="","",'Sch A. Input'!B35)</f>
        <v/>
      </c>
      <c r="D43" s="81" t="str">
        <f>IF('Sch A. Input'!C35="","",'Sch A. Input'!C35)</f>
        <v/>
      </c>
      <c r="E43" s="85"/>
      <c r="F43" s="85"/>
      <c r="G43" s="99">
        <f>'Sch D. Workings'!I144</f>
        <v>0</v>
      </c>
      <c r="H43" s="226">
        <f>IF('Sch D. Workings'!D37="",0,(IF('Sch D. Workings'!H37=0,"Exceeded Cap",IF((SUMIFS('Sch A. Input'!I35:BJ35,'Sch A. Input'!$I$14:$BJ$14,"Total",'Sch A. Input'!$I$13:$BJ$13,"&lt;="&amp;$I$7))&gt;'Sch D. Workings'!H37,MIN('Sch D. Workings'!L144,'Sch D. Workings'!H37),'Sch D. Workings'!L144))))</f>
        <v>0</v>
      </c>
      <c r="I43" s="227">
        <f>'Sch D. Workings'!R144</f>
        <v>0</v>
      </c>
      <c r="J43" s="82">
        <f>IFERROR(LOOKUP('Sch D. Workings'!N144,$C$10:$C$14,$B$10:$B$14),0)</f>
        <v>0</v>
      </c>
      <c r="K43" s="99">
        <f>COUNTIFS('Sch D. Workings'!N144,"&gt;"&amp;'Sch D. Workings'!H37)</f>
        <v>0</v>
      </c>
      <c r="L43" s="85"/>
      <c r="M43" s="78">
        <f>'Sch D. Workings'!T144</f>
        <v>0</v>
      </c>
      <c r="N43" s="224">
        <f>IF(OR('Sch D. Workings'!D37="",$D$7&lt;=I$7),0,IF(OR(H43="Exceeded Cap",H43='Sch D. Workings'!H37),"Exceeded cap",IF((SUMIFS('Sch A. Input'!I35:BJ35,'Sch A. Input'!$I$14:$BJ$14,"Total",'Sch A. Input'!$I$13:$BJ$13,"&lt;="&amp;$O$7))&gt;'Sch D. Workings'!H37,MIN('Sch D. Workings'!W144,'Sch D. Workings'!H37-'Sch C. Quarter Output (PR1)'!H43),'Sch D. Workings'!W144)))</f>
        <v>0</v>
      </c>
      <c r="O43" s="227">
        <f>'Sch D. Workings'!AC144</f>
        <v>0</v>
      </c>
      <c r="P43" s="82">
        <f>IFERROR(LOOKUP('Sch D. Workings'!Y144,$C$10:$C$14,$B$10:$B$14),0)</f>
        <v>0</v>
      </c>
      <c r="Q43" s="99">
        <f>COUNTIFS('Sch D. Workings'!Y144,"&gt;"&amp;'Sch D. Workings'!$H37)</f>
        <v>0</v>
      </c>
      <c r="R43" s="85"/>
      <c r="S43" s="78">
        <f>'Sch D. Workings'!AE144</f>
        <v>0</v>
      </c>
      <c r="T43" s="224">
        <f>IF(OR('Sch D. Workings'!D37="",$D$7&lt;=O$7),0,IF(OR(N43="Exceeded Cap",H43="Exceeded Cap",SUM(H43,N43)='Sch D. Workings'!H37),"Exceeded Cap",IF((SUMIFS('Sch A. Input'!I35:BJ35,'Sch A. Input'!$I$14:$BJ$14,"Total",'Sch A. Input'!$I$13:$BJ$13,"&lt;="&amp;$U$7))&gt;'Sch D. Workings'!H37,MIN('Sch D. Workings'!AH144,'Sch D. Workings'!H37-H43-N43),'Sch D. Workings'!AH144)))</f>
        <v>0</v>
      </c>
      <c r="U43" s="227">
        <f>'Sch D. Workings'!AN144</f>
        <v>0</v>
      </c>
      <c r="V43" s="82">
        <f>IFERROR(LOOKUP('Sch D. Workings'!AJ144,$C$10:$C$14,$B$10:$B$14),0)</f>
        <v>0</v>
      </c>
      <c r="W43" s="99">
        <f>COUNTIFS('Sch D. Workings'!AJ144,"&gt;"&amp;'Sch D. Workings'!$H37)</f>
        <v>0</v>
      </c>
    </row>
    <row r="44" spans="3:23" x14ac:dyDescent="0.25">
      <c r="C44" s="81" t="str">
        <f>IF('Sch A. Input'!B36="","",'Sch A. Input'!B36)</f>
        <v/>
      </c>
      <c r="D44" s="81" t="str">
        <f>IF('Sch A. Input'!C36="","",'Sch A. Input'!C36)</f>
        <v/>
      </c>
      <c r="E44" s="85"/>
      <c r="F44" s="85"/>
      <c r="G44" s="99">
        <f>'Sch D. Workings'!I145</f>
        <v>0</v>
      </c>
      <c r="H44" s="226">
        <f>IF('Sch D. Workings'!D38="",0,(IF('Sch D. Workings'!H38=0,"Exceeded Cap",IF((SUMIFS('Sch A. Input'!I36:BJ36,'Sch A. Input'!$I$14:$BJ$14,"Total",'Sch A. Input'!$I$13:$BJ$13,"&lt;="&amp;$I$7))&gt;'Sch D. Workings'!H38,MIN('Sch D. Workings'!L145,'Sch D. Workings'!H38),'Sch D. Workings'!L145))))</f>
        <v>0</v>
      </c>
      <c r="I44" s="227">
        <f>'Sch D. Workings'!R145</f>
        <v>0</v>
      </c>
      <c r="J44" s="82">
        <f>IFERROR(LOOKUP('Sch D. Workings'!N145,$C$10:$C$14,$B$10:$B$14),0)</f>
        <v>0</v>
      </c>
      <c r="K44" s="99">
        <f>COUNTIFS('Sch D. Workings'!N145,"&gt;"&amp;'Sch D. Workings'!H38)</f>
        <v>0</v>
      </c>
      <c r="L44" s="85"/>
      <c r="M44" s="78">
        <f>'Sch D. Workings'!T145</f>
        <v>0</v>
      </c>
      <c r="N44" s="224">
        <f>IF(OR('Sch D. Workings'!D38="",$D$7&lt;=I$7),0,IF(OR(H44="Exceeded Cap",H44='Sch D. Workings'!H38),"Exceeded cap",IF((SUMIFS('Sch A. Input'!I36:BJ36,'Sch A. Input'!$I$14:$BJ$14,"Total",'Sch A. Input'!$I$13:$BJ$13,"&lt;="&amp;$O$7))&gt;'Sch D. Workings'!H38,MIN('Sch D. Workings'!W145,'Sch D. Workings'!H38-'Sch C. Quarter Output (PR1)'!H44),'Sch D. Workings'!W145)))</f>
        <v>0</v>
      </c>
      <c r="O44" s="227">
        <f>'Sch D. Workings'!AC145</f>
        <v>0</v>
      </c>
      <c r="P44" s="82">
        <f>IFERROR(LOOKUP('Sch D. Workings'!Y145,$C$10:$C$14,$B$10:$B$14),0)</f>
        <v>0</v>
      </c>
      <c r="Q44" s="99">
        <f>COUNTIFS('Sch D. Workings'!Y145,"&gt;"&amp;'Sch D. Workings'!$H38)</f>
        <v>0</v>
      </c>
      <c r="R44" s="85"/>
      <c r="S44" s="78">
        <f>'Sch D. Workings'!AE145</f>
        <v>0</v>
      </c>
      <c r="T44" s="224">
        <f>IF(OR('Sch D. Workings'!D38="",$D$7&lt;=O$7),0,IF(OR(N44="Exceeded Cap",H44="Exceeded Cap",SUM(H44,N44)='Sch D. Workings'!H38),"Exceeded Cap",IF((SUMIFS('Sch A. Input'!I36:BJ36,'Sch A. Input'!$I$14:$BJ$14,"Total",'Sch A. Input'!$I$13:$BJ$13,"&lt;="&amp;$U$7))&gt;'Sch D. Workings'!H38,MIN('Sch D. Workings'!AH145,'Sch D. Workings'!H38-H44-N44),'Sch D. Workings'!AH145)))</f>
        <v>0</v>
      </c>
      <c r="U44" s="227">
        <f>'Sch D. Workings'!AN145</f>
        <v>0</v>
      </c>
      <c r="V44" s="82">
        <f>IFERROR(LOOKUP('Sch D. Workings'!AJ145,$C$10:$C$14,$B$10:$B$14),0)</f>
        <v>0</v>
      </c>
      <c r="W44" s="99">
        <f>COUNTIFS('Sch D. Workings'!AJ145,"&gt;"&amp;'Sch D. Workings'!$H38)</f>
        <v>0</v>
      </c>
    </row>
    <row r="45" spans="3:23" x14ac:dyDescent="0.25">
      <c r="C45" s="81" t="str">
        <f>IF('Sch A. Input'!B37="","",'Sch A. Input'!B37)</f>
        <v/>
      </c>
      <c r="D45" s="81" t="str">
        <f>IF('Sch A. Input'!C37="","",'Sch A. Input'!C37)</f>
        <v/>
      </c>
      <c r="E45" s="85"/>
      <c r="F45" s="85"/>
      <c r="G45" s="99">
        <f>'Sch D. Workings'!I146</f>
        <v>0</v>
      </c>
      <c r="H45" s="226">
        <f>IF('Sch D. Workings'!D39="",0,(IF('Sch D. Workings'!H39=0,"Exceeded Cap",IF((SUMIFS('Sch A. Input'!I37:BJ37,'Sch A. Input'!$I$14:$BJ$14,"Total",'Sch A. Input'!$I$13:$BJ$13,"&lt;="&amp;$I$7))&gt;'Sch D. Workings'!H39,MIN('Sch D. Workings'!L146,'Sch D. Workings'!H39),'Sch D. Workings'!L146))))</f>
        <v>0</v>
      </c>
      <c r="I45" s="227">
        <f>'Sch D. Workings'!R146</f>
        <v>0</v>
      </c>
      <c r="J45" s="82">
        <f>IFERROR(LOOKUP('Sch D. Workings'!N146,$C$10:$C$14,$B$10:$B$14),0)</f>
        <v>0</v>
      </c>
      <c r="K45" s="99">
        <f>COUNTIFS('Sch D. Workings'!N146,"&gt;"&amp;'Sch D. Workings'!H39)</f>
        <v>0</v>
      </c>
      <c r="L45" s="85"/>
      <c r="M45" s="78">
        <f>'Sch D. Workings'!T146</f>
        <v>0</v>
      </c>
      <c r="N45" s="224">
        <f>IF(OR('Sch D. Workings'!D39="",$D$7&lt;=I$7),0,IF(OR(H45="Exceeded Cap",H45='Sch D. Workings'!H39),"Exceeded cap",IF((SUMIFS('Sch A. Input'!I37:BJ37,'Sch A. Input'!$I$14:$BJ$14,"Total",'Sch A. Input'!$I$13:$BJ$13,"&lt;="&amp;$O$7))&gt;'Sch D. Workings'!H39,MIN('Sch D. Workings'!W146,'Sch D. Workings'!H39-'Sch C. Quarter Output (PR1)'!H45),'Sch D. Workings'!W146)))</f>
        <v>0</v>
      </c>
      <c r="O45" s="227">
        <f>'Sch D. Workings'!AC146</f>
        <v>0</v>
      </c>
      <c r="P45" s="82">
        <f>IFERROR(LOOKUP('Sch D. Workings'!Y146,$C$10:$C$14,$B$10:$B$14),0)</f>
        <v>0</v>
      </c>
      <c r="Q45" s="99">
        <f>COUNTIFS('Sch D. Workings'!Y146,"&gt;"&amp;'Sch D. Workings'!$H39)</f>
        <v>0</v>
      </c>
      <c r="R45" s="85"/>
      <c r="S45" s="78">
        <f>'Sch D. Workings'!AE146</f>
        <v>0</v>
      </c>
      <c r="T45" s="224">
        <f>IF(OR('Sch D. Workings'!D39="",$D$7&lt;=O$7),0,IF(OR(N45="Exceeded Cap",H45="Exceeded Cap",SUM(H45,N45)='Sch D. Workings'!H39),"Exceeded Cap",IF((SUMIFS('Sch A. Input'!I37:BJ37,'Sch A. Input'!$I$14:$BJ$14,"Total",'Sch A. Input'!$I$13:$BJ$13,"&lt;="&amp;$U$7))&gt;'Sch D. Workings'!H39,MIN('Sch D. Workings'!AH146,'Sch D. Workings'!H39-H45-N45),'Sch D. Workings'!AH146)))</f>
        <v>0</v>
      </c>
      <c r="U45" s="227">
        <f>'Sch D. Workings'!AN146</f>
        <v>0</v>
      </c>
      <c r="V45" s="82">
        <f>IFERROR(LOOKUP('Sch D. Workings'!AJ146,$C$10:$C$14,$B$10:$B$14),0)</f>
        <v>0</v>
      </c>
      <c r="W45" s="99">
        <f>COUNTIFS('Sch D. Workings'!AJ146,"&gt;"&amp;'Sch D. Workings'!$H39)</f>
        <v>0</v>
      </c>
    </row>
    <row r="46" spans="3:23" x14ac:dyDescent="0.25">
      <c r="C46" s="81" t="str">
        <f>IF('Sch A. Input'!B38="","",'Sch A. Input'!B38)</f>
        <v/>
      </c>
      <c r="D46" s="81" t="str">
        <f>IF('Sch A. Input'!C38="","",'Sch A. Input'!C38)</f>
        <v/>
      </c>
      <c r="E46" s="85"/>
      <c r="F46" s="85"/>
      <c r="G46" s="99">
        <f>'Sch D. Workings'!I147</f>
        <v>0</v>
      </c>
      <c r="H46" s="226">
        <f>IF('Sch D. Workings'!D40="",0,(IF('Sch D. Workings'!H40=0,"Exceeded Cap",IF((SUMIFS('Sch A. Input'!I38:BJ38,'Sch A. Input'!$I$14:$BJ$14,"Total",'Sch A. Input'!$I$13:$BJ$13,"&lt;="&amp;$I$7))&gt;'Sch D. Workings'!H40,MIN('Sch D. Workings'!L147,'Sch D. Workings'!H40),'Sch D. Workings'!L147))))</f>
        <v>0</v>
      </c>
      <c r="I46" s="227">
        <f>'Sch D. Workings'!R147</f>
        <v>0</v>
      </c>
      <c r="J46" s="82">
        <f>IFERROR(LOOKUP('Sch D. Workings'!N147,$C$10:$C$14,$B$10:$B$14),0)</f>
        <v>0</v>
      </c>
      <c r="K46" s="99">
        <f>COUNTIFS('Sch D. Workings'!N147,"&gt;"&amp;'Sch D. Workings'!H40)</f>
        <v>0</v>
      </c>
      <c r="L46" s="85"/>
      <c r="M46" s="78">
        <f>'Sch D. Workings'!T147</f>
        <v>0</v>
      </c>
      <c r="N46" s="224">
        <f>IF(OR('Sch D. Workings'!D40="",$D$7&lt;=I$7),0,IF(OR(H46="Exceeded Cap",H46='Sch D. Workings'!H40),"Exceeded cap",IF((SUMIFS('Sch A. Input'!I38:BJ38,'Sch A. Input'!$I$14:$BJ$14,"Total",'Sch A. Input'!$I$13:$BJ$13,"&lt;="&amp;$O$7))&gt;'Sch D. Workings'!H40,MIN('Sch D. Workings'!W147,'Sch D. Workings'!H40-'Sch C. Quarter Output (PR1)'!H46),'Sch D. Workings'!W147)))</f>
        <v>0</v>
      </c>
      <c r="O46" s="227">
        <f>'Sch D. Workings'!AC147</f>
        <v>0</v>
      </c>
      <c r="P46" s="82">
        <f>IFERROR(LOOKUP('Sch D. Workings'!Y147,$C$10:$C$14,$B$10:$B$14),0)</f>
        <v>0</v>
      </c>
      <c r="Q46" s="99">
        <f>COUNTIFS('Sch D. Workings'!Y147,"&gt;"&amp;'Sch D. Workings'!$H40)</f>
        <v>0</v>
      </c>
      <c r="R46" s="85"/>
      <c r="S46" s="78">
        <f>'Sch D. Workings'!AE147</f>
        <v>0</v>
      </c>
      <c r="T46" s="224">
        <f>IF(OR('Sch D. Workings'!D40="",$D$7&lt;=O$7),0,IF(OR(N46="Exceeded Cap",H46="Exceeded Cap",SUM(H46,N46)='Sch D. Workings'!H40),"Exceeded Cap",IF((SUMIFS('Sch A. Input'!I38:BJ38,'Sch A. Input'!$I$14:$BJ$14,"Total",'Sch A. Input'!$I$13:$BJ$13,"&lt;="&amp;$U$7))&gt;'Sch D. Workings'!H40,MIN('Sch D. Workings'!AH147,'Sch D. Workings'!H40-H46-N46),'Sch D. Workings'!AH147)))</f>
        <v>0</v>
      </c>
      <c r="U46" s="227">
        <f>'Sch D. Workings'!AN147</f>
        <v>0</v>
      </c>
      <c r="V46" s="82">
        <f>IFERROR(LOOKUP('Sch D. Workings'!AJ147,$C$10:$C$14,$B$10:$B$14),0)</f>
        <v>0</v>
      </c>
      <c r="W46" s="99">
        <f>COUNTIFS('Sch D. Workings'!AJ147,"&gt;"&amp;'Sch D. Workings'!$H40)</f>
        <v>0</v>
      </c>
    </row>
    <row r="47" spans="3:23" x14ac:dyDescent="0.25">
      <c r="C47" s="81" t="str">
        <f>IF('Sch A. Input'!B39="","",'Sch A. Input'!B39)</f>
        <v/>
      </c>
      <c r="D47" s="81" t="str">
        <f>IF('Sch A. Input'!C39="","",'Sch A. Input'!C39)</f>
        <v/>
      </c>
      <c r="E47" s="85"/>
      <c r="F47" s="85"/>
      <c r="G47" s="99">
        <f>'Sch D. Workings'!I148</f>
        <v>0</v>
      </c>
      <c r="H47" s="226">
        <f>IF('Sch D. Workings'!D41="",0,(IF('Sch D. Workings'!H41=0,"Exceeded Cap",IF((SUMIFS('Sch A. Input'!I39:BJ39,'Sch A. Input'!$I$14:$BJ$14,"Total",'Sch A. Input'!$I$13:$BJ$13,"&lt;="&amp;$I$7))&gt;'Sch D. Workings'!H41,MIN('Sch D. Workings'!L148,'Sch D. Workings'!H41),'Sch D. Workings'!L148))))</f>
        <v>0</v>
      </c>
      <c r="I47" s="227">
        <f>'Sch D. Workings'!R148</f>
        <v>0</v>
      </c>
      <c r="J47" s="82">
        <f>IFERROR(LOOKUP('Sch D. Workings'!N148,$C$10:$C$14,$B$10:$B$14),0)</f>
        <v>0</v>
      </c>
      <c r="K47" s="99">
        <f>COUNTIFS('Sch D. Workings'!N148,"&gt;"&amp;'Sch D. Workings'!H41)</f>
        <v>0</v>
      </c>
      <c r="L47" s="85"/>
      <c r="M47" s="78">
        <f>'Sch D. Workings'!T148</f>
        <v>0</v>
      </c>
      <c r="N47" s="224">
        <f>IF(OR('Sch D. Workings'!D41="",$D$7&lt;=I$7),0,IF(OR(H47="Exceeded Cap",H47='Sch D. Workings'!H41),"Exceeded cap",IF((SUMIFS('Sch A. Input'!I39:BJ39,'Sch A. Input'!$I$14:$BJ$14,"Total",'Sch A. Input'!$I$13:$BJ$13,"&lt;="&amp;$O$7))&gt;'Sch D. Workings'!H41,MIN('Sch D. Workings'!W148,'Sch D. Workings'!H41-'Sch C. Quarter Output (PR1)'!H47),'Sch D. Workings'!W148)))</f>
        <v>0</v>
      </c>
      <c r="O47" s="227">
        <f>'Sch D. Workings'!AC148</f>
        <v>0</v>
      </c>
      <c r="P47" s="82">
        <f>IFERROR(LOOKUP('Sch D. Workings'!Y148,$C$10:$C$14,$B$10:$B$14),0)</f>
        <v>0</v>
      </c>
      <c r="Q47" s="99">
        <f>COUNTIFS('Sch D. Workings'!Y148,"&gt;"&amp;'Sch D. Workings'!$H41)</f>
        <v>0</v>
      </c>
      <c r="R47" s="85"/>
      <c r="S47" s="78">
        <f>'Sch D. Workings'!AE148</f>
        <v>0</v>
      </c>
      <c r="T47" s="224">
        <f>IF(OR('Sch D. Workings'!D41="",$D$7&lt;=O$7),0,IF(OR(N47="Exceeded Cap",H47="Exceeded Cap",SUM(H47,N47)='Sch D. Workings'!H41),"Exceeded Cap",IF((SUMIFS('Sch A. Input'!I39:BJ39,'Sch A. Input'!$I$14:$BJ$14,"Total",'Sch A. Input'!$I$13:$BJ$13,"&lt;="&amp;$U$7))&gt;'Sch D. Workings'!H41,MIN('Sch D. Workings'!AH148,'Sch D. Workings'!H41-H47-N47),'Sch D. Workings'!AH148)))</f>
        <v>0</v>
      </c>
      <c r="U47" s="227">
        <f>'Sch D. Workings'!AN148</f>
        <v>0</v>
      </c>
      <c r="V47" s="82">
        <f>IFERROR(LOOKUP('Sch D. Workings'!AJ148,$C$10:$C$14,$B$10:$B$14),0)</f>
        <v>0</v>
      </c>
      <c r="W47" s="99">
        <f>COUNTIFS('Sch D. Workings'!AJ148,"&gt;"&amp;'Sch D. Workings'!$H41)</f>
        <v>0</v>
      </c>
    </row>
    <row r="48" spans="3:23" x14ac:dyDescent="0.25">
      <c r="C48" s="81" t="str">
        <f>IF('Sch A. Input'!B40="","",'Sch A. Input'!B40)</f>
        <v/>
      </c>
      <c r="D48" s="81" t="str">
        <f>IF('Sch A. Input'!C40="","",'Sch A. Input'!C40)</f>
        <v/>
      </c>
      <c r="E48" s="85"/>
      <c r="F48" s="85"/>
      <c r="G48" s="99">
        <f>'Sch D. Workings'!I149</f>
        <v>0</v>
      </c>
      <c r="H48" s="226">
        <f>IF('Sch D. Workings'!D42="",0,(IF('Sch D. Workings'!H42=0,"Exceeded Cap",IF((SUMIFS('Sch A. Input'!I40:BJ40,'Sch A. Input'!$I$14:$BJ$14,"Total",'Sch A. Input'!$I$13:$BJ$13,"&lt;="&amp;$I$7))&gt;'Sch D. Workings'!H42,MIN('Sch D. Workings'!L149,'Sch D. Workings'!H42),'Sch D. Workings'!L149))))</f>
        <v>0</v>
      </c>
      <c r="I48" s="227">
        <f>'Sch D. Workings'!R149</f>
        <v>0</v>
      </c>
      <c r="J48" s="82">
        <f>IFERROR(LOOKUP('Sch D. Workings'!N149,$C$10:$C$14,$B$10:$B$14),0)</f>
        <v>0</v>
      </c>
      <c r="K48" s="99">
        <f>COUNTIFS('Sch D. Workings'!N149,"&gt;"&amp;'Sch D. Workings'!H42)</f>
        <v>0</v>
      </c>
      <c r="L48" s="85"/>
      <c r="M48" s="78">
        <f>'Sch D. Workings'!T149</f>
        <v>0</v>
      </c>
      <c r="N48" s="224">
        <f>IF(OR('Sch D. Workings'!D42="",$D$7&lt;=I$7),0,IF(OR(H48="Exceeded Cap",H48='Sch D. Workings'!H42),"Exceeded cap",IF((SUMIFS('Sch A. Input'!I40:BJ40,'Sch A. Input'!$I$14:$BJ$14,"Total",'Sch A. Input'!$I$13:$BJ$13,"&lt;="&amp;$O$7))&gt;'Sch D. Workings'!H42,MIN('Sch D. Workings'!W149,'Sch D. Workings'!H42-'Sch C. Quarter Output (PR1)'!H48),'Sch D. Workings'!W149)))</f>
        <v>0</v>
      </c>
      <c r="O48" s="227">
        <f>'Sch D. Workings'!AC149</f>
        <v>0</v>
      </c>
      <c r="P48" s="82">
        <f>IFERROR(LOOKUP('Sch D. Workings'!Y149,$C$10:$C$14,$B$10:$B$14),0)</f>
        <v>0</v>
      </c>
      <c r="Q48" s="99">
        <f>COUNTIFS('Sch D. Workings'!Y149,"&gt;"&amp;'Sch D. Workings'!$H42)</f>
        <v>0</v>
      </c>
      <c r="R48" s="85"/>
      <c r="S48" s="78">
        <f>'Sch D. Workings'!AE149</f>
        <v>0</v>
      </c>
      <c r="T48" s="224">
        <f>IF(OR('Sch D. Workings'!D42="",$D$7&lt;=O$7),0,IF(OR(N48="Exceeded Cap",H48="Exceeded Cap",SUM(H48,N48)='Sch D. Workings'!H42),"Exceeded Cap",IF((SUMIFS('Sch A. Input'!I40:BJ40,'Sch A. Input'!$I$14:$BJ$14,"Total",'Sch A. Input'!$I$13:$BJ$13,"&lt;="&amp;$U$7))&gt;'Sch D. Workings'!H42,MIN('Sch D. Workings'!AH149,'Sch D. Workings'!H42-H48-N48),'Sch D. Workings'!AH149)))</f>
        <v>0</v>
      </c>
      <c r="U48" s="227">
        <f>'Sch D. Workings'!AN149</f>
        <v>0</v>
      </c>
      <c r="V48" s="82">
        <f>IFERROR(LOOKUP('Sch D. Workings'!AJ149,$C$10:$C$14,$B$10:$B$14),0)</f>
        <v>0</v>
      </c>
      <c r="W48" s="99">
        <f>COUNTIFS('Sch D. Workings'!AJ149,"&gt;"&amp;'Sch D. Workings'!$H42)</f>
        <v>0</v>
      </c>
    </row>
    <row r="49" spans="3:23" x14ac:dyDescent="0.25">
      <c r="C49" s="81" t="str">
        <f>IF('Sch A. Input'!B41="","",'Sch A. Input'!B41)</f>
        <v/>
      </c>
      <c r="D49" s="81" t="str">
        <f>IF('Sch A. Input'!C41="","",'Sch A. Input'!C41)</f>
        <v/>
      </c>
      <c r="E49" s="85"/>
      <c r="F49" s="85"/>
      <c r="G49" s="99">
        <f>'Sch D. Workings'!I150</f>
        <v>0</v>
      </c>
      <c r="H49" s="226">
        <f>IF('Sch D. Workings'!D43="",0,(IF('Sch D. Workings'!H43=0,"Exceeded Cap",IF((SUMIFS('Sch A. Input'!I41:BJ41,'Sch A. Input'!$I$14:$BJ$14,"Total",'Sch A. Input'!$I$13:$BJ$13,"&lt;="&amp;$I$7))&gt;'Sch D. Workings'!H43,MIN('Sch D. Workings'!L150,'Sch D. Workings'!H43),'Sch D. Workings'!L150))))</f>
        <v>0</v>
      </c>
      <c r="I49" s="227">
        <f>'Sch D. Workings'!R150</f>
        <v>0</v>
      </c>
      <c r="J49" s="82">
        <f>IFERROR(LOOKUP('Sch D. Workings'!N150,$C$10:$C$14,$B$10:$B$14),0)</f>
        <v>0</v>
      </c>
      <c r="K49" s="99">
        <f>COUNTIFS('Sch D. Workings'!N150,"&gt;"&amp;'Sch D. Workings'!H43)</f>
        <v>0</v>
      </c>
      <c r="L49" s="85"/>
      <c r="M49" s="78">
        <f>'Sch D. Workings'!T150</f>
        <v>0</v>
      </c>
      <c r="N49" s="224">
        <f>IF(OR('Sch D. Workings'!D43="",$D$7&lt;=I$7),0,IF(OR(H49="Exceeded Cap",H49='Sch D. Workings'!H43),"Exceeded cap",IF((SUMIFS('Sch A. Input'!I41:BJ41,'Sch A. Input'!$I$14:$BJ$14,"Total",'Sch A. Input'!$I$13:$BJ$13,"&lt;="&amp;$O$7))&gt;'Sch D. Workings'!H43,MIN('Sch D. Workings'!W150,'Sch D. Workings'!H43-'Sch C. Quarter Output (PR1)'!H49),'Sch D. Workings'!W150)))</f>
        <v>0</v>
      </c>
      <c r="O49" s="227">
        <f>'Sch D. Workings'!AC150</f>
        <v>0</v>
      </c>
      <c r="P49" s="82">
        <f>IFERROR(LOOKUP('Sch D. Workings'!Y150,$C$10:$C$14,$B$10:$B$14),0)</f>
        <v>0</v>
      </c>
      <c r="Q49" s="99">
        <f>COUNTIFS('Sch D. Workings'!Y150,"&gt;"&amp;'Sch D. Workings'!$H43)</f>
        <v>0</v>
      </c>
      <c r="R49" s="85"/>
      <c r="S49" s="78">
        <f>'Sch D. Workings'!AE150</f>
        <v>0</v>
      </c>
      <c r="T49" s="224">
        <f>IF(OR('Sch D. Workings'!D43="",$D$7&lt;=O$7),0,IF(OR(N49="Exceeded Cap",H49="Exceeded Cap",SUM(H49,N49)='Sch D. Workings'!H43),"Exceeded Cap",IF((SUMIFS('Sch A. Input'!I41:BJ41,'Sch A. Input'!$I$14:$BJ$14,"Total",'Sch A. Input'!$I$13:$BJ$13,"&lt;="&amp;$U$7))&gt;'Sch D. Workings'!H43,MIN('Sch D. Workings'!AH150,'Sch D. Workings'!H43-H49-N49),'Sch D. Workings'!AH150)))</f>
        <v>0</v>
      </c>
      <c r="U49" s="227">
        <f>'Sch D. Workings'!AN150</f>
        <v>0</v>
      </c>
      <c r="V49" s="82">
        <f>IFERROR(LOOKUP('Sch D. Workings'!AJ150,$C$10:$C$14,$B$10:$B$14),0)</f>
        <v>0</v>
      </c>
      <c r="W49" s="99">
        <f>COUNTIFS('Sch D. Workings'!AJ150,"&gt;"&amp;'Sch D. Workings'!$H43)</f>
        <v>0</v>
      </c>
    </row>
    <row r="50" spans="3:23" x14ac:dyDescent="0.25">
      <c r="C50" s="81" t="str">
        <f>IF('Sch A. Input'!B42="","",'Sch A. Input'!B42)</f>
        <v/>
      </c>
      <c r="D50" s="81" t="str">
        <f>IF('Sch A. Input'!C42="","",'Sch A. Input'!C42)</f>
        <v/>
      </c>
      <c r="E50" s="85"/>
      <c r="F50" s="85"/>
      <c r="G50" s="99">
        <f>'Sch D. Workings'!I151</f>
        <v>0</v>
      </c>
      <c r="H50" s="226">
        <f>IF('Sch D. Workings'!D44="",0,(IF('Sch D. Workings'!H44=0,"Exceeded Cap",IF((SUMIFS('Sch A. Input'!I42:BJ42,'Sch A. Input'!$I$14:$BJ$14,"Total",'Sch A. Input'!$I$13:$BJ$13,"&lt;="&amp;$I$7))&gt;'Sch D. Workings'!H44,MIN('Sch D. Workings'!L151,'Sch D. Workings'!H44),'Sch D. Workings'!L151))))</f>
        <v>0</v>
      </c>
      <c r="I50" s="227">
        <f>'Sch D. Workings'!R151</f>
        <v>0</v>
      </c>
      <c r="J50" s="82">
        <f>IFERROR(LOOKUP('Sch D. Workings'!N151,$C$10:$C$14,$B$10:$B$14),0)</f>
        <v>0</v>
      </c>
      <c r="K50" s="99">
        <f>COUNTIFS('Sch D. Workings'!N151,"&gt;"&amp;'Sch D. Workings'!H44)</f>
        <v>0</v>
      </c>
      <c r="L50" s="85"/>
      <c r="M50" s="78">
        <f>'Sch D. Workings'!T151</f>
        <v>0</v>
      </c>
      <c r="N50" s="224">
        <f>IF(OR('Sch D. Workings'!D44="",$D$7&lt;=I$7),0,IF(OR(H50="Exceeded Cap",H50='Sch D. Workings'!H44),"Exceeded cap",IF((SUMIFS('Sch A. Input'!I42:BJ42,'Sch A. Input'!$I$14:$BJ$14,"Total",'Sch A. Input'!$I$13:$BJ$13,"&lt;="&amp;$O$7))&gt;'Sch D. Workings'!H44,MIN('Sch D. Workings'!W151,'Sch D. Workings'!H44-'Sch C. Quarter Output (PR1)'!H50),'Sch D. Workings'!W151)))</f>
        <v>0</v>
      </c>
      <c r="O50" s="227">
        <f>'Sch D. Workings'!AC151</f>
        <v>0</v>
      </c>
      <c r="P50" s="82">
        <f>IFERROR(LOOKUP('Sch D. Workings'!Y151,$C$10:$C$14,$B$10:$B$14),0)</f>
        <v>0</v>
      </c>
      <c r="Q50" s="99">
        <f>COUNTIFS('Sch D. Workings'!Y151,"&gt;"&amp;'Sch D. Workings'!$H44)</f>
        <v>0</v>
      </c>
      <c r="R50" s="85"/>
      <c r="S50" s="78">
        <f>'Sch D. Workings'!AE151</f>
        <v>0</v>
      </c>
      <c r="T50" s="224">
        <f>IF(OR('Sch D. Workings'!D44="",$D$7&lt;=O$7),0,IF(OR(N50="Exceeded Cap",H50="Exceeded Cap",SUM(H50,N50)='Sch D. Workings'!H44),"Exceeded Cap",IF((SUMIFS('Sch A. Input'!I42:BJ42,'Sch A. Input'!$I$14:$BJ$14,"Total",'Sch A. Input'!$I$13:$BJ$13,"&lt;="&amp;$U$7))&gt;'Sch D. Workings'!H44,MIN('Sch D. Workings'!AH151,'Sch D. Workings'!H44-H50-N50),'Sch D. Workings'!AH151)))</f>
        <v>0</v>
      </c>
      <c r="U50" s="227">
        <f>'Sch D. Workings'!AN151</f>
        <v>0</v>
      </c>
      <c r="V50" s="82">
        <f>IFERROR(LOOKUP('Sch D. Workings'!AJ151,$C$10:$C$14,$B$10:$B$14),0)</f>
        <v>0</v>
      </c>
      <c r="W50" s="99">
        <f>COUNTIFS('Sch D. Workings'!AJ151,"&gt;"&amp;'Sch D. Workings'!$H44)</f>
        <v>0</v>
      </c>
    </row>
    <row r="51" spans="3:23" x14ac:dyDescent="0.25">
      <c r="C51" s="81" t="str">
        <f>IF('Sch A. Input'!B43="","",'Sch A. Input'!B43)</f>
        <v/>
      </c>
      <c r="D51" s="81" t="str">
        <f>IF('Sch A. Input'!C43="","",'Sch A. Input'!C43)</f>
        <v/>
      </c>
      <c r="E51" s="85"/>
      <c r="F51" s="85"/>
      <c r="G51" s="99">
        <f>'Sch D. Workings'!I152</f>
        <v>0</v>
      </c>
      <c r="H51" s="226">
        <f>IF('Sch D. Workings'!D45="",0,(IF('Sch D. Workings'!H45=0,"Exceeded Cap",IF((SUMIFS('Sch A. Input'!I43:BJ43,'Sch A. Input'!$I$14:$BJ$14,"Total",'Sch A. Input'!$I$13:$BJ$13,"&lt;="&amp;$I$7))&gt;'Sch D. Workings'!H45,MIN('Sch D. Workings'!L152,'Sch D. Workings'!H45),'Sch D. Workings'!L152))))</f>
        <v>0</v>
      </c>
      <c r="I51" s="227">
        <f>'Sch D. Workings'!R152</f>
        <v>0</v>
      </c>
      <c r="J51" s="82">
        <f>IFERROR(LOOKUP('Sch D. Workings'!N152,$C$10:$C$14,$B$10:$B$14),0)</f>
        <v>0</v>
      </c>
      <c r="K51" s="99">
        <f>COUNTIFS('Sch D. Workings'!N152,"&gt;"&amp;'Sch D. Workings'!H45)</f>
        <v>0</v>
      </c>
      <c r="L51" s="85"/>
      <c r="M51" s="78">
        <f>'Sch D. Workings'!T152</f>
        <v>0</v>
      </c>
      <c r="N51" s="224">
        <f>IF(OR('Sch D. Workings'!D45="",$D$7&lt;=I$7),0,IF(OR(H51="Exceeded Cap",H51='Sch D. Workings'!H45),"Exceeded cap",IF((SUMIFS('Sch A. Input'!I43:BJ43,'Sch A. Input'!$I$14:$BJ$14,"Total",'Sch A. Input'!$I$13:$BJ$13,"&lt;="&amp;$O$7))&gt;'Sch D. Workings'!H45,MIN('Sch D. Workings'!W152,'Sch D. Workings'!H45-'Sch C. Quarter Output (PR1)'!H51),'Sch D. Workings'!W152)))</f>
        <v>0</v>
      </c>
      <c r="O51" s="227">
        <f>'Sch D. Workings'!AC152</f>
        <v>0</v>
      </c>
      <c r="P51" s="82">
        <f>IFERROR(LOOKUP('Sch D. Workings'!Y152,$C$10:$C$14,$B$10:$B$14),0)</f>
        <v>0</v>
      </c>
      <c r="Q51" s="99">
        <f>COUNTIFS('Sch D. Workings'!Y152,"&gt;"&amp;'Sch D. Workings'!$H45)</f>
        <v>0</v>
      </c>
      <c r="R51" s="85"/>
      <c r="S51" s="78">
        <f>'Sch D. Workings'!AE152</f>
        <v>0</v>
      </c>
      <c r="T51" s="224">
        <f>IF(OR('Sch D. Workings'!D45="",$D$7&lt;=O$7),0,IF(OR(N51="Exceeded Cap",H51="Exceeded Cap",SUM(H51,N51)='Sch D. Workings'!H45),"Exceeded Cap",IF((SUMIFS('Sch A. Input'!I43:BJ43,'Sch A. Input'!$I$14:$BJ$14,"Total",'Sch A. Input'!$I$13:$BJ$13,"&lt;="&amp;$U$7))&gt;'Sch D. Workings'!H45,MIN('Sch D. Workings'!AH152,'Sch D. Workings'!H45-H51-N51),'Sch D. Workings'!AH152)))</f>
        <v>0</v>
      </c>
      <c r="U51" s="227">
        <f>'Sch D. Workings'!AN152</f>
        <v>0</v>
      </c>
      <c r="V51" s="82">
        <f>IFERROR(LOOKUP('Sch D. Workings'!AJ152,$C$10:$C$14,$B$10:$B$14),0)</f>
        <v>0</v>
      </c>
      <c r="W51" s="99">
        <f>COUNTIFS('Sch D. Workings'!AJ152,"&gt;"&amp;'Sch D. Workings'!$H45)</f>
        <v>0</v>
      </c>
    </row>
    <row r="52" spans="3:23" x14ac:dyDescent="0.25">
      <c r="C52" s="81" t="str">
        <f>IF('Sch A. Input'!B44="","",'Sch A. Input'!B44)</f>
        <v/>
      </c>
      <c r="D52" s="81" t="str">
        <f>IF('Sch A. Input'!C44="","",'Sch A. Input'!C44)</f>
        <v/>
      </c>
      <c r="E52" s="85"/>
      <c r="F52" s="85"/>
      <c r="G52" s="99">
        <f>'Sch D. Workings'!I153</f>
        <v>0</v>
      </c>
      <c r="H52" s="226">
        <f>IF('Sch D. Workings'!D46="",0,(IF('Sch D. Workings'!H46=0,"Exceeded Cap",IF((SUMIFS('Sch A. Input'!I44:BJ44,'Sch A. Input'!$I$14:$BJ$14,"Total",'Sch A. Input'!$I$13:$BJ$13,"&lt;="&amp;$I$7))&gt;'Sch D. Workings'!H46,MIN('Sch D. Workings'!L153,'Sch D. Workings'!H46),'Sch D. Workings'!L153))))</f>
        <v>0</v>
      </c>
      <c r="I52" s="227">
        <f>'Sch D. Workings'!R153</f>
        <v>0</v>
      </c>
      <c r="J52" s="82">
        <f>IFERROR(LOOKUP('Sch D. Workings'!N153,$C$10:$C$14,$B$10:$B$14),0)</f>
        <v>0</v>
      </c>
      <c r="K52" s="99">
        <f>COUNTIFS('Sch D. Workings'!N153,"&gt;"&amp;'Sch D. Workings'!H46)</f>
        <v>0</v>
      </c>
      <c r="L52" s="85"/>
      <c r="M52" s="78">
        <f>'Sch D. Workings'!T153</f>
        <v>0</v>
      </c>
      <c r="N52" s="224">
        <f>IF(OR('Sch D. Workings'!D46="",$D$7&lt;=I$7),0,IF(OR(H52="Exceeded Cap",H52='Sch D. Workings'!H46),"Exceeded cap",IF((SUMIFS('Sch A. Input'!I44:BJ44,'Sch A. Input'!$I$14:$BJ$14,"Total",'Sch A. Input'!$I$13:$BJ$13,"&lt;="&amp;$O$7))&gt;'Sch D. Workings'!H46,MIN('Sch D. Workings'!W153,'Sch D. Workings'!H46-'Sch C. Quarter Output (PR1)'!H52),'Sch D. Workings'!W153)))</f>
        <v>0</v>
      </c>
      <c r="O52" s="227">
        <f>'Sch D. Workings'!AC153</f>
        <v>0</v>
      </c>
      <c r="P52" s="82">
        <f>IFERROR(LOOKUP('Sch D. Workings'!Y153,$C$10:$C$14,$B$10:$B$14),0)</f>
        <v>0</v>
      </c>
      <c r="Q52" s="99">
        <f>COUNTIFS('Sch D. Workings'!Y153,"&gt;"&amp;'Sch D. Workings'!$H46)</f>
        <v>0</v>
      </c>
      <c r="R52" s="85"/>
      <c r="S52" s="78">
        <f>'Sch D. Workings'!AE153</f>
        <v>0</v>
      </c>
      <c r="T52" s="224">
        <f>IF(OR('Sch D. Workings'!D46="",$D$7&lt;=O$7),0,IF(OR(N52="Exceeded Cap",H52="Exceeded Cap",SUM(H52,N52)='Sch D. Workings'!H46),"Exceeded Cap",IF((SUMIFS('Sch A. Input'!I44:BJ44,'Sch A. Input'!$I$14:$BJ$14,"Total",'Sch A. Input'!$I$13:$BJ$13,"&lt;="&amp;$U$7))&gt;'Sch D. Workings'!H46,MIN('Sch D. Workings'!AH153,'Sch D. Workings'!H46-H52-N52),'Sch D. Workings'!AH153)))</f>
        <v>0</v>
      </c>
      <c r="U52" s="227">
        <f>'Sch D. Workings'!AN153</f>
        <v>0</v>
      </c>
      <c r="V52" s="82">
        <f>IFERROR(LOOKUP('Sch D. Workings'!AJ153,$C$10:$C$14,$B$10:$B$14),0)</f>
        <v>0</v>
      </c>
      <c r="W52" s="99">
        <f>COUNTIFS('Sch D. Workings'!AJ153,"&gt;"&amp;'Sch D. Workings'!$H46)</f>
        <v>0</v>
      </c>
    </row>
    <row r="53" spans="3:23" x14ac:dyDescent="0.25">
      <c r="C53" s="81" t="str">
        <f>IF('Sch A. Input'!B45="","",'Sch A. Input'!B45)</f>
        <v/>
      </c>
      <c r="D53" s="81" t="str">
        <f>IF('Sch A. Input'!C45="","",'Sch A. Input'!C45)</f>
        <v/>
      </c>
      <c r="E53" s="85"/>
      <c r="F53" s="85"/>
      <c r="G53" s="99">
        <f>'Sch D. Workings'!I154</f>
        <v>0</v>
      </c>
      <c r="H53" s="226">
        <f>IF('Sch D. Workings'!D47="",0,(IF('Sch D. Workings'!H47=0,"Exceeded Cap",IF((SUMIFS('Sch A. Input'!I45:BJ45,'Sch A. Input'!$I$14:$BJ$14,"Total",'Sch A. Input'!$I$13:$BJ$13,"&lt;="&amp;$I$7))&gt;'Sch D. Workings'!H47,MIN('Sch D. Workings'!L154,'Sch D. Workings'!H47),'Sch D. Workings'!L154))))</f>
        <v>0</v>
      </c>
      <c r="I53" s="227">
        <f>'Sch D. Workings'!R154</f>
        <v>0</v>
      </c>
      <c r="J53" s="82">
        <f>IFERROR(LOOKUP('Sch D. Workings'!N154,$C$10:$C$14,$B$10:$B$14),0)</f>
        <v>0</v>
      </c>
      <c r="K53" s="99">
        <f>COUNTIFS('Sch D. Workings'!N154,"&gt;"&amp;'Sch D. Workings'!H47)</f>
        <v>0</v>
      </c>
      <c r="L53" s="85"/>
      <c r="M53" s="78">
        <f>'Sch D. Workings'!T154</f>
        <v>0</v>
      </c>
      <c r="N53" s="224">
        <f>IF(OR('Sch D. Workings'!D47="",$D$7&lt;=I$7),0,IF(OR(H53="Exceeded Cap",H53='Sch D. Workings'!H47),"Exceeded cap",IF((SUMIFS('Sch A. Input'!I45:BJ45,'Sch A. Input'!$I$14:$BJ$14,"Total",'Sch A. Input'!$I$13:$BJ$13,"&lt;="&amp;$O$7))&gt;'Sch D. Workings'!H47,MIN('Sch D. Workings'!W154,'Sch D. Workings'!H47-'Sch C. Quarter Output (PR1)'!H53),'Sch D. Workings'!W154)))</f>
        <v>0</v>
      </c>
      <c r="O53" s="227">
        <f>'Sch D. Workings'!AC154</f>
        <v>0</v>
      </c>
      <c r="P53" s="82">
        <f>IFERROR(LOOKUP('Sch D. Workings'!Y154,$C$10:$C$14,$B$10:$B$14),0)</f>
        <v>0</v>
      </c>
      <c r="Q53" s="99">
        <f>COUNTIFS('Sch D. Workings'!Y154,"&gt;"&amp;'Sch D. Workings'!$H47)</f>
        <v>0</v>
      </c>
      <c r="R53" s="85"/>
      <c r="S53" s="78">
        <f>'Sch D. Workings'!AE154</f>
        <v>0</v>
      </c>
      <c r="T53" s="224">
        <f>IF(OR('Sch D. Workings'!D47="",$D$7&lt;=O$7),0,IF(OR(N53="Exceeded Cap",H53="Exceeded Cap",SUM(H53,N53)='Sch D. Workings'!H47),"Exceeded Cap",IF((SUMIFS('Sch A. Input'!I45:BJ45,'Sch A. Input'!$I$14:$BJ$14,"Total",'Sch A. Input'!$I$13:$BJ$13,"&lt;="&amp;$U$7))&gt;'Sch D. Workings'!H47,MIN('Sch D. Workings'!AH154,'Sch D. Workings'!H47-H53-N53),'Sch D. Workings'!AH154)))</f>
        <v>0</v>
      </c>
      <c r="U53" s="227">
        <f>'Sch D. Workings'!AN154</f>
        <v>0</v>
      </c>
      <c r="V53" s="82">
        <f>IFERROR(LOOKUP('Sch D. Workings'!AJ154,$C$10:$C$14,$B$10:$B$14),0)</f>
        <v>0</v>
      </c>
      <c r="W53" s="99">
        <f>COUNTIFS('Sch D. Workings'!AJ154,"&gt;"&amp;'Sch D. Workings'!$H47)</f>
        <v>0</v>
      </c>
    </row>
    <row r="54" spans="3:23" x14ac:dyDescent="0.25">
      <c r="C54" s="81" t="str">
        <f>IF('Sch A. Input'!B46="","",'Sch A. Input'!B46)</f>
        <v/>
      </c>
      <c r="D54" s="81" t="str">
        <f>IF('Sch A. Input'!C46="","",'Sch A. Input'!C46)</f>
        <v/>
      </c>
      <c r="E54" s="85"/>
      <c r="F54" s="85"/>
      <c r="G54" s="99">
        <f>'Sch D. Workings'!I155</f>
        <v>0</v>
      </c>
      <c r="H54" s="226">
        <f>IF('Sch D. Workings'!D48="",0,(IF('Sch D. Workings'!H48=0,"Exceeded Cap",IF((SUMIFS('Sch A. Input'!I46:BJ46,'Sch A. Input'!$I$14:$BJ$14,"Total",'Sch A. Input'!$I$13:$BJ$13,"&lt;="&amp;$I$7))&gt;'Sch D. Workings'!H48,MIN('Sch D. Workings'!L155,'Sch D. Workings'!H48),'Sch D. Workings'!L155))))</f>
        <v>0</v>
      </c>
      <c r="I54" s="227">
        <f>'Sch D. Workings'!R155</f>
        <v>0</v>
      </c>
      <c r="J54" s="82">
        <f>IFERROR(LOOKUP('Sch D. Workings'!N155,$C$10:$C$14,$B$10:$B$14),0)</f>
        <v>0</v>
      </c>
      <c r="K54" s="99">
        <f>COUNTIFS('Sch D. Workings'!N155,"&gt;"&amp;'Sch D. Workings'!H48)</f>
        <v>0</v>
      </c>
      <c r="L54" s="85"/>
      <c r="M54" s="78">
        <f>'Sch D. Workings'!T155</f>
        <v>0</v>
      </c>
      <c r="N54" s="224">
        <f>IF(OR('Sch D. Workings'!D48="",$D$7&lt;=I$7),0,IF(OR(H54="Exceeded Cap",H54='Sch D. Workings'!H48),"Exceeded cap",IF((SUMIFS('Sch A. Input'!I46:BJ46,'Sch A. Input'!$I$14:$BJ$14,"Total",'Sch A. Input'!$I$13:$BJ$13,"&lt;="&amp;$O$7))&gt;'Sch D. Workings'!H48,MIN('Sch D. Workings'!W155,'Sch D. Workings'!H48-'Sch C. Quarter Output (PR1)'!H54),'Sch D. Workings'!W155)))</f>
        <v>0</v>
      </c>
      <c r="O54" s="227">
        <f>'Sch D. Workings'!AC155</f>
        <v>0</v>
      </c>
      <c r="P54" s="82">
        <f>IFERROR(LOOKUP('Sch D. Workings'!Y155,$C$10:$C$14,$B$10:$B$14),0)</f>
        <v>0</v>
      </c>
      <c r="Q54" s="99">
        <f>COUNTIFS('Sch D. Workings'!Y155,"&gt;"&amp;'Sch D. Workings'!$H48)</f>
        <v>0</v>
      </c>
      <c r="R54" s="85"/>
      <c r="S54" s="78">
        <f>'Sch D. Workings'!AE155</f>
        <v>0</v>
      </c>
      <c r="T54" s="224">
        <f>IF(OR('Sch D. Workings'!D48="",$D$7&lt;=O$7),0,IF(OR(N54="Exceeded Cap",H54="Exceeded Cap",SUM(H54,N54)='Sch D. Workings'!H48),"Exceeded Cap",IF((SUMIFS('Sch A. Input'!I46:BJ46,'Sch A. Input'!$I$14:$BJ$14,"Total",'Sch A. Input'!$I$13:$BJ$13,"&lt;="&amp;$U$7))&gt;'Sch D. Workings'!H48,MIN('Sch D. Workings'!AH155,'Sch D. Workings'!H48-H54-N54),'Sch D. Workings'!AH155)))</f>
        <v>0</v>
      </c>
      <c r="U54" s="227">
        <f>'Sch D. Workings'!AN155</f>
        <v>0</v>
      </c>
      <c r="V54" s="82">
        <f>IFERROR(LOOKUP('Sch D. Workings'!AJ155,$C$10:$C$14,$B$10:$B$14),0)</f>
        <v>0</v>
      </c>
      <c r="W54" s="99">
        <f>COUNTIFS('Sch D. Workings'!AJ155,"&gt;"&amp;'Sch D. Workings'!$H48)</f>
        <v>0</v>
      </c>
    </row>
    <row r="55" spans="3:23" x14ac:dyDescent="0.25">
      <c r="C55" s="81" t="str">
        <f>IF('Sch A. Input'!B47="","",'Sch A. Input'!B47)</f>
        <v/>
      </c>
      <c r="D55" s="81" t="str">
        <f>IF('Sch A. Input'!C47="","",'Sch A. Input'!C47)</f>
        <v/>
      </c>
      <c r="E55" s="85"/>
      <c r="F55" s="85"/>
      <c r="G55" s="99">
        <f>'Sch D. Workings'!I156</f>
        <v>0</v>
      </c>
      <c r="H55" s="226">
        <f>IF('Sch D. Workings'!D49="",0,(IF('Sch D. Workings'!H49=0,"Exceeded Cap",IF((SUMIFS('Sch A. Input'!I47:BJ47,'Sch A. Input'!$I$14:$BJ$14,"Total",'Sch A. Input'!$I$13:$BJ$13,"&lt;="&amp;$I$7))&gt;'Sch D. Workings'!H49,MIN('Sch D. Workings'!L156,'Sch D. Workings'!H49),'Sch D. Workings'!L156))))</f>
        <v>0</v>
      </c>
      <c r="I55" s="227">
        <f>'Sch D. Workings'!R156</f>
        <v>0</v>
      </c>
      <c r="J55" s="82">
        <f>IFERROR(LOOKUP('Sch D. Workings'!N156,$C$10:$C$14,$B$10:$B$14),0)</f>
        <v>0</v>
      </c>
      <c r="K55" s="99">
        <f>COUNTIFS('Sch D. Workings'!N156,"&gt;"&amp;'Sch D. Workings'!H49)</f>
        <v>0</v>
      </c>
      <c r="L55" s="85"/>
      <c r="M55" s="78">
        <f>'Sch D. Workings'!T156</f>
        <v>0</v>
      </c>
      <c r="N55" s="224">
        <f>IF(OR('Sch D. Workings'!D49="",$D$7&lt;=I$7),0,IF(OR(H55="Exceeded Cap",H55='Sch D. Workings'!H49),"Exceeded cap",IF((SUMIFS('Sch A. Input'!I47:BJ47,'Sch A. Input'!$I$14:$BJ$14,"Total",'Sch A. Input'!$I$13:$BJ$13,"&lt;="&amp;$O$7))&gt;'Sch D. Workings'!H49,MIN('Sch D. Workings'!W156,'Sch D. Workings'!H49-'Sch C. Quarter Output (PR1)'!H55),'Sch D. Workings'!W156)))</f>
        <v>0</v>
      </c>
      <c r="O55" s="227">
        <f>'Sch D. Workings'!AC156</f>
        <v>0</v>
      </c>
      <c r="P55" s="82">
        <f>IFERROR(LOOKUP('Sch D. Workings'!Y156,$C$10:$C$14,$B$10:$B$14),0)</f>
        <v>0</v>
      </c>
      <c r="Q55" s="99">
        <f>COUNTIFS('Sch D. Workings'!Y156,"&gt;"&amp;'Sch D. Workings'!$H49)</f>
        <v>0</v>
      </c>
      <c r="R55" s="85"/>
      <c r="S55" s="78">
        <f>'Sch D. Workings'!AE156</f>
        <v>0</v>
      </c>
      <c r="T55" s="224">
        <f>IF(OR('Sch D. Workings'!D49="",$D$7&lt;=O$7),0,IF(OR(N55="Exceeded Cap",H55="Exceeded Cap",SUM(H55,N55)='Sch D. Workings'!H49),"Exceeded Cap",IF((SUMIFS('Sch A. Input'!I47:BJ47,'Sch A. Input'!$I$14:$BJ$14,"Total",'Sch A. Input'!$I$13:$BJ$13,"&lt;="&amp;$U$7))&gt;'Sch D. Workings'!H49,MIN('Sch D. Workings'!AH156,'Sch D. Workings'!H49-H55-N55),'Sch D. Workings'!AH156)))</f>
        <v>0</v>
      </c>
      <c r="U55" s="227">
        <f>'Sch D. Workings'!AN156</f>
        <v>0</v>
      </c>
      <c r="V55" s="82">
        <f>IFERROR(LOOKUP('Sch D. Workings'!AJ156,$C$10:$C$14,$B$10:$B$14),0)</f>
        <v>0</v>
      </c>
      <c r="W55" s="99">
        <f>COUNTIFS('Sch D. Workings'!AJ156,"&gt;"&amp;'Sch D. Workings'!$H49)</f>
        <v>0</v>
      </c>
    </row>
    <row r="56" spans="3:23" x14ac:dyDescent="0.25">
      <c r="C56" s="81" t="str">
        <f>IF('Sch A. Input'!B48="","",'Sch A. Input'!B48)</f>
        <v/>
      </c>
      <c r="D56" s="81" t="str">
        <f>IF('Sch A. Input'!C48="","",'Sch A. Input'!C48)</f>
        <v/>
      </c>
      <c r="E56" s="85"/>
      <c r="F56" s="85"/>
      <c r="G56" s="99">
        <f>'Sch D. Workings'!I157</f>
        <v>0</v>
      </c>
      <c r="H56" s="226">
        <f>IF('Sch D. Workings'!D50="",0,(IF('Sch D. Workings'!H50=0,"Exceeded Cap",IF((SUMIFS('Sch A. Input'!I48:BJ48,'Sch A. Input'!$I$14:$BJ$14,"Total",'Sch A. Input'!$I$13:$BJ$13,"&lt;="&amp;$I$7))&gt;'Sch D. Workings'!H50,MIN('Sch D. Workings'!L157,'Sch D. Workings'!H50),'Sch D. Workings'!L157))))</f>
        <v>0</v>
      </c>
      <c r="I56" s="227">
        <f>'Sch D. Workings'!R157</f>
        <v>0</v>
      </c>
      <c r="J56" s="82">
        <f>IFERROR(LOOKUP('Sch D. Workings'!N157,$C$10:$C$14,$B$10:$B$14),0)</f>
        <v>0</v>
      </c>
      <c r="K56" s="99">
        <f>COUNTIFS('Sch D. Workings'!N157,"&gt;"&amp;'Sch D. Workings'!H50)</f>
        <v>0</v>
      </c>
      <c r="L56" s="85"/>
      <c r="M56" s="78">
        <f>'Sch D. Workings'!T157</f>
        <v>0</v>
      </c>
      <c r="N56" s="224">
        <f>IF(OR('Sch D. Workings'!D50="",$D$7&lt;=I$7),0,IF(OR(H56="Exceeded Cap",H56='Sch D. Workings'!H50),"Exceeded cap",IF((SUMIFS('Sch A. Input'!I48:BJ48,'Sch A. Input'!$I$14:$BJ$14,"Total",'Sch A. Input'!$I$13:$BJ$13,"&lt;="&amp;$O$7))&gt;'Sch D. Workings'!H50,MIN('Sch D. Workings'!W157,'Sch D. Workings'!H50-'Sch C. Quarter Output (PR1)'!H56),'Sch D. Workings'!W157)))</f>
        <v>0</v>
      </c>
      <c r="O56" s="227">
        <f>'Sch D. Workings'!AC157</f>
        <v>0</v>
      </c>
      <c r="P56" s="82">
        <f>IFERROR(LOOKUP('Sch D. Workings'!Y157,$C$10:$C$14,$B$10:$B$14),0)</f>
        <v>0</v>
      </c>
      <c r="Q56" s="99">
        <f>COUNTIFS('Sch D. Workings'!Y157,"&gt;"&amp;'Sch D. Workings'!$H50)</f>
        <v>0</v>
      </c>
      <c r="R56" s="85"/>
      <c r="S56" s="78">
        <f>'Sch D. Workings'!AE157</f>
        <v>0</v>
      </c>
      <c r="T56" s="224">
        <f>IF(OR('Sch D. Workings'!D50="",$D$7&lt;=O$7),0,IF(OR(N56="Exceeded Cap",H56="Exceeded Cap",SUM(H56,N56)='Sch D. Workings'!H50),"Exceeded Cap",IF((SUMIFS('Sch A. Input'!I48:BJ48,'Sch A. Input'!$I$14:$BJ$14,"Total",'Sch A. Input'!$I$13:$BJ$13,"&lt;="&amp;$U$7))&gt;'Sch D. Workings'!H50,MIN('Sch D. Workings'!AH157,'Sch D. Workings'!H50-H56-N56),'Sch D. Workings'!AH157)))</f>
        <v>0</v>
      </c>
      <c r="U56" s="227">
        <f>'Sch D. Workings'!AN157</f>
        <v>0</v>
      </c>
      <c r="V56" s="82">
        <f>IFERROR(LOOKUP('Sch D. Workings'!AJ157,$C$10:$C$14,$B$10:$B$14),0)</f>
        <v>0</v>
      </c>
      <c r="W56" s="99">
        <f>COUNTIFS('Sch D. Workings'!AJ157,"&gt;"&amp;'Sch D. Workings'!$H50)</f>
        <v>0</v>
      </c>
    </row>
    <row r="57" spans="3:23" x14ac:dyDescent="0.25">
      <c r="C57" s="81" t="str">
        <f>IF('Sch A. Input'!B49="","",'Sch A. Input'!B49)</f>
        <v/>
      </c>
      <c r="D57" s="81" t="str">
        <f>IF('Sch A. Input'!C49="","",'Sch A. Input'!C49)</f>
        <v/>
      </c>
      <c r="E57" s="85"/>
      <c r="F57" s="85"/>
      <c r="G57" s="99">
        <f>'Sch D. Workings'!I158</f>
        <v>0</v>
      </c>
      <c r="H57" s="226">
        <f>IF('Sch D. Workings'!D51="",0,(IF('Sch D. Workings'!H51=0,"Exceeded Cap",IF((SUMIFS('Sch A. Input'!I49:BJ49,'Sch A. Input'!$I$14:$BJ$14,"Total",'Sch A. Input'!$I$13:$BJ$13,"&lt;="&amp;$I$7))&gt;'Sch D. Workings'!H51,MIN('Sch D. Workings'!L158,'Sch D. Workings'!H51),'Sch D. Workings'!L158))))</f>
        <v>0</v>
      </c>
      <c r="I57" s="227">
        <f>'Sch D. Workings'!R158</f>
        <v>0</v>
      </c>
      <c r="J57" s="82">
        <f>IFERROR(LOOKUP('Sch D. Workings'!N158,$C$10:$C$14,$B$10:$B$14),0)</f>
        <v>0</v>
      </c>
      <c r="K57" s="99">
        <f>COUNTIFS('Sch D. Workings'!N158,"&gt;"&amp;'Sch D. Workings'!H51)</f>
        <v>0</v>
      </c>
      <c r="L57" s="85"/>
      <c r="M57" s="78">
        <f>'Sch D. Workings'!T158</f>
        <v>0</v>
      </c>
      <c r="N57" s="224">
        <f>IF(OR('Sch D. Workings'!D51="",$D$7&lt;=I$7),0,IF(OR(H57="Exceeded Cap",H57='Sch D. Workings'!H51),"Exceeded cap",IF((SUMIFS('Sch A. Input'!I49:BJ49,'Sch A. Input'!$I$14:$BJ$14,"Total",'Sch A. Input'!$I$13:$BJ$13,"&lt;="&amp;$O$7))&gt;'Sch D. Workings'!H51,MIN('Sch D. Workings'!W158,'Sch D. Workings'!H51-'Sch C. Quarter Output (PR1)'!H57),'Sch D. Workings'!W158)))</f>
        <v>0</v>
      </c>
      <c r="O57" s="227">
        <f>'Sch D. Workings'!AC158</f>
        <v>0</v>
      </c>
      <c r="P57" s="82">
        <f>IFERROR(LOOKUP('Sch D. Workings'!Y158,$C$10:$C$14,$B$10:$B$14),0)</f>
        <v>0</v>
      </c>
      <c r="Q57" s="99">
        <f>COUNTIFS('Sch D. Workings'!Y158,"&gt;"&amp;'Sch D. Workings'!$H51)</f>
        <v>0</v>
      </c>
      <c r="R57" s="85"/>
      <c r="S57" s="78">
        <f>'Sch D. Workings'!AE158</f>
        <v>0</v>
      </c>
      <c r="T57" s="224">
        <f>IF(OR('Sch D. Workings'!D51="",$D$7&lt;=O$7),0,IF(OR(N57="Exceeded Cap",H57="Exceeded Cap",SUM(H57,N57)='Sch D. Workings'!H51),"Exceeded Cap",IF((SUMIFS('Sch A. Input'!I49:BJ49,'Sch A. Input'!$I$14:$BJ$14,"Total",'Sch A. Input'!$I$13:$BJ$13,"&lt;="&amp;$U$7))&gt;'Sch D. Workings'!H51,MIN('Sch D. Workings'!AH158,'Sch D. Workings'!H51-H57-N57),'Sch D. Workings'!AH158)))</f>
        <v>0</v>
      </c>
      <c r="U57" s="227">
        <f>'Sch D. Workings'!AN158</f>
        <v>0</v>
      </c>
      <c r="V57" s="82">
        <f>IFERROR(LOOKUP('Sch D. Workings'!AJ158,$C$10:$C$14,$B$10:$B$14),0)</f>
        <v>0</v>
      </c>
      <c r="W57" s="99">
        <f>COUNTIFS('Sch D. Workings'!AJ158,"&gt;"&amp;'Sch D. Workings'!$H51)</f>
        <v>0</v>
      </c>
    </row>
    <row r="58" spans="3:23" x14ac:dyDescent="0.25">
      <c r="C58" s="81" t="str">
        <f>IF('Sch A. Input'!B50="","",'Sch A. Input'!B50)</f>
        <v/>
      </c>
      <c r="D58" s="81" t="str">
        <f>IF('Sch A. Input'!C50="","",'Sch A. Input'!C50)</f>
        <v/>
      </c>
      <c r="E58" s="85"/>
      <c r="F58" s="85"/>
      <c r="G58" s="99">
        <f>'Sch D. Workings'!I159</f>
        <v>0</v>
      </c>
      <c r="H58" s="226">
        <f>IF('Sch D. Workings'!D52="",0,(IF('Sch D. Workings'!H52=0,"Exceeded Cap",IF((SUMIFS('Sch A. Input'!I50:BJ50,'Sch A. Input'!$I$14:$BJ$14,"Total",'Sch A. Input'!$I$13:$BJ$13,"&lt;="&amp;$I$7))&gt;'Sch D. Workings'!H52,MIN('Sch D. Workings'!L159,'Sch D. Workings'!H52),'Sch D. Workings'!L159))))</f>
        <v>0</v>
      </c>
      <c r="I58" s="227">
        <f>'Sch D. Workings'!R159</f>
        <v>0</v>
      </c>
      <c r="J58" s="82">
        <f>IFERROR(LOOKUP('Sch D. Workings'!N159,$C$10:$C$14,$B$10:$B$14),0)</f>
        <v>0</v>
      </c>
      <c r="K58" s="99">
        <f>COUNTIFS('Sch D. Workings'!N159,"&gt;"&amp;'Sch D. Workings'!H52)</f>
        <v>0</v>
      </c>
      <c r="L58" s="85"/>
      <c r="M58" s="78">
        <f>'Sch D. Workings'!T159</f>
        <v>0</v>
      </c>
      <c r="N58" s="224">
        <f>IF(OR('Sch D. Workings'!D52="",$D$7&lt;=I$7),0,IF(OR(H58="Exceeded Cap",H58='Sch D. Workings'!H52),"Exceeded cap",IF((SUMIFS('Sch A. Input'!I50:BJ50,'Sch A. Input'!$I$14:$BJ$14,"Total",'Sch A. Input'!$I$13:$BJ$13,"&lt;="&amp;$O$7))&gt;'Sch D. Workings'!H52,MIN('Sch D. Workings'!W159,'Sch D. Workings'!H52-'Sch C. Quarter Output (PR1)'!H58),'Sch D. Workings'!W159)))</f>
        <v>0</v>
      </c>
      <c r="O58" s="227">
        <f>'Sch D. Workings'!AC159</f>
        <v>0</v>
      </c>
      <c r="P58" s="82">
        <f>IFERROR(LOOKUP('Sch D. Workings'!Y159,$C$10:$C$14,$B$10:$B$14),0)</f>
        <v>0</v>
      </c>
      <c r="Q58" s="99">
        <f>COUNTIFS('Sch D. Workings'!Y159,"&gt;"&amp;'Sch D. Workings'!$H52)</f>
        <v>0</v>
      </c>
      <c r="R58" s="85"/>
      <c r="S58" s="78">
        <f>'Sch D. Workings'!AE159</f>
        <v>0</v>
      </c>
      <c r="T58" s="224">
        <f>IF(OR('Sch D. Workings'!D52="",$D$7&lt;=O$7),0,IF(OR(N58="Exceeded Cap",H58="Exceeded Cap",SUM(H58,N58)='Sch D. Workings'!H52),"Exceeded Cap",IF((SUMIFS('Sch A. Input'!I50:BJ50,'Sch A. Input'!$I$14:$BJ$14,"Total",'Sch A. Input'!$I$13:$BJ$13,"&lt;="&amp;$U$7))&gt;'Sch D. Workings'!H52,MIN('Sch D. Workings'!AH159,'Sch D. Workings'!H52-H58-N58),'Sch D. Workings'!AH159)))</f>
        <v>0</v>
      </c>
      <c r="U58" s="227">
        <f>'Sch D. Workings'!AN159</f>
        <v>0</v>
      </c>
      <c r="V58" s="82">
        <f>IFERROR(LOOKUP('Sch D. Workings'!AJ159,$C$10:$C$14,$B$10:$B$14),0)</f>
        <v>0</v>
      </c>
      <c r="W58" s="99">
        <f>COUNTIFS('Sch D. Workings'!AJ159,"&gt;"&amp;'Sch D. Workings'!$H52)</f>
        <v>0</v>
      </c>
    </row>
    <row r="59" spans="3:23" x14ac:dyDescent="0.25">
      <c r="C59" s="81" t="str">
        <f>IF('Sch A. Input'!B51="","",'Sch A. Input'!B51)</f>
        <v/>
      </c>
      <c r="D59" s="81" t="str">
        <f>IF('Sch A. Input'!C51="","",'Sch A. Input'!C51)</f>
        <v/>
      </c>
      <c r="E59" s="85"/>
      <c r="F59" s="85"/>
      <c r="G59" s="99">
        <f>'Sch D. Workings'!I160</f>
        <v>0</v>
      </c>
      <c r="H59" s="226">
        <f>IF('Sch D. Workings'!D53="",0,(IF('Sch D. Workings'!H53=0,"Exceeded Cap",IF((SUMIFS('Sch A. Input'!I51:BJ51,'Sch A. Input'!$I$14:$BJ$14,"Total",'Sch A. Input'!$I$13:$BJ$13,"&lt;="&amp;$I$7))&gt;'Sch D. Workings'!H53,MIN('Sch D. Workings'!L160,'Sch D. Workings'!H53),'Sch D. Workings'!L160))))</f>
        <v>0</v>
      </c>
      <c r="I59" s="227">
        <f>'Sch D. Workings'!R160</f>
        <v>0</v>
      </c>
      <c r="J59" s="82">
        <f>IFERROR(LOOKUP('Sch D. Workings'!N160,$C$10:$C$14,$B$10:$B$14),0)</f>
        <v>0</v>
      </c>
      <c r="K59" s="99">
        <f>COUNTIFS('Sch D. Workings'!N160,"&gt;"&amp;'Sch D. Workings'!H53)</f>
        <v>0</v>
      </c>
      <c r="L59" s="85"/>
      <c r="M59" s="78">
        <f>'Sch D. Workings'!T160</f>
        <v>0</v>
      </c>
      <c r="N59" s="224">
        <f>IF(OR('Sch D. Workings'!D53="",$D$7&lt;=I$7),0,IF(OR(H59="Exceeded Cap",H59='Sch D. Workings'!H53),"Exceeded cap",IF((SUMIFS('Sch A. Input'!I51:BJ51,'Sch A. Input'!$I$14:$BJ$14,"Total",'Sch A. Input'!$I$13:$BJ$13,"&lt;="&amp;$O$7))&gt;'Sch D. Workings'!H53,MIN('Sch D. Workings'!W160,'Sch D. Workings'!H53-'Sch C. Quarter Output (PR1)'!H59),'Sch D. Workings'!W160)))</f>
        <v>0</v>
      </c>
      <c r="O59" s="227">
        <f>'Sch D. Workings'!AC160</f>
        <v>0</v>
      </c>
      <c r="P59" s="82">
        <f>IFERROR(LOOKUP('Sch D. Workings'!Y160,$C$10:$C$14,$B$10:$B$14),0)</f>
        <v>0</v>
      </c>
      <c r="Q59" s="99">
        <f>COUNTIFS('Sch D. Workings'!Y160,"&gt;"&amp;'Sch D. Workings'!$H53)</f>
        <v>0</v>
      </c>
      <c r="R59" s="85"/>
      <c r="S59" s="78">
        <f>'Sch D. Workings'!AE160</f>
        <v>0</v>
      </c>
      <c r="T59" s="224">
        <f>IF(OR('Sch D. Workings'!D53="",$D$7&lt;=O$7),0,IF(OR(N59="Exceeded Cap",H59="Exceeded Cap",SUM(H59,N59)='Sch D. Workings'!H53),"Exceeded Cap",IF((SUMIFS('Sch A. Input'!I51:BJ51,'Sch A. Input'!$I$14:$BJ$14,"Total",'Sch A. Input'!$I$13:$BJ$13,"&lt;="&amp;$U$7))&gt;'Sch D. Workings'!H53,MIN('Sch D. Workings'!AH160,'Sch D. Workings'!H53-H59-N59),'Sch D. Workings'!AH160)))</f>
        <v>0</v>
      </c>
      <c r="U59" s="227">
        <f>'Sch D. Workings'!AN160</f>
        <v>0</v>
      </c>
      <c r="V59" s="82">
        <f>IFERROR(LOOKUP('Sch D. Workings'!AJ160,$C$10:$C$14,$B$10:$B$14),0)</f>
        <v>0</v>
      </c>
      <c r="W59" s="99">
        <f>COUNTIFS('Sch D. Workings'!AJ160,"&gt;"&amp;'Sch D. Workings'!$H53)</f>
        <v>0</v>
      </c>
    </row>
    <row r="60" spans="3:23" x14ac:dyDescent="0.25">
      <c r="C60" s="81" t="str">
        <f>IF('Sch A. Input'!B52="","",'Sch A. Input'!B52)</f>
        <v/>
      </c>
      <c r="D60" s="81" t="str">
        <f>IF('Sch A. Input'!C52="","",'Sch A. Input'!C52)</f>
        <v/>
      </c>
      <c r="E60" s="85"/>
      <c r="F60" s="85"/>
      <c r="G60" s="99">
        <f>'Sch D. Workings'!I161</f>
        <v>0</v>
      </c>
      <c r="H60" s="226">
        <f>IF('Sch D. Workings'!D54="",0,(IF('Sch D. Workings'!H54=0,"Exceeded Cap",IF((SUMIFS('Sch A. Input'!I52:BJ52,'Sch A. Input'!$I$14:$BJ$14,"Total",'Sch A. Input'!$I$13:$BJ$13,"&lt;="&amp;$I$7))&gt;'Sch D. Workings'!H54,MIN('Sch D. Workings'!L161,'Sch D. Workings'!H54),'Sch D. Workings'!L161))))</f>
        <v>0</v>
      </c>
      <c r="I60" s="227">
        <f>'Sch D. Workings'!R161</f>
        <v>0</v>
      </c>
      <c r="J60" s="82">
        <f>IFERROR(LOOKUP('Sch D. Workings'!N161,$C$10:$C$14,$B$10:$B$14),0)</f>
        <v>0</v>
      </c>
      <c r="K60" s="99">
        <f>COUNTIFS('Sch D. Workings'!N161,"&gt;"&amp;'Sch D. Workings'!H54)</f>
        <v>0</v>
      </c>
      <c r="L60" s="85"/>
      <c r="M60" s="78">
        <f>'Sch D. Workings'!T161</f>
        <v>0</v>
      </c>
      <c r="N60" s="224">
        <f>IF(OR('Sch D. Workings'!D54="",$D$7&lt;=I$7),0,IF(OR(H60="Exceeded Cap",H60='Sch D. Workings'!H54),"Exceeded cap",IF((SUMIFS('Sch A. Input'!I52:BJ52,'Sch A. Input'!$I$14:$BJ$14,"Total",'Sch A. Input'!$I$13:$BJ$13,"&lt;="&amp;$O$7))&gt;'Sch D. Workings'!H54,MIN('Sch D. Workings'!W161,'Sch D. Workings'!H54-'Sch C. Quarter Output (PR1)'!H60),'Sch D. Workings'!W161)))</f>
        <v>0</v>
      </c>
      <c r="O60" s="227">
        <f>'Sch D. Workings'!AC161</f>
        <v>0</v>
      </c>
      <c r="P60" s="82">
        <f>IFERROR(LOOKUP('Sch D. Workings'!Y161,$C$10:$C$14,$B$10:$B$14),0)</f>
        <v>0</v>
      </c>
      <c r="Q60" s="99">
        <f>COUNTIFS('Sch D. Workings'!Y161,"&gt;"&amp;'Sch D. Workings'!$H54)</f>
        <v>0</v>
      </c>
      <c r="R60" s="85"/>
      <c r="S60" s="78">
        <f>'Sch D. Workings'!AE161</f>
        <v>0</v>
      </c>
      <c r="T60" s="224">
        <f>IF(OR('Sch D. Workings'!D54="",$D$7&lt;=O$7),0,IF(OR(N60="Exceeded Cap",H60="Exceeded Cap",SUM(H60,N60)='Sch D. Workings'!H54),"Exceeded Cap",IF((SUMIFS('Sch A. Input'!I52:BJ52,'Sch A. Input'!$I$14:$BJ$14,"Total",'Sch A. Input'!$I$13:$BJ$13,"&lt;="&amp;$U$7))&gt;'Sch D. Workings'!H54,MIN('Sch D. Workings'!AH161,'Sch D. Workings'!H54-H60-N60),'Sch D. Workings'!AH161)))</f>
        <v>0</v>
      </c>
      <c r="U60" s="227">
        <f>'Sch D. Workings'!AN161</f>
        <v>0</v>
      </c>
      <c r="V60" s="82">
        <f>IFERROR(LOOKUP('Sch D. Workings'!AJ161,$C$10:$C$14,$B$10:$B$14),0)</f>
        <v>0</v>
      </c>
      <c r="W60" s="99">
        <f>COUNTIFS('Sch D. Workings'!AJ161,"&gt;"&amp;'Sch D. Workings'!$H54)</f>
        <v>0</v>
      </c>
    </row>
    <row r="61" spans="3:23" x14ac:dyDescent="0.25">
      <c r="C61" s="81" t="str">
        <f>IF('Sch A. Input'!B53="","",'Sch A. Input'!B53)</f>
        <v/>
      </c>
      <c r="D61" s="81" t="str">
        <f>IF('Sch A. Input'!C53="","",'Sch A. Input'!C53)</f>
        <v/>
      </c>
      <c r="E61" s="85"/>
      <c r="F61" s="85"/>
      <c r="G61" s="99">
        <f>'Sch D. Workings'!I162</f>
        <v>0</v>
      </c>
      <c r="H61" s="226">
        <f>IF('Sch D. Workings'!D55="",0,(IF('Sch D. Workings'!H55=0,"Exceeded Cap",IF((SUMIFS('Sch A. Input'!I53:BJ53,'Sch A. Input'!$I$14:$BJ$14,"Total",'Sch A. Input'!$I$13:$BJ$13,"&lt;="&amp;$I$7))&gt;'Sch D. Workings'!H55,MIN('Sch D. Workings'!L162,'Sch D. Workings'!H55),'Sch D. Workings'!L162))))</f>
        <v>0</v>
      </c>
      <c r="I61" s="227">
        <f>'Sch D. Workings'!R162</f>
        <v>0</v>
      </c>
      <c r="J61" s="82">
        <f>IFERROR(LOOKUP('Sch D. Workings'!N162,$C$10:$C$14,$B$10:$B$14),0)</f>
        <v>0</v>
      </c>
      <c r="K61" s="99">
        <f>COUNTIFS('Sch D. Workings'!N162,"&gt;"&amp;'Sch D. Workings'!H55)</f>
        <v>0</v>
      </c>
      <c r="L61" s="85"/>
      <c r="M61" s="78">
        <f>'Sch D. Workings'!T162</f>
        <v>0</v>
      </c>
      <c r="N61" s="224">
        <f>IF(OR('Sch D. Workings'!D55="",$D$7&lt;=I$7),0,IF(OR(H61="Exceeded Cap",H61='Sch D. Workings'!H55),"Exceeded cap",IF((SUMIFS('Sch A. Input'!I53:BJ53,'Sch A. Input'!$I$14:$BJ$14,"Total",'Sch A. Input'!$I$13:$BJ$13,"&lt;="&amp;$O$7))&gt;'Sch D. Workings'!H55,MIN('Sch D. Workings'!W162,'Sch D. Workings'!H55-'Sch C. Quarter Output (PR1)'!H61),'Sch D. Workings'!W162)))</f>
        <v>0</v>
      </c>
      <c r="O61" s="227">
        <f>'Sch D. Workings'!AC162</f>
        <v>0</v>
      </c>
      <c r="P61" s="82">
        <f>IFERROR(LOOKUP('Sch D. Workings'!Y162,$C$10:$C$14,$B$10:$B$14),0)</f>
        <v>0</v>
      </c>
      <c r="Q61" s="99">
        <f>COUNTIFS('Sch D. Workings'!Y162,"&gt;"&amp;'Sch D. Workings'!$H55)</f>
        <v>0</v>
      </c>
      <c r="R61" s="85"/>
      <c r="S61" s="78">
        <f>'Sch D. Workings'!AE162</f>
        <v>0</v>
      </c>
      <c r="T61" s="224">
        <f>IF(OR('Sch D. Workings'!D55="",$D$7&lt;=O$7),0,IF(OR(N61="Exceeded Cap",H61="Exceeded Cap",SUM(H61,N61)='Sch D. Workings'!H55),"Exceeded Cap",IF((SUMIFS('Sch A. Input'!I53:BJ53,'Sch A. Input'!$I$14:$BJ$14,"Total",'Sch A. Input'!$I$13:$BJ$13,"&lt;="&amp;$U$7))&gt;'Sch D. Workings'!H55,MIN('Sch D. Workings'!AH162,'Sch D. Workings'!H55-H61-N61),'Sch D. Workings'!AH162)))</f>
        <v>0</v>
      </c>
      <c r="U61" s="227">
        <f>'Sch D. Workings'!AN162</f>
        <v>0</v>
      </c>
      <c r="V61" s="82">
        <f>IFERROR(LOOKUP('Sch D. Workings'!AJ162,$C$10:$C$14,$B$10:$B$14),0)</f>
        <v>0</v>
      </c>
      <c r="W61" s="99">
        <f>COUNTIFS('Sch D. Workings'!AJ162,"&gt;"&amp;'Sch D. Workings'!$H55)</f>
        <v>0</v>
      </c>
    </row>
    <row r="62" spans="3:23" x14ac:dyDescent="0.25">
      <c r="C62" s="81" t="str">
        <f>IF('Sch A. Input'!B54="","",'Sch A. Input'!B54)</f>
        <v/>
      </c>
      <c r="D62" s="81" t="str">
        <f>IF('Sch A. Input'!C54="","",'Sch A. Input'!C54)</f>
        <v/>
      </c>
      <c r="E62" s="85"/>
      <c r="F62" s="85"/>
      <c r="G62" s="99">
        <f>'Sch D. Workings'!I163</f>
        <v>0</v>
      </c>
      <c r="H62" s="226">
        <f>IF('Sch D. Workings'!D56="",0,(IF('Sch D. Workings'!H56=0,"Exceeded Cap",IF((SUMIFS('Sch A. Input'!I54:BJ54,'Sch A. Input'!$I$14:$BJ$14,"Total",'Sch A. Input'!$I$13:$BJ$13,"&lt;="&amp;$I$7))&gt;'Sch D. Workings'!H56,MIN('Sch D. Workings'!L163,'Sch D. Workings'!H56),'Sch D. Workings'!L163))))</f>
        <v>0</v>
      </c>
      <c r="I62" s="227">
        <f>'Sch D. Workings'!R163</f>
        <v>0</v>
      </c>
      <c r="J62" s="82">
        <f>IFERROR(LOOKUP('Sch D. Workings'!N163,$C$10:$C$14,$B$10:$B$14),0)</f>
        <v>0</v>
      </c>
      <c r="K62" s="99">
        <f>COUNTIFS('Sch D. Workings'!N163,"&gt;"&amp;'Sch D. Workings'!H56)</f>
        <v>0</v>
      </c>
      <c r="L62" s="85"/>
      <c r="M62" s="78">
        <f>'Sch D. Workings'!T163</f>
        <v>0</v>
      </c>
      <c r="N62" s="224">
        <f>IF(OR('Sch D. Workings'!D56="",$D$7&lt;=I$7),0,IF(OR(H62="Exceeded Cap",H62='Sch D. Workings'!H56),"Exceeded cap",IF((SUMIFS('Sch A. Input'!I54:BJ54,'Sch A. Input'!$I$14:$BJ$14,"Total",'Sch A. Input'!$I$13:$BJ$13,"&lt;="&amp;$O$7))&gt;'Sch D. Workings'!H56,MIN('Sch D. Workings'!W163,'Sch D. Workings'!H56-'Sch C. Quarter Output (PR1)'!H62),'Sch D. Workings'!W163)))</f>
        <v>0</v>
      </c>
      <c r="O62" s="227">
        <f>'Sch D. Workings'!AC163</f>
        <v>0</v>
      </c>
      <c r="P62" s="82">
        <f>IFERROR(LOOKUP('Sch D. Workings'!Y163,$C$10:$C$14,$B$10:$B$14),0)</f>
        <v>0</v>
      </c>
      <c r="Q62" s="99">
        <f>COUNTIFS('Sch D. Workings'!Y163,"&gt;"&amp;'Sch D. Workings'!$H56)</f>
        <v>0</v>
      </c>
      <c r="R62" s="85"/>
      <c r="S62" s="78">
        <f>'Sch D. Workings'!AE163</f>
        <v>0</v>
      </c>
      <c r="T62" s="224">
        <f>IF(OR('Sch D. Workings'!D56="",$D$7&lt;=O$7),0,IF(OR(N62="Exceeded Cap",H62="Exceeded Cap",SUM(H62,N62)='Sch D. Workings'!H56),"Exceeded Cap",IF((SUMIFS('Sch A. Input'!I54:BJ54,'Sch A. Input'!$I$14:$BJ$14,"Total",'Sch A. Input'!$I$13:$BJ$13,"&lt;="&amp;$U$7))&gt;'Sch D. Workings'!H56,MIN('Sch D. Workings'!AH163,'Sch D. Workings'!H56-H62-N62),'Sch D. Workings'!AH163)))</f>
        <v>0</v>
      </c>
      <c r="U62" s="227">
        <f>'Sch D. Workings'!AN163</f>
        <v>0</v>
      </c>
      <c r="V62" s="82">
        <f>IFERROR(LOOKUP('Sch D. Workings'!AJ163,$C$10:$C$14,$B$10:$B$14),0)</f>
        <v>0</v>
      </c>
      <c r="W62" s="99">
        <f>COUNTIFS('Sch D. Workings'!AJ163,"&gt;"&amp;'Sch D. Workings'!$H56)</f>
        <v>0</v>
      </c>
    </row>
    <row r="63" spans="3:23" x14ac:dyDescent="0.25">
      <c r="C63" s="81" t="str">
        <f>IF('Sch A. Input'!B55="","",'Sch A. Input'!B55)</f>
        <v/>
      </c>
      <c r="D63" s="81" t="str">
        <f>IF('Sch A. Input'!C55="","",'Sch A. Input'!C55)</f>
        <v/>
      </c>
      <c r="E63" s="85"/>
      <c r="F63" s="85"/>
      <c r="G63" s="99">
        <f>'Sch D. Workings'!I164</f>
        <v>0</v>
      </c>
      <c r="H63" s="226">
        <f>IF('Sch D. Workings'!D57="",0,(IF('Sch D. Workings'!H57=0,"Exceeded Cap",IF((SUMIFS('Sch A. Input'!I55:BJ55,'Sch A. Input'!$I$14:$BJ$14,"Total",'Sch A. Input'!$I$13:$BJ$13,"&lt;="&amp;$I$7))&gt;'Sch D. Workings'!H57,MIN('Sch D. Workings'!L164,'Sch D. Workings'!H57),'Sch D. Workings'!L164))))</f>
        <v>0</v>
      </c>
      <c r="I63" s="227">
        <f>'Sch D. Workings'!R164</f>
        <v>0</v>
      </c>
      <c r="J63" s="82">
        <f>IFERROR(LOOKUP('Sch D. Workings'!N164,$C$10:$C$14,$B$10:$B$14),0)</f>
        <v>0</v>
      </c>
      <c r="K63" s="99">
        <f>COUNTIFS('Sch D. Workings'!N164,"&gt;"&amp;'Sch D. Workings'!H57)</f>
        <v>0</v>
      </c>
      <c r="L63" s="85"/>
      <c r="M63" s="78">
        <f>'Sch D. Workings'!T164</f>
        <v>0</v>
      </c>
      <c r="N63" s="224">
        <f>IF(OR('Sch D. Workings'!D57="",$D$7&lt;=I$7),0,IF(OR(H63="Exceeded Cap",H63='Sch D. Workings'!H57),"Exceeded cap",IF((SUMIFS('Sch A. Input'!I55:BJ55,'Sch A. Input'!$I$14:$BJ$14,"Total",'Sch A. Input'!$I$13:$BJ$13,"&lt;="&amp;$O$7))&gt;'Sch D. Workings'!H57,MIN('Sch D. Workings'!W164,'Sch D. Workings'!H57-'Sch C. Quarter Output (PR1)'!H63),'Sch D. Workings'!W164)))</f>
        <v>0</v>
      </c>
      <c r="O63" s="227">
        <f>'Sch D. Workings'!AC164</f>
        <v>0</v>
      </c>
      <c r="P63" s="82">
        <f>IFERROR(LOOKUP('Sch D. Workings'!Y164,$C$10:$C$14,$B$10:$B$14),0)</f>
        <v>0</v>
      </c>
      <c r="Q63" s="99">
        <f>COUNTIFS('Sch D. Workings'!Y164,"&gt;"&amp;'Sch D. Workings'!$H57)</f>
        <v>0</v>
      </c>
      <c r="R63" s="85"/>
      <c r="S63" s="78">
        <f>'Sch D. Workings'!AE164</f>
        <v>0</v>
      </c>
      <c r="T63" s="224">
        <f>IF(OR('Sch D. Workings'!D57="",$D$7&lt;=O$7),0,IF(OR(N63="Exceeded Cap",H63="Exceeded Cap",SUM(H63,N63)='Sch D. Workings'!H57),"Exceeded Cap",IF((SUMIFS('Sch A. Input'!I55:BJ55,'Sch A. Input'!$I$14:$BJ$14,"Total",'Sch A. Input'!$I$13:$BJ$13,"&lt;="&amp;$U$7))&gt;'Sch D. Workings'!H57,MIN('Sch D. Workings'!AH164,'Sch D. Workings'!H57-H63-N63),'Sch D. Workings'!AH164)))</f>
        <v>0</v>
      </c>
      <c r="U63" s="227">
        <f>'Sch D. Workings'!AN164</f>
        <v>0</v>
      </c>
      <c r="V63" s="82">
        <f>IFERROR(LOOKUP('Sch D. Workings'!AJ164,$C$10:$C$14,$B$10:$B$14),0)</f>
        <v>0</v>
      </c>
      <c r="W63" s="99">
        <f>COUNTIFS('Sch D. Workings'!AJ164,"&gt;"&amp;'Sch D. Workings'!$H57)</f>
        <v>0</v>
      </c>
    </row>
    <row r="64" spans="3:23" x14ac:dyDescent="0.25">
      <c r="C64" s="81" t="str">
        <f>IF('Sch A. Input'!B56="","",'Sch A. Input'!B56)</f>
        <v/>
      </c>
      <c r="D64" s="81" t="str">
        <f>IF('Sch A. Input'!C56="","",'Sch A. Input'!C56)</f>
        <v/>
      </c>
      <c r="E64" s="85"/>
      <c r="F64" s="85"/>
      <c r="G64" s="99">
        <f>'Sch D. Workings'!I165</f>
        <v>0</v>
      </c>
      <c r="H64" s="226">
        <f>IF('Sch D. Workings'!D58="",0,(IF('Sch D. Workings'!H58=0,"Exceeded Cap",IF((SUMIFS('Sch A. Input'!I56:BJ56,'Sch A. Input'!$I$14:$BJ$14,"Total",'Sch A. Input'!$I$13:$BJ$13,"&lt;="&amp;$I$7))&gt;'Sch D. Workings'!H58,MIN('Sch D. Workings'!L165,'Sch D. Workings'!H58),'Sch D. Workings'!L165))))</f>
        <v>0</v>
      </c>
      <c r="I64" s="227">
        <f>'Sch D. Workings'!R165</f>
        <v>0</v>
      </c>
      <c r="J64" s="82">
        <f>IFERROR(LOOKUP('Sch D. Workings'!N165,$C$10:$C$14,$B$10:$B$14),0)</f>
        <v>0</v>
      </c>
      <c r="K64" s="99">
        <f>COUNTIFS('Sch D. Workings'!N165,"&gt;"&amp;'Sch D. Workings'!H58)</f>
        <v>0</v>
      </c>
      <c r="L64" s="85"/>
      <c r="M64" s="78">
        <f>'Sch D. Workings'!T165</f>
        <v>0</v>
      </c>
      <c r="N64" s="224">
        <f>IF(OR('Sch D. Workings'!D58="",$D$7&lt;=I$7),0,IF(OR(H64="Exceeded Cap",H64='Sch D. Workings'!H58),"Exceeded cap",IF((SUMIFS('Sch A. Input'!I56:BJ56,'Sch A. Input'!$I$14:$BJ$14,"Total",'Sch A. Input'!$I$13:$BJ$13,"&lt;="&amp;$O$7))&gt;'Sch D. Workings'!H58,MIN('Sch D. Workings'!W165,'Sch D. Workings'!H58-'Sch C. Quarter Output (PR1)'!H64),'Sch D. Workings'!W165)))</f>
        <v>0</v>
      </c>
      <c r="O64" s="227">
        <f>'Sch D. Workings'!AC165</f>
        <v>0</v>
      </c>
      <c r="P64" s="82">
        <f>IFERROR(LOOKUP('Sch D. Workings'!Y165,$C$10:$C$14,$B$10:$B$14),0)</f>
        <v>0</v>
      </c>
      <c r="Q64" s="99">
        <f>COUNTIFS('Sch D. Workings'!Y165,"&gt;"&amp;'Sch D. Workings'!$H58)</f>
        <v>0</v>
      </c>
      <c r="R64" s="85"/>
      <c r="S64" s="78">
        <f>'Sch D. Workings'!AE165</f>
        <v>0</v>
      </c>
      <c r="T64" s="224">
        <f>IF(OR('Sch D. Workings'!D58="",$D$7&lt;=O$7),0,IF(OR(N64="Exceeded Cap",H64="Exceeded Cap",SUM(H64,N64)='Sch D. Workings'!H58),"Exceeded Cap",IF((SUMIFS('Sch A. Input'!I56:BJ56,'Sch A. Input'!$I$14:$BJ$14,"Total",'Sch A. Input'!$I$13:$BJ$13,"&lt;="&amp;$U$7))&gt;'Sch D. Workings'!H58,MIN('Sch D. Workings'!AH165,'Sch D. Workings'!H58-H64-N64),'Sch D. Workings'!AH165)))</f>
        <v>0</v>
      </c>
      <c r="U64" s="227">
        <f>'Sch D. Workings'!AN165</f>
        <v>0</v>
      </c>
      <c r="V64" s="82">
        <f>IFERROR(LOOKUP('Sch D. Workings'!AJ165,$C$10:$C$14,$B$10:$B$14),0)</f>
        <v>0</v>
      </c>
      <c r="W64" s="99">
        <f>COUNTIFS('Sch D. Workings'!AJ165,"&gt;"&amp;'Sch D. Workings'!$H58)</f>
        <v>0</v>
      </c>
    </row>
    <row r="65" spans="3:23" x14ac:dyDescent="0.25">
      <c r="C65" s="81" t="str">
        <f>IF('Sch A. Input'!B57="","",'Sch A. Input'!B57)</f>
        <v/>
      </c>
      <c r="D65" s="81" t="str">
        <f>IF('Sch A. Input'!C57="","",'Sch A. Input'!C57)</f>
        <v/>
      </c>
      <c r="E65" s="85"/>
      <c r="F65" s="85"/>
      <c r="G65" s="99">
        <f>'Sch D. Workings'!I166</f>
        <v>0</v>
      </c>
      <c r="H65" s="226">
        <f>IF('Sch D. Workings'!D59="",0,(IF('Sch D. Workings'!H59=0,"Exceeded Cap",IF((SUMIFS('Sch A. Input'!I57:BJ57,'Sch A. Input'!$I$14:$BJ$14,"Total",'Sch A. Input'!$I$13:$BJ$13,"&lt;="&amp;$I$7))&gt;'Sch D. Workings'!H59,MIN('Sch D. Workings'!L166,'Sch D. Workings'!H59),'Sch D. Workings'!L166))))</f>
        <v>0</v>
      </c>
      <c r="I65" s="227">
        <f>'Sch D. Workings'!R166</f>
        <v>0</v>
      </c>
      <c r="J65" s="82">
        <f>IFERROR(LOOKUP('Sch D. Workings'!N166,$C$10:$C$14,$B$10:$B$14),0)</f>
        <v>0</v>
      </c>
      <c r="K65" s="99">
        <f>COUNTIFS('Sch D. Workings'!N166,"&gt;"&amp;'Sch D. Workings'!H59)</f>
        <v>0</v>
      </c>
      <c r="L65" s="85"/>
      <c r="M65" s="78">
        <f>'Sch D. Workings'!T166</f>
        <v>0</v>
      </c>
      <c r="N65" s="224">
        <f>IF(OR('Sch D. Workings'!D59="",$D$7&lt;=I$7),0,IF(OR(H65="Exceeded Cap",H65='Sch D. Workings'!H59),"Exceeded cap",IF((SUMIFS('Sch A. Input'!I57:BJ57,'Sch A. Input'!$I$14:$BJ$14,"Total",'Sch A. Input'!$I$13:$BJ$13,"&lt;="&amp;$O$7))&gt;'Sch D. Workings'!H59,MIN('Sch D. Workings'!W166,'Sch D. Workings'!H59-'Sch C. Quarter Output (PR1)'!H65),'Sch D. Workings'!W166)))</f>
        <v>0</v>
      </c>
      <c r="O65" s="227">
        <f>'Sch D. Workings'!AC166</f>
        <v>0</v>
      </c>
      <c r="P65" s="82">
        <f>IFERROR(LOOKUP('Sch D. Workings'!Y166,$C$10:$C$14,$B$10:$B$14),0)</f>
        <v>0</v>
      </c>
      <c r="Q65" s="99">
        <f>COUNTIFS('Sch D. Workings'!Y166,"&gt;"&amp;'Sch D. Workings'!$H59)</f>
        <v>0</v>
      </c>
      <c r="R65" s="85"/>
      <c r="S65" s="78">
        <f>'Sch D. Workings'!AE166</f>
        <v>0</v>
      </c>
      <c r="T65" s="224">
        <f>IF(OR('Sch D. Workings'!D59="",$D$7&lt;=O$7),0,IF(OR(N65="Exceeded Cap",H65="Exceeded Cap",SUM(H65,N65)='Sch D. Workings'!H59),"Exceeded Cap",IF((SUMIFS('Sch A. Input'!I57:BJ57,'Sch A. Input'!$I$14:$BJ$14,"Total",'Sch A. Input'!$I$13:$BJ$13,"&lt;="&amp;$U$7))&gt;'Sch D. Workings'!H59,MIN('Sch D. Workings'!AH166,'Sch D. Workings'!H59-H65-N65),'Sch D. Workings'!AH166)))</f>
        <v>0</v>
      </c>
      <c r="U65" s="227">
        <f>'Sch D. Workings'!AN166</f>
        <v>0</v>
      </c>
      <c r="V65" s="82">
        <f>IFERROR(LOOKUP('Sch D. Workings'!AJ166,$C$10:$C$14,$B$10:$B$14),0)</f>
        <v>0</v>
      </c>
      <c r="W65" s="99">
        <f>COUNTIFS('Sch D. Workings'!AJ166,"&gt;"&amp;'Sch D. Workings'!$H59)</f>
        <v>0</v>
      </c>
    </row>
    <row r="66" spans="3:23" x14ac:dyDescent="0.25">
      <c r="C66" s="81" t="str">
        <f>IF('Sch A. Input'!B58="","",'Sch A. Input'!B58)</f>
        <v/>
      </c>
      <c r="D66" s="81" t="str">
        <f>IF('Sch A. Input'!C58="","",'Sch A. Input'!C58)</f>
        <v/>
      </c>
      <c r="E66" s="85"/>
      <c r="F66" s="85"/>
      <c r="G66" s="99">
        <f>'Sch D. Workings'!I167</f>
        <v>0</v>
      </c>
      <c r="H66" s="226">
        <f>IF('Sch D. Workings'!D60="",0,(IF('Sch D. Workings'!H60=0,"Exceeded Cap",IF((SUMIFS('Sch A. Input'!I58:BJ58,'Sch A. Input'!$I$14:$BJ$14,"Total",'Sch A. Input'!$I$13:$BJ$13,"&lt;="&amp;$I$7))&gt;'Sch D. Workings'!H60,MIN('Sch D. Workings'!L167,'Sch D. Workings'!H60),'Sch D. Workings'!L167))))</f>
        <v>0</v>
      </c>
      <c r="I66" s="227">
        <f>'Sch D. Workings'!R167</f>
        <v>0</v>
      </c>
      <c r="J66" s="82">
        <f>IFERROR(LOOKUP('Sch D. Workings'!N167,$C$10:$C$14,$B$10:$B$14),0)</f>
        <v>0</v>
      </c>
      <c r="K66" s="99">
        <f>COUNTIFS('Sch D. Workings'!N167,"&gt;"&amp;'Sch D. Workings'!H60)</f>
        <v>0</v>
      </c>
      <c r="L66" s="85"/>
      <c r="M66" s="78">
        <f>'Sch D. Workings'!T167</f>
        <v>0</v>
      </c>
      <c r="N66" s="224">
        <f>IF(OR('Sch D. Workings'!D60="",$D$7&lt;=I$7),0,IF(OR(H66="Exceeded Cap",H66='Sch D. Workings'!H60),"Exceeded cap",IF((SUMIFS('Sch A. Input'!I58:BJ58,'Sch A. Input'!$I$14:$BJ$14,"Total",'Sch A. Input'!$I$13:$BJ$13,"&lt;="&amp;$O$7))&gt;'Sch D. Workings'!H60,MIN('Sch D. Workings'!W167,'Sch D. Workings'!H60-'Sch C. Quarter Output (PR1)'!H66),'Sch D. Workings'!W167)))</f>
        <v>0</v>
      </c>
      <c r="O66" s="227">
        <f>'Sch D. Workings'!AC167</f>
        <v>0</v>
      </c>
      <c r="P66" s="82">
        <f>IFERROR(LOOKUP('Sch D. Workings'!Y167,$C$10:$C$14,$B$10:$B$14),0)</f>
        <v>0</v>
      </c>
      <c r="Q66" s="99">
        <f>COUNTIFS('Sch D. Workings'!Y167,"&gt;"&amp;'Sch D. Workings'!$H60)</f>
        <v>0</v>
      </c>
      <c r="R66" s="85"/>
      <c r="S66" s="78">
        <f>'Sch D. Workings'!AE167</f>
        <v>0</v>
      </c>
      <c r="T66" s="224">
        <f>IF(OR('Sch D. Workings'!D60="",$D$7&lt;=O$7),0,IF(OR(N66="Exceeded Cap",H66="Exceeded Cap",SUM(H66,N66)='Sch D. Workings'!H60),"Exceeded Cap",IF((SUMIFS('Sch A. Input'!I58:BJ58,'Sch A. Input'!$I$14:$BJ$14,"Total",'Sch A. Input'!$I$13:$BJ$13,"&lt;="&amp;$U$7))&gt;'Sch D. Workings'!H60,MIN('Sch D. Workings'!AH167,'Sch D. Workings'!H60-H66-N66),'Sch D. Workings'!AH167)))</f>
        <v>0</v>
      </c>
      <c r="U66" s="227">
        <f>'Sch D. Workings'!AN167</f>
        <v>0</v>
      </c>
      <c r="V66" s="82">
        <f>IFERROR(LOOKUP('Sch D. Workings'!AJ167,$C$10:$C$14,$B$10:$B$14),0)</f>
        <v>0</v>
      </c>
      <c r="W66" s="99">
        <f>COUNTIFS('Sch D. Workings'!AJ167,"&gt;"&amp;'Sch D. Workings'!$H60)</f>
        <v>0</v>
      </c>
    </row>
    <row r="67" spans="3:23" x14ac:dyDescent="0.25">
      <c r="C67" s="81" t="str">
        <f>IF('Sch A. Input'!B59="","",'Sch A. Input'!B59)</f>
        <v/>
      </c>
      <c r="D67" s="81" t="str">
        <f>IF('Sch A. Input'!C59="","",'Sch A. Input'!C59)</f>
        <v/>
      </c>
      <c r="E67" s="85"/>
      <c r="F67" s="85"/>
      <c r="G67" s="99">
        <f>'Sch D. Workings'!I168</f>
        <v>0</v>
      </c>
      <c r="H67" s="226">
        <f>IF('Sch D. Workings'!D61="",0,(IF('Sch D. Workings'!H61=0,"Exceeded Cap",IF((SUMIFS('Sch A. Input'!I59:BJ59,'Sch A. Input'!$I$14:$BJ$14,"Total",'Sch A. Input'!$I$13:$BJ$13,"&lt;="&amp;$I$7))&gt;'Sch D. Workings'!H61,MIN('Sch D. Workings'!L168,'Sch D. Workings'!H61),'Sch D. Workings'!L168))))</f>
        <v>0</v>
      </c>
      <c r="I67" s="227">
        <f>'Sch D. Workings'!R168</f>
        <v>0</v>
      </c>
      <c r="J67" s="82">
        <f>IFERROR(LOOKUP('Sch D. Workings'!N168,$C$10:$C$14,$B$10:$B$14),0)</f>
        <v>0</v>
      </c>
      <c r="K67" s="99">
        <f>COUNTIFS('Sch D. Workings'!N168,"&gt;"&amp;'Sch D. Workings'!H61)</f>
        <v>0</v>
      </c>
      <c r="L67" s="85"/>
      <c r="M67" s="78">
        <f>'Sch D. Workings'!T168</f>
        <v>0</v>
      </c>
      <c r="N67" s="224">
        <f>IF(OR('Sch D. Workings'!D61="",$D$7&lt;=I$7),0,IF(OR(H67="Exceeded Cap",H67='Sch D. Workings'!H61),"Exceeded cap",IF((SUMIFS('Sch A. Input'!I59:BJ59,'Sch A. Input'!$I$14:$BJ$14,"Total",'Sch A. Input'!$I$13:$BJ$13,"&lt;="&amp;$O$7))&gt;'Sch D. Workings'!H61,MIN('Sch D. Workings'!W168,'Sch D. Workings'!H61-'Sch C. Quarter Output (PR1)'!H67),'Sch D. Workings'!W168)))</f>
        <v>0</v>
      </c>
      <c r="O67" s="227">
        <f>'Sch D. Workings'!AC168</f>
        <v>0</v>
      </c>
      <c r="P67" s="82">
        <f>IFERROR(LOOKUP('Sch D. Workings'!Y168,$C$10:$C$14,$B$10:$B$14),0)</f>
        <v>0</v>
      </c>
      <c r="Q67" s="99">
        <f>COUNTIFS('Sch D. Workings'!Y168,"&gt;"&amp;'Sch D. Workings'!$H61)</f>
        <v>0</v>
      </c>
      <c r="R67" s="85"/>
      <c r="S67" s="78">
        <f>'Sch D. Workings'!AE168</f>
        <v>0</v>
      </c>
      <c r="T67" s="224">
        <f>IF(OR('Sch D. Workings'!D61="",$D$7&lt;=O$7),0,IF(OR(N67="Exceeded Cap",H67="Exceeded Cap",SUM(H67,N67)='Sch D. Workings'!H61),"Exceeded Cap",IF((SUMIFS('Sch A. Input'!I59:BJ59,'Sch A. Input'!$I$14:$BJ$14,"Total",'Sch A. Input'!$I$13:$BJ$13,"&lt;="&amp;$U$7))&gt;'Sch D. Workings'!H61,MIN('Sch D. Workings'!AH168,'Sch D. Workings'!H61-H67-N67),'Sch D. Workings'!AH168)))</f>
        <v>0</v>
      </c>
      <c r="U67" s="227">
        <f>'Sch D. Workings'!AN168</f>
        <v>0</v>
      </c>
      <c r="V67" s="82">
        <f>IFERROR(LOOKUP('Sch D. Workings'!AJ168,$C$10:$C$14,$B$10:$B$14),0)</f>
        <v>0</v>
      </c>
      <c r="W67" s="99">
        <f>COUNTIFS('Sch D. Workings'!AJ168,"&gt;"&amp;'Sch D. Workings'!$H61)</f>
        <v>0</v>
      </c>
    </row>
    <row r="68" spans="3:23" x14ac:dyDescent="0.25">
      <c r="C68" s="81" t="str">
        <f>IF('Sch A. Input'!B60="","",'Sch A. Input'!B60)</f>
        <v/>
      </c>
      <c r="D68" s="81" t="str">
        <f>IF('Sch A. Input'!C60="","",'Sch A. Input'!C60)</f>
        <v/>
      </c>
      <c r="E68" s="85"/>
      <c r="F68" s="85"/>
      <c r="G68" s="99">
        <f>'Sch D. Workings'!I169</f>
        <v>0</v>
      </c>
      <c r="H68" s="226">
        <f>IF('Sch D. Workings'!D62="",0,(IF('Sch D. Workings'!H62=0,"Exceeded Cap",IF((SUMIFS('Sch A. Input'!I60:BJ60,'Sch A. Input'!$I$14:$BJ$14,"Total",'Sch A. Input'!$I$13:$BJ$13,"&lt;="&amp;$I$7))&gt;'Sch D. Workings'!H62,MIN('Sch D. Workings'!L169,'Sch D. Workings'!H62),'Sch D. Workings'!L169))))</f>
        <v>0</v>
      </c>
      <c r="I68" s="227">
        <f>'Sch D. Workings'!R169</f>
        <v>0</v>
      </c>
      <c r="J68" s="82">
        <f>IFERROR(LOOKUP('Sch D. Workings'!N169,$C$10:$C$14,$B$10:$B$14),0)</f>
        <v>0</v>
      </c>
      <c r="K68" s="99">
        <f>COUNTIFS('Sch D. Workings'!N169,"&gt;"&amp;'Sch D. Workings'!H62)</f>
        <v>0</v>
      </c>
      <c r="L68" s="85"/>
      <c r="M68" s="78">
        <f>'Sch D. Workings'!T169</f>
        <v>0</v>
      </c>
      <c r="N68" s="224">
        <f>IF(OR('Sch D. Workings'!D62="",$D$7&lt;=I$7),0,IF(OR(H68="Exceeded Cap",H68='Sch D. Workings'!H62),"Exceeded cap",IF((SUMIFS('Sch A. Input'!I60:BJ60,'Sch A. Input'!$I$14:$BJ$14,"Total",'Sch A. Input'!$I$13:$BJ$13,"&lt;="&amp;$O$7))&gt;'Sch D. Workings'!H62,MIN('Sch D. Workings'!W169,'Sch D. Workings'!H62-'Sch C. Quarter Output (PR1)'!H68),'Sch D. Workings'!W169)))</f>
        <v>0</v>
      </c>
      <c r="O68" s="227">
        <f>'Sch D. Workings'!AC169</f>
        <v>0</v>
      </c>
      <c r="P68" s="82">
        <f>IFERROR(LOOKUP('Sch D. Workings'!Y169,$C$10:$C$14,$B$10:$B$14),0)</f>
        <v>0</v>
      </c>
      <c r="Q68" s="99">
        <f>COUNTIFS('Sch D. Workings'!Y169,"&gt;"&amp;'Sch D. Workings'!$H62)</f>
        <v>0</v>
      </c>
      <c r="R68" s="85"/>
      <c r="S68" s="78">
        <f>'Sch D. Workings'!AE169</f>
        <v>0</v>
      </c>
      <c r="T68" s="224">
        <f>IF(OR('Sch D. Workings'!D62="",$D$7&lt;=O$7),0,IF(OR(N68="Exceeded Cap",H68="Exceeded Cap",SUM(H68,N68)='Sch D. Workings'!H62),"Exceeded Cap",IF((SUMIFS('Sch A. Input'!I60:BJ60,'Sch A. Input'!$I$14:$BJ$14,"Total",'Sch A. Input'!$I$13:$BJ$13,"&lt;="&amp;$U$7))&gt;'Sch D. Workings'!H62,MIN('Sch D. Workings'!AH169,'Sch D. Workings'!H62-H68-N68),'Sch D. Workings'!AH169)))</f>
        <v>0</v>
      </c>
      <c r="U68" s="227">
        <f>'Sch D. Workings'!AN169</f>
        <v>0</v>
      </c>
      <c r="V68" s="82">
        <f>IFERROR(LOOKUP('Sch D. Workings'!AJ169,$C$10:$C$14,$B$10:$B$14),0)</f>
        <v>0</v>
      </c>
      <c r="W68" s="99">
        <f>COUNTIFS('Sch D. Workings'!AJ169,"&gt;"&amp;'Sch D. Workings'!$H62)</f>
        <v>0</v>
      </c>
    </row>
    <row r="69" spans="3:23" x14ac:dyDescent="0.25">
      <c r="C69" s="81" t="str">
        <f>IF('Sch A. Input'!B61="","",'Sch A. Input'!B61)</f>
        <v/>
      </c>
      <c r="D69" s="81" t="str">
        <f>IF('Sch A. Input'!C61="","",'Sch A. Input'!C61)</f>
        <v/>
      </c>
      <c r="E69" s="85"/>
      <c r="F69" s="85"/>
      <c r="G69" s="99">
        <f>'Sch D. Workings'!I170</f>
        <v>0</v>
      </c>
      <c r="H69" s="226">
        <f>IF('Sch D. Workings'!D63="",0,(IF('Sch D. Workings'!H63=0,"Exceeded Cap",IF((SUMIFS('Sch A. Input'!I61:BJ61,'Sch A. Input'!$I$14:$BJ$14,"Total",'Sch A. Input'!$I$13:$BJ$13,"&lt;="&amp;$I$7))&gt;'Sch D. Workings'!H63,MIN('Sch D. Workings'!L170,'Sch D. Workings'!H63),'Sch D. Workings'!L170))))</f>
        <v>0</v>
      </c>
      <c r="I69" s="227">
        <f>'Sch D. Workings'!R170</f>
        <v>0</v>
      </c>
      <c r="J69" s="82">
        <f>IFERROR(LOOKUP('Sch D. Workings'!N170,$C$10:$C$14,$B$10:$B$14),0)</f>
        <v>0</v>
      </c>
      <c r="K69" s="99">
        <f>COUNTIFS('Sch D. Workings'!N170,"&gt;"&amp;'Sch D. Workings'!H63)</f>
        <v>0</v>
      </c>
      <c r="L69" s="85"/>
      <c r="M69" s="78">
        <f>'Sch D. Workings'!T170</f>
        <v>0</v>
      </c>
      <c r="N69" s="224">
        <f>IF(OR('Sch D. Workings'!D63="",$D$7&lt;=I$7),0,IF(OR(H69="Exceeded Cap",H69='Sch D. Workings'!H63),"Exceeded cap",IF((SUMIFS('Sch A. Input'!I61:BJ61,'Sch A. Input'!$I$14:$BJ$14,"Total",'Sch A. Input'!$I$13:$BJ$13,"&lt;="&amp;$O$7))&gt;'Sch D. Workings'!H63,MIN('Sch D. Workings'!W170,'Sch D. Workings'!H63-'Sch C. Quarter Output (PR1)'!H69),'Sch D. Workings'!W170)))</f>
        <v>0</v>
      </c>
      <c r="O69" s="227">
        <f>'Sch D. Workings'!AC170</f>
        <v>0</v>
      </c>
      <c r="P69" s="82">
        <f>IFERROR(LOOKUP('Sch D. Workings'!Y170,$C$10:$C$14,$B$10:$B$14),0)</f>
        <v>0</v>
      </c>
      <c r="Q69" s="99">
        <f>COUNTIFS('Sch D. Workings'!Y170,"&gt;"&amp;'Sch D. Workings'!$H63)</f>
        <v>0</v>
      </c>
      <c r="R69" s="85"/>
      <c r="S69" s="78">
        <f>'Sch D. Workings'!AE170</f>
        <v>0</v>
      </c>
      <c r="T69" s="224">
        <f>IF(OR('Sch D. Workings'!D63="",$D$7&lt;=O$7),0,IF(OR(N69="Exceeded Cap",H69="Exceeded Cap",SUM(H69,N69)='Sch D. Workings'!H63),"Exceeded Cap",IF((SUMIFS('Sch A. Input'!I61:BJ61,'Sch A. Input'!$I$14:$BJ$14,"Total",'Sch A. Input'!$I$13:$BJ$13,"&lt;="&amp;$U$7))&gt;'Sch D. Workings'!H63,MIN('Sch D. Workings'!AH170,'Sch D. Workings'!H63-H69-N69),'Sch D. Workings'!AH170)))</f>
        <v>0</v>
      </c>
      <c r="U69" s="227">
        <f>'Sch D. Workings'!AN170</f>
        <v>0</v>
      </c>
      <c r="V69" s="82">
        <f>IFERROR(LOOKUP('Sch D. Workings'!AJ170,$C$10:$C$14,$B$10:$B$14),0)</f>
        <v>0</v>
      </c>
      <c r="W69" s="99">
        <f>COUNTIFS('Sch D. Workings'!AJ170,"&gt;"&amp;'Sch D. Workings'!$H63)</f>
        <v>0</v>
      </c>
    </row>
    <row r="70" spans="3:23" x14ac:dyDescent="0.25">
      <c r="C70" s="81" t="str">
        <f>IF('Sch A. Input'!B62="","",'Sch A. Input'!B62)</f>
        <v/>
      </c>
      <c r="D70" s="81" t="str">
        <f>IF('Sch A. Input'!C62="","",'Sch A. Input'!C62)</f>
        <v/>
      </c>
      <c r="E70" s="85"/>
      <c r="F70" s="85"/>
      <c r="G70" s="99">
        <f>'Sch D. Workings'!I171</f>
        <v>0</v>
      </c>
      <c r="H70" s="226">
        <f>IF('Sch D. Workings'!D64="",0,(IF('Sch D. Workings'!H64=0,"Exceeded Cap",IF((SUMIFS('Sch A. Input'!I62:BJ62,'Sch A. Input'!$I$14:$BJ$14,"Total",'Sch A. Input'!$I$13:$BJ$13,"&lt;="&amp;$I$7))&gt;'Sch D. Workings'!H64,MIN('Sch D. Workings'!L171,'Sch D. Workings'!H64),'Sch D. Workings'!L171))))</f>
        <v>0</v>
      </c>
      <c r="I70" s="227">
        <f>'Sch D. Workings'!R171</f>
        <v>0</v>
      </c>
      <c r="J70" s="82">
        <f>IFERROR(LOOKUP('Sch D. Workings'!N171,$C$10:$C$14,$B$10:$B$14),0)</f>
        <v>0</v>
      </c>
      <c r="K70" s="99">
        <f>COUNTIFS('Sch D. Workings'!N171,"&gt;"&amp;'Sch D. Workings'!H64)</f>
        <v>0</v>
      </c>
      <c r="L70" s="85"/>
      <c r="M70" s="78">
        <f>'Sch D. Workings'!T171</f>
        <v>0</v>
      </c>
      <c r="N70" s="224">
        <f>IF(OR('Sch D. Workings'!D64="",$D$7&lt;=I$7),0,IF(OR(H70="Exceeded Cap",H70='Sch D. Workings'!H64),"Exceeded cap",IF((SUMIFS('Sch A. Input'!I62:BJ62,'Sch A. Input'!$I$14:$BJ$14,"Total",'Sch A. Input'!$I$13:$BJ$13,"&lt;="&amp;$O$7))&gt;'Sch D. Workings'!H64,MIN('Sch D. Workings'!W171,'Sch D. Workings'!H64-'Sch C. Quarter Output (PR1)'!H70),'Sch D. Workings'!W171)))</f>
        <v>0</v>
      </c>
      <c r="O70" s="227">
        <f>'Sch D. Workings'!AC171</f>
        <v>0</v>
      </c>
      <c r="P70" s="82">
        <f>IFERROR(LOOKUP('Sch D. Workings'!Y171,$C$10:$C$14,$B$10:$B$14),0)</f>
        <v>0</v>
      </c>
      <c r="Q70" s="99">
        <f>COUNTIFS('Sch D. Workings'!Y171,"&gt;"&amp;'Sch D. Workings'!$H64)</f>
        <v>0</v>
      </c>
      <c r="R70" s="85"/>
      <c r="S70" s="78">
        <f>'Sch D. Workings'!AE171</f>
        <v>0</v>
      </c>
      <c r="T70" s="224">
        <f>IF(OR('Sch D. Workings'!D64="",$D$7&lt;=O$7),0,IF(OR(N70="Exceeded Cap",H70="Exceeded Cap",SUM(H70,N70)='Sch D. Workings'!H64),"Exceeded Cap",IF((SUMIFS('Sch A. Input'!I62:BJ62,'Sch A. Input'!$I$14:$BJ$14,"Total",'Sch A. Input'!$I$13:$BJ$13,"&lt;="&amp;$U$7))&gt;'Sch D. Workings'!H64,MIN('Sch D. Workings'!AH171,'Sch D. Workings'!H64-H70-N70),'Sch D. Workings'!AH171)))</f>
        <v>0</v>
      </c>
      <c r="U70" s="227">
        <f>'Sch D. Workings'!AN171</f>
        <v>0</v>
      </c>
      <c r="V70" s="82">
        <f>IFERROR(LOOKUP('Sch D. Workings'!AJ171,$C$10:$C$14,$B$10:$B$14),0)</f>
        <v>0</v>
      </c>
      <c r="W70" s="99">
        <f>COUNTIFS('Sch D. Workings'!AJ171,"&gt;"&amp;'Sch D. Workings'!$H64)</f>
        <v>0</v>
      </c>
    </row>
    <row r="71" spans="3:23" x14ac:dyDescent="0.25">
      <c r="C71" s="81" t="str">
        <f>IF('Sch A. Input'!B63="","",'Sch A. Input'!B63)</f>
        <v/>
      </c>
      <c r="D71" s="81" t="str">
        <f>IF('Sch A. Input'!C63="","",'Sch A. Input'!C63)</f>
        <v/>
      </c>
      <c r="E71" s="85"/>
      <c r="F71" s="85"/>
      <c r="G71" s="99">
        <f>'Sch D. Workings'!I172</f>
        <v>0</v>
      </c>
      <c r="H71" s="226">
        <f>IF('Sch D. Workings'!D65="",0,(IF('Sch D. Workings'!H65=0,"Exceeded Cap",IF((SUMIFS('Sch A. Input'!I63:BJ63,'Sch A. Input'!$I$14:$BJ$14,"Total",'Sch A. Input'!$I$13:$BJ$13,"&lt;="&amp;$I$7))&gt;'Sch D. Workings'!H65,MIN('Sch D. Workings'!L172,'Sch D. Workings'!H65),'Sch D. Workings'!L172))))</f>
        <v>0</v>
      </c>
      <c r="I71" s="227">
        <f>'Sch D. Workings'!R172</f>
        <v>0</v>
      </c>
      <c r="J71" s="82">
        <f>IFERROR(LOOKUP('Sch D. Workings'!N172,$C$10:$C$14,$B$10:$B$14),0)</f>
        <v>0</v>
      </c>
      <c r="K71" s="99">
        <f>COUNTIFS('Sch D. Workings'!N172,"&gt;"&amp;'Sch D. Workings'!H65)</f>
        <v>0</v>
      </c>
      <c r="L71" s="85"/>
      <c r="M71" s="78">
        <f>'Sch D. Workings'!T172</f>
        <v>0</v>
      </c>
      <c r="N71" s="224">
        <f>IF(OR('Sch D. Workings'!D65="",$D$7&lt;=I$7),0,IF(OR(H71="Exceeded Cap",H71='Sch D. Workings'!H65),"Exceeded cap",IF((SUMIFS('Sch A. Input'!I63:BJ63,'Sch A. Input'!$I$14:$BJ$14,"Total",'Sch A. Input'!$I$13:$BJ$13,"&lt;="&amp;$O$7))&gt;'Sch D. Workings'!H65,MIN('Sch D. Workings'!W172,'Sch D. Workings'!H65-'Sch C. Quarter Output (PR1)'!H71),'Sch D. Workings'!W172)))</f>
        <v>0</v>
      </c>
      <c r="O71" s="227">
        <f>'Sch D. Workings'!AC172</f>
        <v>0</v>
      </c>
      <c r="P71" s="82">
        <f>IFERROR(LOOKUP('Sch D. Workings'!Y172,$C$10:$C$14,$B$10:$B$14),0)</f>
        <v>0</v>
      </c>
      <c r="Q71" s="99">
        <f>COUNTIFS('Sch D. Workings'!Y172,"&gt;"&amp;'Sch D. Workings'!$H65)</f>
        <v>0</v>
      </c>
      <c r="R71" s="85"/>
      <c r="S71" s="78">
        <f>'Sch D. Workings'!AE172</f>
        <v>0</v>
      </c>
      <c r="T71" s="224">
        <f>IF(OR('Sch D. Workings'!D65="",$D$7&lt;=O$7),0,IF(OR(N71="Exceeded Cap",H71="Exceeded Cap",SUM(H71,N71)='Sch D. Workings'!H65),"Exceeded Cap",IF((SUMIFS('Sch A. Input'!I63:BJ63,'Sch A. Input'!$I$14:$BJ$14,"Total",'Sch A. Input'!$I$13:$BJ$13,"&lt;="&amp;$U$7))&gt;'Sch D. Workings'!H65,MIN('Sch D. Workings'!AH172,'Sch D. Workings'!H65-H71-N71),'Sch D. Workings'!AH172)))</f>
        <v>0</v>
      </c>
      <c r="U71" s="227">
        <f>'Sch D. Workings'!AN172</f>
        <v>0</v>
      </c>
      <c r="V71" s="82">
        <f>IFERROR(LOOKUP('Sch D. Workings'!AJ172,$C$10:$C$14,$B$10:$B$14),0)</f>
        <v>0</v>
      </c>
      <c r="W71" s="99">
        <f>COUNTIFS('Sch D. Workings'!AJ172,"&gt;"&amp;'Sch D. Workings'!$H65)</f>
        <v>0</v>
      </c>
    </row>
    <row r="72" spans="3:23" x14ac:dyDescent="0.25">
      <c r="C72" s="81" t="str">
        <f>IF('Sch A. Input'!B64="","",'Sch A. Input'!B64)</f>
        <v/>
      </c>
      <c r="D72" s="81" t="str">
        <f>IF('Sch A. Input'!C64="","",'Sch A. Input'!C64)</f>
        <v/>
      </c>
      <c r="E72" s="85"/>
      <c r="F72" s="85"/>
      <c r="G72" s="99">
        <f>'Sch D. Workings'!I173</f>
        <v>0</v>
      </c>
      <c r="H72" s="226">
        <f>IF('Sch D. Workings'!D66="",0,(IF('Sch D. Workings'!H66=0,"Exceeded Cap",IF((SUMIFS('Sch A. Input'!I64:BJ64,'Sch A. Input'!$I$14:$BJ$14,"Total",'Sch A. Input'!$I$13:$BJ$13,"&lt;="&amp;$I$7))&gt;'Sch D. Workings'!H66,MIN('Sch D. Workings'!L173,'Sch D. Workings'!H66),'Sch D. Workings'!L173))))</f>
        <v>0</v>
      </c>
      <c r="I72" s="227">
        <f>'Sch D. Workings'!R173</f>
        <v>0</v>
      </c>
      <c r="J72" s="82">
        <f>IFERROR(LOOKUP('Sch D. Workings'!N173,$C$10:$C$14,$B$10:$B$14),0)</f>
        <v>0</v>
      </c>
      <c r="K72" s="99">
        <f>COUNTIFS('Sch D. Workings'!N173,"&gt;"&amp;'Sch D. Workings'!H66)</f>
        <v>0</v>
      </c>
      <c r="L72" s="85"/>
      <c r="M72" s="78">
        <f>'Sch D. Workings'!T173</f>
        <v>0</v>
      </c>
      <c r="N72" s="224">
        <f>IF(OR('Sch D. Workings'!D66="",$D$7&lt;=I$7),0,IF(OR(H72="Exceeded Cap",H72='Sch D. Workings'!H66),"Exceeded cap",IF((SUMIFS('Sch A. Input'!I64:BJ64,'Sch A. Input'!$I$14:$BJ$14,"Total",'Sch A. Input'!$I$13:$BJ$13,"&lt;="&amp;$O$7))&gt;'Sch D. Workings'!H66,MIN('Sch D. Workings'!W173,'Sch D. Workings'!H66-'Sch C. Quarter Output (PR1)'!H72),'Sch D. Workings'!W173)))</f>
        <v>0</v>
      </c>
      <c r="O72" s="227">
        <f>'Sch D. Workings'!AC173</f>
        <v>0</v>
      </c>
      <c r="P72" s="82">
        <f>IFERROR(LOOKUP('Sch D. Workings'!Y173,$C$10:$C$14,$B$10:$B$14),0)</f>
        <v>0</v>
      </c>
      <c r="Q72" s="99">
        <f>COUNTIFS('Sch D. Workings'!Y173,"&gt;"&amp;'Sch D. Workings'!$H66)</f>
        <v>0</v>
      </c>
      <c r="R72" s="85"/>
      <c r="S72" s="78">
        <f>'Sch D. Workings'!AE173</f>
        <v>0</v>
      </c>
      <c r="T72" s="224">
        <f>IF(OR('Sch D. Workings'!D66="",$D$7&lt;=O$7),0,IF(OR(N72="Exceeded Cap",H72="Exceeded Cap",SUM(H72,N72)='Sch D. Workings'!H66),"Exceeded Cap",IF((SUMIFS('Sch A. Input'!I64:BJ64,'Sch A. Input'!$I$14:$BJ$14,"Total",'Sch A. Input'!$I$13:$BJ$13,"&lt;="&amp;$U$7))&gt;'Sch D. Workings'!H66,MIN('Sch D. Workings'!AH173,'Sch D. Workings'!H66-H72-N72),'Sch D. Workings'!AH173)))</f>
        <v>0</v>
      </c>
      <c r="U72" s="227">
        <f>'Sch D. Workings'!AN173</f>
        <v>0</v>
      </c>
      <c r="V72" s="82">
        <f>IFERROR(LOOKUP('Sch D. Workings'!AJ173,$C$10:$C$14,$B$10:$B$14),0)</f>
        <v>0</v>
      </c>
      <c r="W72" s="99">
        <f>COUNTIFS('Sch D. Workings'!AJ173,"&gt;"&amp;'Sch D. Workings'!$H66)</f>
        <v>0</v>
      </c>
    </row>
    <row r="73" spans="3:23" x14ac:dyDescent="0.25">
      <c r="C73" s="81" t="str">
        <f>IF('Sch A. Input'!B65="","",'Sch A. Input'!B65)</f>
        <v/>
      </c>
      <c r="D73" s="81" t="str">
        <f>IF('Sch A. Input'!C65="","",'Sch A. Input'!C65)</f>
        <v/>
      </c>
      <c r="E73" s="85"/>
      <c r="F73" s="85"/>
      <c r="G73" s="99">
        <f>'Sch D. Workings'!I174</f>
        <v>0</v>
      </c>
      <c r="H73" s="226">
        <f>IF('Sch D. Workings'!D67="",0,(IF('Sch D. Workings'!H67=0,"Exceeded Cap",IF((SUMIFS('Sch A. Input'!I65:BJ65,'Sch A. Input'!$I$14:$BJ$14,"Total",'Sch A. Input'!$I$13:$BJ$13,"&lt;="&amp;$I$7))&gt;'Sch D. Workings'!H67,MIN('Sch D. Workings'!L174,'Sch D. Workings'!H67),'Sch D. Workings'!L174))))</f>
        <v>0</v>
      </c>
      <c r="I73" s="227">
        <f>'Sch D. Workings'!R174</f>
        <v>0</v>
      </c>
      <c r="J73" s="82">
        <f>IFERROR(LOOKUP('Sch D. Workings'!N174,$C$10:$C$14,$B$10:$B$14),0)</f>
        <v>0</v>
      </c>
      <c r="K73" s="99">
        <f>COUNTIFS('Sch D. Workings'!N174,"&gt;"&amp;'Sch D. Workings'!H67)</f>
        <v>0</v>
      </c>
      <c r="L73" s="85"/>
      <c r="M73" s="78">
        <f>'Sch D. Workings'!T174</f>
        <v>0</v>
      </c>
      <c r="N73" s="224">
        <f>IF(OR('Sch D. Workings'!D67="",$D$7&lt;=I$7),0,IF(OR(H73="Exceeded Cap",H73='Sch D. Workings'!H67),"Exceeded cap",IF((SUMIFS('Sch A. Input'!I65:BJ65,'Sch A. Input'!$I$14:$BJ$14,"Total",'Sch A. Input'!$I$13:$BJ$13,"&lt;="&amp;$O$7))&gt;'Sch D. Workings'!H67,MIN('Sch D. Workings'!W174,'Sch D. Workings'!H67-'Sch C. Quarter Output (PR1)'!H73),'Sch D. Workings'!W174)))</f>
        <v>0</v>
      </c>
      <c r="O73" s="227">
        <f>'Sch D. Workings'!AC174</f>
        <v>0</v>
      </c>
      <c r="P73" s="82">
        <f>IFERROR(LOOKUP('Sch D. Workings'!Y174,$C$10:$C$14,$B$10:$B$14),0)</f>
        <v>0</v>
      </c>
      <c r="Q73" s="99">
        <f>COUNTIFS('Sch D. Workings'!Y174,"&gt;"&amp;'Sch D. Workings'!$H67)</f>
        <v>0</v>
      </c>
      <c r="R73" s="85"/>
      <c r="S73" s="78">
        <f>'Sch D. Workings'!AE174</f>
        <v>0</v>
      </c>
      <c r="T73" s="224">
        <f>IF(OR('Sch D. Workings'!D67="",$D$7&lt;=O$7),0,IF(OR(N73="Exceeded Cap",H73="Exceeded Cap",SUM(H73,N73)='Sch D. Workings'!H67),"Exceeded Cap",IF((SUMIFS('Sch A. Input'!I65:BJ65,'Sch A. Input'!$I$14:$BJ$14,"Total",'Sch A. Input'!$I$13:$BJ$13,"&lt;="&amp;$U$7))&gt;'Sch D. Workings'!H67,MIN('Sch D. Workings'!AH174,'Sch D. Workings'!H67-H73-N73),'Sch D. Workings'!AH174)))</f>
        <v>0</v>
      </c>
      <c r="U73" s="227">
        <f>'Sch D. Workings'!AN174</f>
        <v>0</v>
      </c>
      <c r="V73" s="82">
        <f>IFERROR(LOOKUP('Sch D. Workings'!AJ174,$C$10:$C$14,$B$10:$B$14),0)</f>
        <v>0</v>
      </c>
      <c r="W73" s="99">
        <f>COUNTIFS('Sch D. Workings'!AJ174,"&gt;"&amp;'Sch D. Workings'!$H67)</f>
        <v>0</v>
      </c>
    </row>
    <row r="74" spans="3:23" x14ac:dyDescent="0.25">
      <c r="C74" s="81" t="str">
        <f>IF('Sch A. Input'!B66="","",'Sch A. Input'!B66)</f>
        <v/>
      </c>
      <c r="D74" s="81" t="str">
        <f>IF('Sch A. Input'!C66="","",'Sch A. Input'!C66)</f>
        <v/>
      </c>
      <c r="E74" s="85"/>
      <c r="F74" s="85"/>
      <c r="G74" s="99">
        <f>'Sch D. Workings'!I175</f>
        <v>0</v>
      </c>
      <c r="H74" s="226">
        <f>IF('Sch D. Workings'!D68="",0,(IF('Sch D. Workings'!H68=0,"Exceeded Cap",IF((SUMIFS('Sch A. Input'!I66:BJ66,'Sch A. Input'!$I$14:$BJ$14,"Total",'Sch A. Input'!$I$13:$BJ$13,"&lt;="&amp;$I$7))&gt;'Sch D. Workings'!H68,MIN('Sch D. Workings'!L175,'Sch D. Workings'!H68),'Sch D. Workings'!L175))))</f>
        <v>0</v>
      </c>
      <c r="I74" s="227">
        <f>'Sch D. Workings'!R175</f>
        <v>0</v>
      </c>
      <c r="J74" s="82">
        <f>IFERROR(LOOKUP('Sch D. Workings'!N175,$C$10:$C$14,$B$10:$B$14),0)</f>
        <v>0</v>
      </c>
      <c r="K74" s="99">
        <f>COUNTIFS('Sch D. Workings'!N175,"&gt;"&amp;'Sch D. Workings'!H68)</f>
        <v>0</v>
      </c>
      <c r="L74" s="85"/>
      <c r="M74" s="78">
        <f>'Sch D. Workings'!T175</f>
        <v>0</v>
      </c>
      <c r="N74" s="224">
        <f>IF(OR('Sch D. Workings'!D68="",$D$7&lt;=I$7),0,IF(OR(H74="Exceeded Cap",H74='Sch D. Workings'!H68),"Exceeded cap",IF((SUMIFS('Sch A. Input'!I66:BJ66,'Sch A. Input'!$I$14:$BJ$14,"Total",'Sch A. Input'!$I$13:$BJ$13,"&lt;="&amp;$O$7))&gt;'Sch D. Workings'!H68,MIN('Sch D. Workings'!W175,'Sch D. Workings'!H68-'Sch C. Quarter Output (PR1)'!H74),'Sch D. Workings'!W175)))</f>
        <v>0</v>
      </c>
      <c r="O74" s="227">
        <f>'Sch D. Workings'!AC175</f>
        <v>0</v>
      </c>
      <c r="P74" s="82">
        <f>IFERROR(LOOKUP('Sch D. Workings'!Y175,$C$10:$C$14,$B$10:$B$14),0)</f>
        <v>0</v>
      </c>
      <c r="Q74" s="99">
        <f>COUNTIFS('Sch D. Workings'!Y175,"&gt;"&amp;'Sch D. Workings'!$H68)</f>
        <v>0</v>
      </c>
      <c r="R74" s="85"/>
      <c r="S74" s="78">
        <f>'Sch D. Workings'!AE175</f>
        <v>0</v>
      </c>
      <c r="T74" s="224">
        <f>IF(OR('Sch D. Workings'!D68="",$D$7&lt;=O$7),0,IF(OR(N74="Exceeded Cap",H74="Exceeded Cap",SUM(H74,N74)='Sch D. Workings'!H68),"Exceeded Cap",IF((SUMIFS('Sch A. Input'!I66:BJ66,'Sch A. Input'!$I$14:$BJ$14,"Total",'Sch A. Input'!$I$13:$BJ$13,"&lt;="&amp;$U$7))&gt;'Sch D. Workings'!H68,MIN('Sch D. Workings'!AH175,'Sch D. Workings'!H68-H74-N74),'Sch D. Workings'!AH175)))</f>
        <v>0</v>
      </c>
      <c r="U74" s="227">
        <f>'Sch D. Workings'!AN175</f>
        <v>0</v>
      </c>
      <c r="V74" s="82">
        <f>IFERROR(LOOKUP('Sch D. Workings'!AJ175,$C$10:$C$14,$B$10:$B$14),0)</f>
        <v>0</v>
      </c>
      <c r="W74" s="99">
        <f>COUNTIFS('Sch D. Workings'!AJ175,"&gt;"&amp;'Sch D. Workings'!$H68)</f>
        <v>0</v>
      </c>
    </row>
    <row r="75" spans="3:23" x14ac:dyDescent="0.25">
      <c r="C75" s="81" t="str">
        <f>IF('Sch A. Input'!B67="","",'Sch A. Input'!B67)</f>
        <v/>
      </c>
      <c r="D75" s="81" t="str">
        <f>IF('Sch A. Input'!C67="","",'Sch A. Input'!C67)</f>
        <v/>
      </c>
      <c r="E75" s="85"/>
      <c r="F75" s="85"/>
      <c r="G75" s="99">
        <f>'Sch D. Workings'!I176</f>
        <v>0</v>
      </c>
      <c r="H75" s="226">
        <f>IF('Sch D. Workings'!D69="",0,(IF('Sch D. Workings'!H69=0,"Exceeded Cap",IF((SUMIFS('Sch A. Input'!I67:BJ67,'Sch A. Input'!$I$14:$BJ$14,"Total",'Sch A. Input'!$I$13:$BJ$13,"&lt;="&amp;$I$7))&gt;'Sch D. Workings'!H69,MIN('Sch D. Workings'!L176,'Sch D. Workings'!H69),'Sch D. Workings'!L176))))</f>
        <v>0</v>
      </c>
      <c r="I75" s="227">
        <f>'Sch D. Workings'!R176</f>
        <v>0</v>
      </c>
      <c r="J75" s="82">
        <f>IFERROR(LOOKUP('Sch D. Workings'!N176,$C$10:$C$14,$B$10:$B$14),0)</f>
        <v>0</v>
      </c>
      <c r="K75" s="99">
        <f>COUNTIFS('Sch D. Workings'!N176,"&gt;"&amp;'Sch D. Workings'!H69)</f>
        <v>0</v>
      </c>
      <c r="L75" s="85"/>
      <c r="M75" s="78">
        <f>'Sch D. Workings'!T176</f>
        <v>0</v>
      </c>
      <c r="N75" s="224">
        <f>IF(OR('Sch D. Workings'!D69="",$D$7&lt;=I$7),0,IF(OR(H75="Exceeded Cap",H75='Sch D. Workings'!H69),"Exceeded cap",IF((SUMIFS('Sch A. Input'!I67:BJ67,'Sch A. Input'!$I$14:$BJ$14,"Total",'Sch A. Input'!$I$13:$BJ$13,"&lt;="&amp;$O$7))&gt;'Sch D. Workings'!H69,MIN('Sch D. Workings'!W176,'Sch D. Workings'!H69-'Sch C. Quarter Output (PR1)'!H75),'Sch D. Workings'!W176)))</f>
        <v>0</v>
      </c>
      <c r="O75" s="227">
        <f>'Sch D. Workings'!AC176</f>
        <v>0</v>
      </c>
      <c r="P75" s="82">
        <f>IFERROR(LOOKUP('Sch D. Workings'!Y176,$C$10:$C$14,$B$10:$B$14),0)</f>
        <v>0</v>
      </c>
      <c r="Q75" s="99">
        <f>COUNTIFS('Sch D. Workings'!Y176,"&gt;"&amp;'Sch D. Workings'!$H69)</f>
        <v>0</v>
      </c>
      <c r="R75" s="85"/>
      <c r="S75" s="78">
        <f>'Sch D. Workings'!AE176</f>
        <v>0</v>
      </c>
      <c r="T75" s="224">
        <f>IF(OR('Sch D. Workings'!D69="",$D$7&lt;=O$7),0,IF(OR(N75="Exceeded Cap",H75="Exceeded Cap",SUM(H75,N75)='Sch D. Workings'!H69),"Exceeded Cap",IF((SUMIFS('Sch A. Input'!I67:BJ67,'Sch A. Input'!$I$14:$BJ$14,"Total",'Sch A. Input'!$I$13:$BJ$13,"&lt;="&amp;$U$7))&gt;'Sch D. Workings'!H69,MIN('Sch D. Workings'!AH176,'Sch D. Workings'!H69-H75-N75),'Sch D. Workings'!AH176)))</f>
        <v>0</v>
      </c>
      <c r="U75" s="227">
        <f>'Sch D. Workings'!AN176</f>
        <v>0</v>
      </c>
      <c r="V75" s="82">
        <f>IFERROR(LOOKUP('Sch D. Workings'!AJ176,$C$10:$C$14,$B$10:$B$14),0)</f>
        <v>0</v>
      </c>
      <c r="W75" s="99">
        <f>COUNTIFS('Sch D. Workings'!AJ176,"&gt;"&amp;'Sch D. Workings'!$H69)</f>
        <v>0</v>
      </c>
    </row>
    <row r="76" spans="3:23" x14ac:dyDescent="0.25">
      <c r="C76" s="81" t="str">
        <f>IF('Sch A. Input'!B68="","",'Sch A. Input'!B68)</f>
        <v/>
      </c>
      <c r="D76" s="81" t="str">
        <f>IF('Sch A. Input'!C68="","",'Sch A. Input'!C68)</f>
        <v/>
      </c>
      <c r="E76" s="85"/>
      <c r="F76" s="85"/>
      <c r="G76" s="99">
        <f>'Sch D. Workings'!I177</f>
        <v>0</v>
      </c>
      <c r="H76" s="226">
        <f>IF('Sch D. Workings'!D70="",0,(IF('Sch D. Workings'!H70=0,"Exceeded Cap",IF((SUMIFS('Sch A. Input'!I68:BJ68,'Sch A. Input'!$I$14:$BJ$14,"Total",'Sch A. Input'!$I$13:$BJ$13,"&lt;="&amp;$I$7))&gt;'Sch D. Workings'!H70,MIN('Sch D. Workings'!L177,'Sch D. Workings'!H70),'Sch D. Workings'!L177))))</f>
        <v>0</v>
      </c>
      <c r="I76" s="227">
        <f>'Sch D. Workings'!R177</f>
        <v>0</v>
      </c>
      <c r="J76" s="82">
        <f>IFERROR(LOOKUP('Sch D. Workings'!N177,$C$10:$C$14,$B$10:$B$14),0)</f>
        <v>0</v>
      </c>
      <c r="K76" s="99">
        <f>COUNTIFS('Sch D. Workings'!N177,"&gt;"&amp;'Sch D. Workings'!H70)</f>
        <v>0</v>
      </c>
      <c r="L76" s="85"/>
      <c r="M76" s="78">
        <f>'Sch D. Workings'!T177</f>
        <v>0</v>
      </c>
      <c r="N76" s="224">
        <f>IF(OR('Sch D. Workings'!D70="",$D$7&lt;=I$7),0,IF(OR(H76="Exceeded Cap",H76='Sch D. Workings'!H70),"Exceeded cap",IF((SUMIFS('Sch A. Input'!I68:BJ68,'Sch A. Input'!$I$14:$BJ$14,"Total",'Sch A. Input'!$I$13:$BJ$13,"&lt;="&amp;$O$7))&gt;'Sch D. Workings'!H70,MIN('Sch D. Workings'!W177,'Sch D. Workings'!H70-'Sch C. Quarter Output (PR1)'!H76),'Sch D. Workings'!W177)))</f>
        <v>0</v>
      </c>
      <c r="O76" s="227">
        <f>'Sch D. Workings'!AC177</f>
        <v>0</v>
      </c>
      <c r="P76" s="82">
        <f>IFERROR(LOOKUP('Sch D. Workings'!Y177,$C$10:$C$14,$B$10:$B$14),0)</f>
        <v>0</v>
      </c>
      <c r="Q76" s="99">
        <f>COUNTIFS('Sch D. Workings'!Y177,"&gt;"&amp;'Sch D. Workings'!$H70)</f>
        <v>0</v>
      </c>
      <c r="R76" s="85"/>
      <c r="S76" s="78">
        <f>'Sch D. Workings'!AE177</f>
        <v>0</v>
      </c>
      <c r="T76" s="224">
        <f>IF(OR('Sch D. Workings'!D70="",$D$7&lt;=O$7),0,IF(OR(N76="Exceeded Cap",H76="Exceeded Cap",SUM(H76,N76)='Sch D. Workings'!H70),"Exceeded Cap",IF((SUMIFS('Sch A. Input'!I68:BJ68,'Sch A. Input'!$I$14:$BJ$14,"Total",'Sch A. Input'!$I$13:$BJ$13,"&lt;="&amp;$U$7))&gt;'Sch D. Workings'!H70,MIN('Sch D. Workings'!AH177,'Sch D. Workings'!H70-H76-N76),'Sch D. Workings'!AH177)))</f>
        <v>0</v>
      </c>
      <c r="U76" s="227">
        <f>'Sch D. Workings'!AN177</f>
        <v>0</v>
      </c>
      <c r="V76" s="82">
        <f>IFERROR(LOOKUP('Sch D. Workings'!AJ177,$C$10:$C$14,$B$10:$B$14),0)</f>
        <v>0</v>
      </c>
      <c r="W76" s="99">
        <f>COUNTIFS('Sch D. Workings'!AJ177,"&gt;"&amp;'Sch D. Workings'!$H70)</f>
        <v>0</v>
      </c>
    </row>
    <row r="77" spans="3:23" x14ac:dyDescent="0.25">
      <c r="C77" s="81" t="str">
        <f>IF('Sch A. Input'!B69="","",'Sch A. Input'!B69)</f>
        <v/>
      </c>
      <c r="D77" s="81" t="str">
        <f>IF('Sch A. Input'!C69="","",'Sch A. Input'!C69)</f>
        <v/>
      </c>
      <c r="E77" s="85"/>
      <c r="F77" s="85"/>
      <c r="G77" s="99">
        <f>'Sch D. Workings'!I178</f>
        <v>0</v>
      </c>
      <c r="H77" s="226">
        <f>IF('Sch D. Workings'!D71="",0,(IF('Sch D. Workings'!H71=0,"Exceeded Cap",IF((SUMIFS('Sch A. Input'!I69:BJ69,'Sch A. Input'!$I$14:$BJ$14,"Total",'Sch A. Input'!$I$13:$BJ$13,"&lt;="&amp;$I$7))&gt;'Sch D. Workings'!H71,MIN('Sch D. Workings'!L178,'Sch D. Workings'!H71),'Sch D. Workings'!L178))))</f>
        <v>0</v>
      </c>
      <c r="I77" s="227">
        <f>'Sch D. Workings'!R178</f>
        <v>0</v>
      </c>
      <c r="J77" s="82">
        <f>IFERROR(LOOKUP('Sch D. Workings'!N178,$C$10:$C$14,$B$10:$B$14),0)</f>
        <v>0</v>
      </c>
      <c r="K77" s="99">
        <f>COUNTIFS('Sch D. Workings'!N178,"&gt;"&amp;'Sch D. Workings'!H71)</f>
        <v>0</v>
      </c>
      <c r="L77" s="85"/>
      <c r="M77" s="78">
        <f>'Sch D. Workings'!T178</f>
        <v>0</v>
      </c>
      <c r="N77" s="224">
        <f>IF(OR('Sch D. Workings'!D71="",$D$7&lt;=I$7),0,IF(OR(H77="Exceeded Cap",H77='Sch D. Workings'!H71),"Exceeded cap",IF((SUMIFS('Sch A. Input'!I69:BJ69,'Sch A. Input'!$I$14:$BJ$14,"Total",'Sch A. Input'!$I$13:$BJ$13,"&lt;="&amp;$O$7))&gt;'Sch D. Workings'!H71,MIN('Sch D. Workings'!W178,'Sch D. Workings'!H71-'Sch C. Quarter Output (PR1)'!H77),'Sch D. Workings'!W178)))</f>
        <v>0</v>
      </c>
      <c r="O77" s="227">
        <f>'Sch D. Workings'!AC178</f>
        <v>0</v>
      </c>
      <c r="P77" s="82">
        <f>IFERROR(LOOKUP('Sch D. Workings'!Y178,$C$10:$C$14,$B$10:$B$14),0)</f>
        <v>0</v>
      </c>
      <c r="Q77" s="99">
        <f>COUNTIFS('Sch D. Workings'!Y178,"&gt;"&amp;'Sch D. Workings'!$H71)</f>
        <v>0</v>
      </c>
      <c r="R77" s="85"/>
      <c r="S77" s="78">
        <f>'Sch D. Workings'!AE178</f>
        <v>0</v>
      </c>
      <c r="T77" s="224">
        <f>IF(OR('Sch D. Workings'!D71="",$D$7&lt;=O$7),0,IF(OR(N77="Exceeded Cap",H77="Exceeded Cap",SUM(H77,N77)='Sch D. Workings'!H71),"Exceeded Cap",IF((SUMIFS('Sch A. Input'!I69:BJ69,'Sch A. Input'!$I$14:$BJ$14,"Total",'Sch A. Input'!$I$13:$BJ$13,"&lt;="&amp;$U$7))&gt;'Sch D. Workings'!H71,MIN('Sch D. Workings'!AH178,'Sch D. Workings'!H71-H77-N77),'Sch D. Workings'!AH178)))</f>
        <v>0</v>
      </c>
      <c r="U77" s="227">
        <f>'Sch D. Workings'!AN178</f>
        <v>0</v>
      </c>
      <c r="V77" s="82">
        <f>IFERROR(LOOKUP('Sch D. Workings'!AJ178,$C$10:$C$14,$B$10:$B$14),0)</f>
        <v>0</v>
      </c>
      <c r="W77" s="99">
        <f>COUNTIFS('Sch D. Workings'!AJ178,"&gt;"&amp;'Sch D. Workings'!$H71)</f>
        <v>0</v>
      </c>
    </row>
    <row r="78" spans="3:23" x14ac:dyDescent="0.25">
      <c r="C78" s="81" t="str">
        <f>IF('Sch A. Input'!B70="","",'Sch A. Input'!B70)</f>
        <v/>
      </c>
      <c r="D78" s="81" t="str">
        <f>IF('Sch A. Input'!C70="","",'Sch A. Input'!C70)</f>
        <v/>
      </c>
      <c r="E78" s="85"/>
      <c r="F78" s="85"/>
      <c r="G78" s="99">
        <f>'Sch D. Workings'!I179</f>
        <v>0</v>
      </c>
      <c r="H78" s="226">
        <f>IF('Sch D. Workings'!D72="",0,(IF('Sch D. Workings'!H72=0,"Exceeded Cap",IF((SUMIFS('Sch A. Input'!I70:BJ70,'Sch A. Input'!$I$14:$BJ$14,"Total",'Sch A. Input'!$I$13:$BJ$13,"&lt;="&amp;$I$7))&gt;'Sch D. Workings'!H72,MIN('Sch D. Workings'!L179,'Sch D. Workings'!H72),'Sch D. Workings'!L179))))</f>
        <v>0</v>
      </c>
      <c r="I78" s="227">
        <f>'Sch D. Workings'!R179</f>
        <v>0</v>
      </c>
      <c r="J78" s="82">
        <f>IFERROR(LOOKUP('Sch D. Workings'!N179,$C$10:$C$14,$B$10:$B$14),0)</f>
        <v>0</v>
      </c>
      <c r="K78" s="99">
        <f>COUNTIFS('Sch D. Workings'!N179,"&gt;"&amp;'Sch D. Workings'!H72)</f>
        <v>0</v>
      </c>
      <c r="L78" s="85"/>
      <c r="M78" s="78">
        <f>'Sch D. Workings'!T179</f>
        <v>0</v>
      </c>
      <c r="N78" s="224">
        <f>IF(OR('Sch D. Workings'!D72="",$D$7&lt;=I$7),0,IF(OR(H78="Exceeded Cap",H78='Sch D. Workings'!H72),"Exceeded cap",IF((SUMIFS('Sch A. Input'!I70:BJ70,'Sch A. Input'!$I$14:$BJ$14,"Total",'Sch A. Input'!$I$13:$BJ$13,"&lt;="&amp;$O$7))&gt;'Sch D. Workings'!H72,MIN('Sch D. Workings'!W179,'Sch D. Workings'!H72-'Sch C. Quarter Output (PR1)'!H78),'Sch D. Workings'!W179)))</f>
        <v>0</v>
      </c>
      <c r="O78" s="227">
        <f>'Sch D. Workings'!AC179</f>
        <v>0</v>
      </c>
      <c r="P78" s="82">
        <f>IFERROR(LOOKUP('Sch D. Workings'!Y179,$C$10:$C$14,$B$10:$B$14),0)</f>
        <v>0</v>
      </c>
      <c r="Q78" s="99">
        <f>COUNTIFS('Sch D. Workings'!Y179,"&gt;"&amp;'Sch D. Workings'!$H72)</f>
        <v>0</v>
      </c>
      <c r="R78" s="85"/>
      <c r="S78" s="78">
        <f>'Sch D. Workings'!AE179</f>
        <v>0</v>
      </c>
      <c r="T78" s="224">
        <f>IF(OR('Sch D. Workings'!D72="",$D$7&lt;=O$7),0,IF(OR(N78="Exceeded Cap",H78="Exceeded Cap",SUM(H78,N78)='Sch D. Workings'!H72),"Exceeded Cap",IF((SUMIFS('Sch A. Input'!I70:BJ70,'Sch A. Input'!$I$14:$BJ$14,"Total",'Sch A. Input'!$I$13:$BJ$13,"&lt;="&amp;$U$7))&gt;'Sch D. Workings'!H72,MIN('Sch D. Workings'!AH179,'Sch D. Workings'!H72-H78-N78),'Sch D. Workings'!AH179)))</f>
        <v>0</v>
      </c>
      <c r="U78" s="227">
        <f>'Sch D. Workings'!AN179</f>
        <v>0</v>
      </c>
      <c r="V78" s="82">
        <f>IFERROR(LOOKUP('Sch D. Workings'!AJ179,$C$10:$C$14,$B$10:$B$14),0)</f>
        <v>0</v>
      </c>
      <c r="W78" s="99">
        <f>COUNTIFS('Sch D. Workings'!AJ179,"&gt;"&amp;'Sch D. Workings'!$H72)</f>
        <v>0</v>
      </c>
    </row>
    <row r="79" spans="3:23" x14ac:dyDescent="0.25">
      <c r="C79" s="81" t="str">
        <f>IF('Sch A. Input'!B71="","",'Sch A. Input'!B71)</f>
        <v/>
      </c>
      <c r="D79" s="81" t="str">
        <f>IF('Sch A. Input'!C71="","",'Sch A. Input'!C71)</f>
        <v/>
      </c>
      <c r="E79" s="85"/>
      <c r="F79" s="85"/>
      <c r="G79" s="99">
        <f>'Sch D. Workings'!I180</f>
        <v>0</v>
      </c>
      <c r="H79" s="226">
        <f>IF('Sch D. Workings'!D73="",0,(IF('Sch D. Workings'!H73=0,"Exceeded Cap",IF((SUMIFS('Sch A. Input'!I71:BJ71,'Sch A. Input'!$I$14:$BJ$14,"Total",'Sch A. Input'!$I$13:$BJ$13,"&lt;="&amp;$I$7))&gt;'Sch D. Workings'!H73,MIN('Sch D. Workings'!L180,'Sch D. Workings'!H73),'Sch D. Workings'!L180))))</f>
        <v>0</v>
      </c>
      <c r="I79" s="227">
        <f>'Sch D. Workings'!R180</f>
        <v>0</v>
      </c>
      <c r="J79" s="82">
        <f>IFERROR(LOOKUP('Sch D. Workings'!N180,$C$10:$C$14,$B$10:$B$14),0)</f>
        <v>0</v>
      </c>
      <c r="K79" s="99">
        <f>COUNTIFS('Sch D. Workings'!N180,"&gt;"&amp;'Sch D. Workings'!H73)</f>
        <v>0</v>
      </c>
      <c r="L79" s="85"/>
      <c r="M79" s="78">
        <f>'Sch D. Workings'!T180</f>
        <v>0</v>
      </c>
      <c r="N79" s="224">
        <f>IF(OR('Sch D. Workings'!D73="",$D$7&lt;=I$7),0,IF(OR(H79="Exceeded Cap",H79='Sch D. Workings'!H73),"Exceeded cap",IF((SUMIFS('Sch A. Input'!I71:BJ71,'Sch A. Input'!$I$14:$BJ$14,"Total",'Sch A. Input'!$I$13:$BJ$13,"&lt;="&amp;$O$7))&gt;'Sch D. Workings'!H73,MIN('Sch D. Workings'!W180,'Sch D. Workings'!H73-'Sch C. Quarter Output (PR1)'!H79),'Sch D. Workings'!W180)))</f>
        <v>0</v>
      </c>
      <c r="O79" s="227">
        <f>'Sch D. Workings'!AC180</f>
        <v>0</v>
      </c>
      <c r="P79" s="82">
        <f>IFERROR(LOOKUP('Sch D. Workings'!Y180,$C$10:$C$14,$B$10:$B$14),0)</f>
        <v>0</v>
      </c>
      <c r="Q79" s="99">
        <f>COUNTIFS('Sch D. Workings'!Y180,"&gt;"&amp;'Sch D. Workings'!$H73)</f>
        <v>0</v>
      </c>
      <c r="R79" s="85"/>
      <c r="S79" s="78">
        <f>'Sch D. Workings'!AE180</f>
        <v>0</v>
      </c>
      <c r="T79" s="224">
        <f>IF(OR('Sch D. Workings'!D73="",$D$7&lt;=O$7),0,IF(OR(N79="Exceeded Cap",H79="Exceeded Cap",SUM(H79,N79)='Sch D. Workings'!H73),"Exceeded Cap",IF((SUMIFS('Sch A. Input'!I71:BJ71,'Sch A. Input'!$I$14:$BJ$14,"Total",'Sch A. Input'!$I$13:$BJ$13,"&lt;="&amp;$U$7))&gt;'Sch D. Workings'!H73,MIN('Sch D. Workings'!AH180,'Sch D. Workings'!H73-H79-N79),'Sch D. Workings'!AH180)))</f>
        <v>0</v>
      </c>
      <c r="U79" s="227">
        <f>'Sch D. Workings'!AN180</f>
        <v>0</v>
      </c>
      <c r="V79" s="82">
        <f>IFERROR(LOOKUP('Sch D. Workings'!AJ180,$C$10:$C$14,$B$10:$B$14),0)</f>
        <v>0</v>
      </c>
      <c r="W79" s="99">
        <f>COUNTIFS('Sch D. Workings'!AJ180,"&gt;"&amp;'Sch D. Workings'!$H73)</f>
        <v>0</v>
      </c>
    </row>
    <row r="80" spans="3:23" x14ac:dyDescent="0.25">
      <c r="C80" s="81" t="str">
        <f>IF('Sch A. Input'!B72="","",'Sch A. Input'!B72)</f>
        <v/>
      </c>
      <c r="D80" s="81" t="str">
        <f>IF('Sch A. Input'!C72="","",'Sch A. Input'!C72)</f>
        <v/>
      </c>
      <c r="E80" s="85"/>
      <c r="F80" s="85"/>
      <c r="G80" s="99">
        <f>'Sch D. Workings'!I181</f>
        <v>0</v>
      </c>
      <c r="H80" s="226">
        <f>IF('Sch D. Workings'!D74="",0,(IF('Sch D. Workings'!H74=0,"Exceeded Cap",IF((SUMIFS('Sch A. Input'!I72:BJ72,'Sch A. Input'!$I$14:$BJ$14,"Total",'Sch A. Input'!$I$13:$BJ$13,"&lt;="&amp;$I$7))&gt;'Sch D. Workings'!H74,MIN('Sch D. Workings'!L181,'Sch D. Workings'!H74),'Sch D. Workings'!L181))))</f>
        <v>0</v>
      </c>
      <c r="I80" s="227">
        <f>'Sch D. Workings'!R181</f>
        <v>0</v>
      </c>
      <c r="J80" s="82">
        <f>IFERROR(LOOKUP('Sch D. Workings'!N181,$C$10:$C$14,$B$10:$B$14),0)</f>
        <v>0</v>
      </c>
      <c r="K80" s="99">
        <f>COUNTIFS('Sch D. Workings'!N181,"&gt;"&amp;'Sch D. Workings'!H74)</f>
        <v>0</v>
      </c>
      <c r="L80" s="85"/>
      <c r="M80" s="78">
        <f>'Sch D. Workings'!T181</f>
        <v>0</v>
      </c>
      <c r="N80" s="224">
        <f>IF(OR('Sch D. Workings'!D74="",$D$7&lt;=I$7),0,IF(OR(H80="Exceeded Cap",H80='Sch D. Workings'!H74),"Exceeded cap",IF((SUMIFS('Sch A. Input'!I72:BJ72,'Sch A. Input'!$I$14:$BJ$14,"Total",'Sch A. Input'!$I$13:$BJ$13,"&lt;="&amp;$O$7))&gt;'Sch D. Workings'!H74,MIN('Sch D. Workings'!W181,'Sch D. Workings'!H74-'Sch C. Quarter Output (PR1)'!H80),'Sch D. Workings'!W181)))</f>
        <v>0</v>
      </c>
      <c r="O80" s="227">
        <f>'Sch D. Workings'!AC181</f>
        <v>0</v>
      </c>
      <c r="P80" s="82">
        <f>IFERROR(LOOKUP('Sch D. Workings'!Y181,$C$10:$C$14,$B$10:$B$14),0)</f>
        <v>0</v>
      </c>
      <c r="Q80" s="99">
        <f>COUNTIFS('Sch D. Workings'!Y181,"&gt;"&amp;'Sch D. Workings'!$H74)</f>
        <v>0</v>
      </c>
      <c r="R80" s="85"/>
      <c r="S80" s="78">
        <f>'Sch D. Workings'!AE181</f>
        <v>0</v>
      </c>
      <c r="T80" s="224">
        <f>IF(OR('Sch D. Workings'!D74="",$D$7&lt;=O$7),0,IF(OR(N80="Exceeded Cap",H80="Exceeded Cap",SUM(H80,N80)='Sch D. Workings'!H74),"Exceeded Cap",IF((SUMIFS('Sch A. Input'!I72:BJ72,'Sch A. Input'!$I$14:$BJ$14,"Total",'Sch A. Input'!$I$13:$BJ$13,"&lt;="&amp;$U$7))&gt;'Sch D. Workings'!H74,MIN('Sch D. Workings'!AH181,'Sch D. Workings'!H74-H80-N80),'Sch D. Workings'!AH181)))</f>
        <v>0</v>
      </c>
      <c r="U80" s="227">
        <f>'Sch D. Workings'!AN181</f>
        <v>0</v>
      </c>
      <c r="V80" s="82">
        <f>IFERROR(LOOKUP('Sch D. Workings'!AJ181,$C$10:$C$14,$B$10:$B$14),0)</f>
        <v>0</v>
      </c>
      <c r="W80" s="99">
        <f>COUNTIFS('Sch D. Workings'!AJ181,"&gt;"&amp;'Sch D. Workings'!$H74)</f>
        <v>0</v>
      </c>
    </row>
    <row r="81" spans="3:23" x14ac:dyDescent="0.25">
      <c r="C81" s="81" t="str">
        <f>IF('Sch A. Input'!B73="","",'Sch A. Input'!B73)</f>
        <v/>
      </c>
      <c r="D81" s="81" t="str">
        <f>IF('Sch A. Input'!C73="","",'Sch A. Input'!C73)</f>
        <v/>
      </c>
      <c r="E81" s="85"/>
      <c r="F81" s="85"/>
      <c r="G81" s="99">
        <f>'Sch D. Workings'!I182</f>
        <v>0</v>
      </c>
      <c r="H81" s="226">
        <f>IF('Sch D. Workings'!D75="",0,(IF('Sch D. Workings'!H75=0,"Exceeded Cap",IF((SUMIFS('Sch A. Input'!I73:BJ73,'Sch A. Input'!$I$14:$BJ$14,"Total",'Sch A. Input'!$I$13:$BJ$13,"&lt;="&amp;$I$7))&gt;'Sch D. Workings'!H75,MIN('Sch D. Workings'!L182,'Sch D. Workings'!H75),'Sch D. Workings'!L182))))</f>
        <v>0</v>
      </c>
      <c r="I81" s="227">
        <f>'Sch D. Workings'!R182</f>
        <v>0</v>
      </c>
      <c r="J81" s="82">
        <f>IFERROR(LOOKUP('Sch D. Workings'!N182,$C$10:$C$14,$B$10:$B$14),0)</f>
        <v>0</v>
      </c>
      <c r="K81" s="99">
        <f>COUNTIFS('Sch D. Workings'!N182,"&gt;"&amp;'Sch D. Workings'!H75)</f>
        <v>0</v>
      </c>
      <c r="L81" s="85"/>
      <c r="M81" s="78">
        <f>'Sch D. Workings'!T182</f>
        <v>0</v>
      </c>
      <c r="N81" s="224">
        <f>IF(OR('Sch D. Workings'!D75="",$D$7&lt;=I$7),0,IF(OR(H81="Exceeded Cap",H81='Sch D. Workings'!H75),"Exceeded cap",IF((SUMIFS('Sch A. Input'!I73:BJ73,'Sch A. Input'!$I$14:$BJ$14,"Total",'Sch A. Input'!$I$13:$BJ$13,"&lt;="&amp;$O$7))&gt;'Sch D. Workings'!H75,MIN('Sch D. Workings'!W182,'Sch D. Workings'!H75-'Sch C. Quarter Output (PR1)'!H81),'Sch D. Workings'!W182)))</f>
        <v>0</v>
      </c>
      <c r="O81" s="227">
        <f>'Sch D. Workings'!AC182</f>
        <v>0</v>
      </c>
      <c r="P81" s="82">
        <f>IFERROR(LOOKUP('Sch D. Workings'!Y182,$C$10:$C$14,$B$10:$B$14),0)</f>
        <v>0</v>
      </c>
      <c r="Q81" s="99">
        <f>COUNTIFS('Sch D. Workings'!Y182,"&gt;"&amp;'Sch D. Workings'!$H75)</f>
        <v>0</v>
      </c>
      <c r="R81" s="85"/>
      <c r="S81" s="78">
        <f>'Sch D. Workings'!AE182</f>
        <v>0</v>
      </c>
      <c r="T81" s="224">
        <f>IF(OR('Sch D. Workings'!D75="",$D$7&lt;=O$7),0,IF(OR(N81="Exceeded Cap",H81="Exceeded Cap",SUM(H81,N81)='Sch D. Workings'!H75),"Exceeded Cap",IF((SUMIFS('Sch A. Input'!I73:BJ73,'Sch A. Input'!$I$14:$BJ$14,"Total",'Sch A. Input'!$I$13:$BJ$13,"&lt;="&amp;$U$7))&gt;'Sch D. Workings'!H75,MIN('Sch D. Workings'!AH182,'Sch D. Workings'!H75-H81-N81),'Sch D. Workings'!AH182)))</f>
        <v>0</v>
      </c>
      <c r="U81" s="227">
        <f>'Sch D. Workings'!AN182</f>
        <v>0</v>
      </c>
      <c r="V81" s="82">
        <f>IFERROR(LOOKUP('Sch D. Workings'!AJ182,$C$10:$C$14,$B$10:$B$14),0)</f>
        <v>0</v>
      </c>
      <c r="W81" s="99">
        <f>COUNTIFS('Sch D. Workings'!AJ182,"&gt;"&amp;'Sch D. Workings'!$H75)</f>
        <v>0</v>
      </c>
    </row>
    <row r="82" spans="3:23" x14ac:dyDescent="0.25">
      <c r="C82" s="81" t="str">
        <f>IF('Sch A. Input'!B74="","",'Sch A. Input'!B74)</f>
        <v/>
      </c>
      <c r="D82" s="81" t="str">
        <f>IF('Sch A. Input'!C74="","",'Sch A. Input'!C74)</f>
        <v/>
      </c>
      <c r="E82" s="85"/>
      <c r="F82" s="85"/>
      <c r="G82" s="99">
        <f>'Sch D. Workings'!I183</f>
        <v>0</v>
      </c>
      <c r="H82" s="226">
        <f>IF('Sch D. Workings'!D76="",0,(IF('Sch D. Workings'!H76=0,"Exceeded Cap",IF((SUMIFS('Sch A. Input'!I74:BJ74,'Sch A. Input'!$I$14:$BJ$14,"Total",'Sch A. Input'!$I$13:$BJ$13,"&lt;="&amp;$I$7))&gt;'Sch D. Workings'!H76,MIN('Sch D. Workings'!L183,'Sch D. Workings'!H76),'Sch D. Workings'!L183))))</f>
        <v>0</v>
      </c>
      <c r="I82" s="227">
        <f>'Sch D. Workings'!R183</f>
        <v>0</v>
      </c>
      <c r="J82" s="82">
        <f>IFERROR(LOOKUP('Sch D. Workings'!N183,$C$10:$C$14,$B$10:$B$14),0)</f>
        <v>0</v>
      </c>
      <c r="K82" s="99">
        <f>COUNTIFS('Sch D. Workings'!N183,"&gt;"&amp;'Sch D. Workings'!H76)</f>
        <v>0</v>
      </c>
      <c r="L82" s="85"/>
      <c r="M82" s="78">
        <f>'Sch D. Workings'!T183</f>
        <v>0</v>
      </c>
      <c r="N82" s="224">
        <f>IF(OR('Sch D. Workings'!D76="",$D$7&lt;=I$7),0,IF(OR(H82="Exceeded Cap",H82='Sch D. Workings'!H76),"Exceeded cap",IF((SUMIFS('Sch A. Input'!I74:BJ74,'Sch A. Input'!$I$14:$BJ$14,"Total",'Sch A. Input'!$I$13:$BJ$13,"&lt;="&amp;$O$7))&gt;'Sch D. Workings'!H76,MIN('Sch D. Workings'!W183,'Sch D. Workings'!H76-'Sch C. Quarter Output (PR1)'!H82),'Sch D. Workings'!W183)))</f>
        <v>0</v>
      </c>
      <c r="O82" s="227">
        <f>'Sch D. Workings'!AC183</f>
        <v>0</v>
      </c>
      <c r="P82" s="82">
        <f>IFERROR(LOOKUP('Sch D. Workings'!Y183,$C$10:$C$14,$B$10:$B$14),0)</f>
        <v>0</v>
      </c>
      <c r="Q82" s="99">
        <f>COUNTIFS('Sch D. Workings'!Y183,"&gt;"&amp;'Sch D. Workings'!$H76)</f>
        <v>0</v>
      </c>
      <c r="R82" s="85"/>
      <c r="S82" s="78">
        <f>'Sch D. Workings'!AE183</f>
        <v>0</v>
      </c>
      <c r="T82" s="224">
        <f>IF(OR('Sch D. Workings'!D76="",$D$7&lt;=O$7),0,IF(OR(N82="Exceeded Cap",H82="Exceeded Cap",SUM(H82,N82)='Sch D. Workings'!H76),"Exceeded Cap",IF((SUMIFS('Sch A. Input'!I74:BJ74,'Sch A. Input'!$I$14:$BJ$14,"Total",'Sch A. Input'!$I$13:$BJ$13,"&lt;="&amp;$U$7))&gt;'Sch D. Workings'!H76,MIN('Sch D. Workings'!AH183,'Sch D. Workings'!H76-H82-N82),'Sch D. Workings'!AH183)))</f>
        <v>0</v>
      </c>
      <c r="U82" s="227">
        <f>'Sch D. Workings'!AN183</f>
        <v>0</v>
      </c>
      <c r="V82" s="82">
        <f>IFERROR(LOOKUP('Sch D. Workings'!AJ183,$C$10:$C$14,$B$10:$B$14),0)</f>
        <v>0</v>
      </c>
      <c r="W82" s="99">
        <f>COUNTIFS('Sch D. Workings'!AJ183,"&gt;"&amp;'Sch D. Workings'!$H76)</f>
        <v>0</v>
      </c>
    </row>
    <row r="83" spans="3:23" x14ac:dyDescent="0.25">
      <c r="C83" s="81" t="str">
        <f>IF('Sch A. Input'!B75="","",'Sch A. Input'!B75)</f>
        <v/>
      </c>
      <c r="D83" s="81" t="str">
        <f>IF('Sch A. Input'!C75="","",'Sch A. Input'!C75)</f>
        <v/>
      </c>
      <c r="E83" s="85"/>
      <c r="F83" s="85"/>
      <c r="G83" s="99">
        <f>'Sch D. Workings'!I184</f>
        <v>0</v>
      </c>
      <c r="H83" s="226">
        <f>IF('Sch D. Workings'!D77="",0,(IF('Sch D. Workings'!H77=0,"Exceeded Cap",IF((SUMIFS('Sch A. Input'!I75:BJ75,'Sch A. Input'!$I$14:$BJ$14,"Total",'Sch A. Input'!$I$13:$BJ$13,"&lt;="&amp;$I$7))&gt;'Sch D. Workings'!H77,MIN('Sch D. Workings'!L184,'Sch D. Workings'!H77),'Sch D. Workings'!L184))))</f>
        <v>0</v>
      </c>
      <c r="I83" s="227">
        <f>'Sch D. Workings'!R184</f>
        <v>0</v>
      </c>
      <c r="J83" s="82">
        <f>IFERROR(LOOKUP('Sch D. Workings'!N184,$C$10:$C$14,$B$10:$B$14),0)</f>
        <v>0</v>
      </c>
      <c r="K83" s="99">
        <f>COUNTIFS('Sch D. Workings'!N184,"&gt;"&amp;'Sch D. Workings'!H77)</f>
        <v>0</v>
      </c>
      <c r="L83" s="85"/>
      <c r="M83" s="78">
        <f>'Sch D. Workings'!T184</f>
        <v>0</v>
      </c>
      <c r="N83" s="224">
        <f>IF(OR('Sch D. Workings'!D77="",$D$7&lt;=I$7),0,IF(OR(H83="Exceeded Cap",H83='Sch D. Workings'!H77),"Exceeded cap",IF((SUMIFS('Sch A. Input'!I75:BJ75,'Sch A. Input'!$I$14:$BJ$14,"Total",'Sch A. Input'!$I$13:$BJ$13,"&lt;="&amp;$O$7))&gt;'Sch D. Workings'!H77,MIN('Sch D. Workings'!W184,'Sch D. Workings'!H77-'Sch C. Quarter Output (PR1)'!H83),'Sch D. Workings'!W184)))</f>
        <v>0</v>
      </c>
      <c r="O83" s="227">
        <f>'Sch D. Workings'!AC184</f>
        <v>0</v>
      </c>
      <c r="P83" s="82">
        <f>IFERROR(LOOKUP('Sch D. Workings'!Y184,$C$10:$C$14,$B$10:$B$14),0)</f>
        <v>0</v>
      </c>
      <c r="Q83" s="99">
        <f>COUNTIFS('Sch D. Workings'!Y184,"&gt;"&amp;'Sch D. Workings'!$H77)</f>
        <v>0</v>
      </c>
      <c r="R83" s="85"/>
      <c r="S83" s="78">
        <f>'Sch D. Workings'!AE184</f>
        <v>0</v>
      </c>
      <c r="T83" s="224">
        <f>IF(OR('Sch D. Workings'!D77="",$D$7&lt;=O$7),0,IF(OR(N83="Exceeded Cap",H83="Exceeded Cap",SUM(H83,N83)='Sch D. Workings'!H77),"Exceeded Cap",IF((SUMIFS('Sch A. Input'!I75:BJ75,'Sch A. Input'!$I$14:$BJ$14,"Total",'Sch A. Input'!$I$13:$BJ$13,"&lt;="&amp;$U$7))&gt;'Sch D. Workings'!H77,MIN('Sch D. Workings'!AH184,'Sch D. Workings'!H77-H83-N83),'Sch D. Workings'!AH184)))</f>
        <v>0</v>
      </c>
      <c r="U83" s="227">
        <f>'Sch D. Workings'!AN184</f>
        <v>0</v>
      </c>
      <c r="V83" s="82">
        <f>IFERROR(LOOKUP('Sch D. Workings'!AJ184,$C$10:$C$14,$B$10:$B$14),0)</f>
        <v>0</v>
      </c>
      <c r="W83" s="99">
        <f>COUNTIFS('Sch D. Workings'!AJ184,"&gt;"&amp;'Sch D. Workings'!$H77)</f>
        <v>0</v>
      </c>
    </row>
    <row r="84" spans="3:23" x14ac:dyDescent="0.25">
      <c r="C84" s="81" t="str">
        <f>IF('Sch A. Input'!B76="","",'Sch A. Input'!B76)</f>
        <v/>
      </c>
      <c r="D84" s="81" t="str">
        <f>IF('Sch A. Input'!C76="","",'Sch A. Input'!C76)</f>
        <v/>
      </c>
      <c r="E84" s="85"/>
      <c r="F84" s="85"/>
      <c r="G84" s="99">
        <f>'Sch D. Workings'!I185</f>
        <v>0</v>
      </c>
      <c r="H84" s="226">
        <f>IF('Sch D. Workings'!D78="",0,(IF('Sch D. Workings'!H78=0,"Exceeded Cap",IF((SUMIFS('Sch A. Input'!I76:BJ76,'Sch A. Input'!$I$14:$BJ$14,"Total",'Sch A. Input'!$I$13:$BJ$13,"&lt;="&amp;$I$7))&gt;'Sch D. Workings'!H78,MIN('Sch D. Workings'!L185,'Sch D. Workings'!H78),'Sch D. Workings'!L185))))</f>
        <v>0</v>
      </c>
      <c r="I84" s="227">
        <f>'Sch D. Workings'!R185</f>
        <v>0</v>
      </c>
      <c r="J84" s="82">
        <f>IFERROR(LOOKUP('Sch D. Workings'!N185,$C$10:$C$14,$B$10:$B$14),0)</f>
        <v>0</v>
      </c>
      <c r="K84" s="99">
        <f>COUNTIFS('Sch D. Workings'!N185,"&gt;"&amp;'Sch D. Workings'!H78)</f>
        <v>0</v>
      </c>
      <c r="L84" s="85"/>
      <c r="M84" s="78">
        <f>'Sch D. Workings'!T185</f>
        <v>0</v>
      </c>
      <c r="N84" s="224">
        <f>IF(OR('Sch D. Workings'!D78="",$D$7&lt;=I$7),0,IF(OR(H84="Exceeded Cap",H84='Sch D. Workings'!H78),"Exceeded cap",IF((SUMIFS('Sch A. Input'!I76:BJ76,'Sch A. Input'!$I$14:$BJ$14,"Total",'Sch A. Input'!$I$13:$BJ$13,"&lt;="&amp;$O$7))&gt;'Sch D. Workings'!H78,MIN('Sch D. Workings'!W185,'Sch D. Workings'!H78-'Sch C. Quarter Output (PR1)'!H84),'Sch D. Workings'!W185)))</f>
        <v>0</v>
      </c>
      <c r="O84" s="227">
        <f>'Sch D. Workings'!AC185</f>
        <v>0</v>
      </c>
      <c r="P84" s="82">
        <f>IFERROR(LOOKUP('Sch D. Workings'!Y185,$C$10:$C$14,$B$10:$B$14),0)</f>
        <v>0</v>
      </c>
      <c r="Q84" s="99">
        <f>COUNTIFS('Sch D. Workings'!Y185,"&gt;"&amp;'Sch D. Workings'!$H78)</f>
        <v>0</v>
      </c>
      <c r="R84" s="85"/>
      <c r="S84" s="78">
        <f>'Sch D. Workings'!AE185</f>
        <v>0</v>
      </c>
      <c r="T84" s="224">
        <f>IF(OR('Sch D. Workings'!D78="",$D$7&lt;=O$7),0,IF(OR(N84="Exceeded Cap",H84="Exceeded Cap",SUM(H84,N84)='Sch D. Workings'!H78),"Exceeded Cap",IF((SUMIFS('Sch A. Input'!I76:BJ76,'Sch A. Input'!$I$14:$BJ$14,"Total",'Sch A. Input'!$I$13:$BJ$13,"&lt;="&amp;$U$7))&gt;'Sch D. Workings'!H78,MIN('Sch D. Workings'!AH185,'Sch D. Workings'!H78-H84-N84),'Sch D. Workings'!AH185)))</f>
        <v>0</v>
      </c>
      <c r="U84" s="227">
        <f>'Sch D. Workings'!AN185</f>
        <v>0</v>
      </c>
      <c r="V84" s="82">
        <f>IFERROR(LOOKUP('Sch D. Workings'!AJ185,$C$10:$C$14,$B$10:$B$14),0)</f>
        <v>0</v>
      </c>
      <c r="W84" s="99">
        <f>COUNTIFS('Sch D. Workings'!AJ185,"&gt;"&amp;'Sch D. Workings'!$H78)</f>
        <v>0</v>
      </c>
    </row>
    <row r="85" spans="3:23" x14ac:dyDescent="0.25">
      <c r="C85" s="81" t="str">
        <f>IF('Sch A. Input'!B77="","",'Sch A. Input'!B77)</f>
        <v/>
      </c>
      <c r="D85" s="81" t="str">
        <f>IF('Sch A. Input'!C77="","",'Sch A. Input'!C77)</f>
        <v/>
      </c>
      <c r="E85" s="85"/>
      <c r="F85" s="85"/>
      <c r="G85" s="99">
        <f>'Sch D. Workings'!I186</f>
        <v>0</v>
      </c>
      <c r="H85" s="226">
        <f>IF('Sch D. Workings'!D79="",0,(IF('Sch D. Workings'!H79=0,"Exceeded Cap",IF((SUMIFS('Sch A. Input'!I77:BJ77,'Sch A. Input'!$I$14:$BJ$14,"Total",'Sch A. Input'!$I$13:$BJ$13,"&lt;="&amp;$I$7))&gt;'Sch D. Workings'!H79,MIN('Sch D. Workings'!L186,'Sch D. Workings'!H79),'Sch D. Workings'!L186))))</f>
        <v>0</v>
      </c>
      <c r="I85" s="227">
        <f>'Sch D. Workings'!R186</f>
        <v>0</v>
      </c>
      <c r="J85" s="82">
        <f>IFERROR(LOOKUP('Sch D. Workings'!N186,$C$10:$C$14,$B$10:$B$14),0)</f>
        <v>0</v>
      </c>
      <c r="K85" s="99">
        <f>COUNTIFS('Sch D. Workings'!N186,"&gt;"&amp;'Sch D. Workings'!H79)</f>
        <v>0</v>
      </c>
      <c r="L85" s="85"/>
      <c r="M85" s="78">
        <f>'Sch D. Workings'!T186</f>
        <v>0</v>
      </c>
      <c r="N85" s="224">
        <f>IF(OR('Sch D. Workings'!D79="",$D$7&lt;=I$7),0,IF(OR(H85="Exceeded Cap",H85='Sch D. Workings'!H79),"Exceeded cap",IF((SUMIFS('Sch A. Input'!I77:BJ77,'Sch A. Input'!$I$14:$BJ$14,"Total",'Sch A. Input'!$I$13:$BJ$13,"&lt;="&amp;$O$7))&gt;'Sch D. Workings'!H79,MIN('Sch D. Workings'!W186,'Sch D. Workings'!H79-'Sch C. Quarter Output (PR1)'!H85),'Sch D. Workings'!W186)))</f>
        <v>0</v>
      </c>
      <c r="O85" s="227">
        <f>'Sch D. Workings'!AC186</f>
        <v>0</v>
      </c>
      <c r="P85" s="82">
        <f>IFERROR(LOOKUP('Sch D. Workings'!Y186,$C$10:$C$14,$B$10:$B$14),0)</f>
        <v>0</v>
      </c>
      <c r="Q85" s="99">
        <f>COUNTIFS('Sch D. Workings'!Y186,"&gt;"&amp;'Sch D. Workings'!$H79)</f>
        <v>0</v>
      </c>
      <c r="R85" s="85"/>
      <c r="S85" s="78">
        <f>'Sch D. Workings'!AE186</f>
        <v>0</v>
      </c>
      <c r="T85" s="224">
        <f>IF(OR('Sch D. Workings'!D79="",$D$7&lt;=O$7),0,IF(OR(N85="Exceeded Cap",H85="Exceeded Cap",SUM(H85,N85)='Sch D. Workings'!H79),"Exceeded Cap",IF((SUMIFS('Sch A. Input'!I77:BJ77,'Sch A. Input'!$I$14:$BJ$14,"Total",'Sch A. Input'!$I$13:$BJ$13,"&lt;="&amp;$U$7))&gt;'Sch D. Workings'!H79,MIN('Sch D. Workings'!AH186,'Sch D. Workings'!H79-H85-N85),'Sch D. Workings'!AH186)))</f>
        <v>0</v>
      </c>
      <c r="U85" s="227">
        <f>'Sch D. Workings'!AN186</f>
        <v>0</v>
      </c>
      <c r="V85" s="82">
        <f>IFERROR(LOOKUP('Sch D. Workings'!AJ186,$C$10:$C$14,$B$10:$B$14),0)</f>
        <v>0</v>
      </c>
      <c r="W85" s="99">
        <f>COUNTIFS('Sch D. Workings'!AJ186,"&gt;"&amp;'Sch D. Workings'!$H79)</f>
        <v>0</v>
      </c>
    </row>
    <row r="86" spans="3:23" x14ac:dyDescent="0.25">
      <c r="C86" s="81" t="str">
        <f>IF('Sch A. Input'!B78="","",'Sch A. Input'!B78)</f>
        <v/>
      </c>
      <c r="D86" s="81" t="str">
        <f>IF('Sch A. Input'!C78="","",'Sch A. Input'!C78)</f>
        <v/>
      </c>
      <c r="E86" s="85"/>
      <c r="F86" s="85"/>
      <c r="G86" s="99">
        <f>'Sch D. Workings'!I187</f>
        <v>0</v>
      </c>
      <c r="H86" s="226">
        <f>IF('Sch D. Workings'!D80="",0,(IF('Sch D. Workings'!H80=0,"Exceeded Cap",IF((SUMIFS('Sch A. Input'!I78:BJ78,'Sch A. Input'!$I$14:$BJ$14,"Total",'Sch A. Input'!$I$13:$BJ$13,"&lt;="&amp;$I$7))&gt;'Sch D. Workings'!H80,MIN('Sch D. Workings'!L187,'Sch D. Workings'!H80),'Sch D. Workings'!L187))))</f>
        <v>0</v>
      </c>
      <c r="I86" s="227">
        <f>'Sch D. Workings'!R187</f>
        <v>0</v>
      </c>
      <c r="J86" s="82">
        <f>IFERROR(LOOKUP('Sch D. Workings'!N187,$C$10:$C$14,$B$10:$B$14),0)</f>
        <v>0</v>
      </c>
      <c r="K86" s="99">
        <f>COUNTIFS('Sch D. Workings'!N187,"&gt;"&amp;'Sch D. Workings'!H80)</f>
        <v>0</v>
      </c>
      <c r="L86" s="85"/>
      <c r="M86" s="78">
        <f>'Sch D. Workings'!T187</f>
        <v>0</v>
      </c>
      <c r="N86" s="224">
        <f>IF(OR('Sch D. Workings'!D80="",$D$7&lt;=I$7),0,IF(OR(H86="Exceeded Cap",H86='Sch D. Workings'!H80),"Exceeded cap",IF((SUMIFS('Sch A. Input'!I78:BJ78,'Sch A. Input'!$I$14:$BJ$14,"Total",'Sch A. Input'!$I$13:$BJ$13,"&lt;="&amp;$O$7))&gt;'Sch D. Workings'!H80,MIN('Sch D. Workings'!W187,'Sch D. Workings'!H80-'Sch C. Quarter Output (PR1)'!H86),'Sch D. Workings'!W187)))</f>
        <v>0</v>
      </c>
      <c r="O86" s="227">
        <f>'Sch D. Workings'!AC187</f>
        <v>0</v>
      </c>
      <c r="P86" s="82">
        <f>IFERROR(LOOKUP('Sch D. Workings'!Y187,$C$10:$C$14,$B$10:$B$14),0)</f>
        <v>0</v>
      </c>
      <c r="Q86" s="99">
        <f>COUNTIFS('Sch D. Workings'!Y187,"&gt;"&amp;'Sch D. Workings'!$H80)</f>
        <v>0</v>
      </c>
      <c r="R86" s="85"/>
      <c r="S86" s="78">
        <f>'Sch D. Workings'!AE187</f>
        <v>0</v>
      </c>
      <c r="T86" s="224">
        <f>IF(OR('Sch D. Workings'!D80="",$D$7&lt;=O$7),0,IF(OR(N86="Exceeded Cap",H86="Exceeded Cap",SUM(H86,N86)='Sch D. Workings'!H80),"Exceeded Cap",IF((SUMIFS('Sch A. Input'!I78:BJ78,'Sch A. Input'!$I$14:$BJ$14,"Total",'Sch A. Input'!$I$13:$BJ$13,"&lt;="&amp;$U$7))&gt;'Sch D. Workings'!H80,MIN('Sch D. Workings'!AH187,'Sch D. Workings'!H80-H86-N86),'Sch D. Workings'!AH187)))</f>
        <v>0</v>
      </c>
      <c r="U86" s="227">
        <f>'Sch D. Workings'!AN187</f>
        <v>0</v>
      </c>
      <c r="V86" s="82">
        <f>IFERROR(LOOKUP('Sch D. Workings'!AJ187,$C$10:$C$14,$B$10:$B$14),0)</f>
        <v>0</v>
      </c>
      <c r="W86" s="99">
        <f>COUNTIFS('Sch D. Workings'!AJ187,"&gt;"&amp;'Sch D. Workings'!$H80)</f>
        <v>0</v>
      </c>
    </row>
    <row r="87" spans="3:23" x14ac:dyDescent="0.25">
      <c r="C87" s="81" t="str">
        <f>IF('Sch A. Input'!B79="","",'Sch A. Input'!B79)</f>
        <v/>
      </c>
      <c r="D87" s="81" t="str">
        <f>IF('Sch A. Input'!C79="","",'Sch A. Input'!C79)</f>
        <v/>
      </c>
      <c r="E87" s="85"/>
      <c r="F87" s="85"/>
      <c r="G87" s="99">
        <f>'Sch D. Workings'!I188</f>
        <v>0</v>
      </c>
      <c r="H87" s="226">
        <f>IF('Sch D. Workings'!D81="",0,(IF('Sch D. Workings'!H81=0,"Exceeded Cap",IF((SUMIFS('Sch A. Input'!I79:BJ79,'Sch A. Input'!$I$14:$BJ$14,"Total",'Sch A. Input'!$I$13:$BJ$13,"&lt;="&amp;$I$7))&gt;'Sch D. Workings'!H81,MIN('Sch D. Workings'!L188,'Sch D. Workings'!H81),'Sch D. Workings'!L188))))</f>
        <v>0</v>
      </c>
      <c r="I87" s="227">
        <f>'Sch D. Workings'!R188</f>
        <v>0</v>
      </c>
      <c r="J87" s="82">
        <f>IFERROR(LOOKUP('Sch D. Workings'!N188,$C$10:$C$14,$B$10:$B$14),0)</f>
        <v>0</v>
      </c>
      <c r="K87" s="99">
        <f>COUNTIFS('Sch D. Workings'!N188,"&gt;"&amp;'Sch D. Workings'!H81)</f>
        <v>0</v>
      </c>
      <c r="L87" s="85"/>
      <c r="M87" s="78">
        <f>'Sch D. Workings'!T188</f>
        <v>0</v>
      </c>
      <c r="N87" s="224">
        <f>IF(OR('Sch D. Workings'!D81="",$D$7&lt;=I$7),0,IF(OR(H87="Exceeded Cap",H87='Sch D. Workings'!H81),"Exceeded cap",IF((SUMIFS('Sch A. Input'!I79:BJ79,'Sch A. Input'!$I$14:$BJ$14,"Total",'Sch A. Input'!$I$13:$BJ$13,"&lt;="&amp;$O$7))&gt;'Sch D. Workings'!H81,MIN('Sch D. Workings'!W188,'Sch D. Workings'!H81-'Sch C. Quarter Output (PR1)'!H87),'Sch D. Workings'!W188)))</f>
        <v>0</v>
      </c>
      <c r="O87" s="227">
        <f>'Sch D. Workings'!AC188</f>
        <v>0</v>
      </c>
      <c r="P87" s="82">
        <f>IFERROR(LOOKUP('Sch D. Workings'!Y188,$C$10:$C$14,$B$10:$B$14),0)</f>
        <v>0</v>
      </c>
      <c r="Q87" s="99">
        <f>COUNTIFS('Sch D. Workings'!Y188,"&gt;"&amp;'Sch D. Workings'!$H81)</f>
        <v>0</v>
      </c>
      <c r="R87" s="85"/>
      <c r="S87" s="78">
        <f>'Sch D. Workings'!AE188</f>
        <v>0</v>
      </c>
      <c r="T87" s="224">
        <f>IF(OR('Sch D. Workings'!D81="",$D$7&lt;=O$7),0,IF(OR(N87="Exceeded Cap",H87="Exceeded Cap",SUM(H87,N87)='Sch D. Workings'!H81),"Exceeded Cap",IF((SUMIFS('Sch A. Input'!I79:BJ79,'Sch A. Input'!$I$14:$BJ$14,"Total",'Sch A. Input'!$I$13:$BJ$13,"&lt;="&amp;$U$7))&gt;'Sch D. Workings'!H81,MIN('Sch D. Workings'!AH188,'Sch D. Workings'!H81-H87-N87),'Sch D. Workings'!AH188)))</f>
        <v>0</v>
      </c>
      <c r="U87" s="227">
        <f>'Sch D. Workings'!AN188</f>
        <v>0</v>
      </c>
      <c r="V87" s="82">
        <f>IFERROR(LOOKUP('Sch D. Workings'!AJ188,$C$10:$C$14,$B$10:$B$14),0)</f>
        <v>0</v>
      </c>
      <c r="W87" s="99">
        <f>COUNTIFS('Sch D. Workings'!AJ188,"&gt;"&amp;'Sch D. Workings'!$H81)</f>
        <v>0</v>
      </c>
    </row>
    <row r="88" spans="3:23" x14ac:dyDescent="0.25">
      <c r="C88" s="81" t="str">
        <f>IF('Sch A. Input'!B80="","",'Sch A. Input'!B80)</f>
        <v/>
      </c>
      <c r="D88" s="81" t="str">
        <f>IF('Sch A. Input'!C80="","",'Sch A. Input'!C80)</f>
        <v/>
      </c>
      <c r="E88" s="85"/>
      <c r="F88" s="85"/>
      <c r="G88" s="99">
        <f>'Sch D. Workings'!I189</f>
        <v>0</v>
      </c>
      <c r="H88" s="226">
        <f>IF('Sch D. Workings'!D82="",0,(IF('Sch D. Workings'!H82=0,"Exceeded Cap",IF((SUMIFS('Sch A. Input'!I80:BJ80,'Sch A. Input'!$I$14:$BJ$14,"Total",'Sch A. Input'!$I$13:$BJ$13,"&lt;="&amp;$I$7))&gt;'Sch D. Workings'!H82,MIN('Sch D. Workings'!L189,'Sch D. Workings'!H82),'Sch D. Workings'!L189))))</f>
        <v>0</v>
      </c>
      <c r="I88" s="227">
        <f>'Sch D. Workings'!R189</f>
        <v>0</v>
      </c>
      <c r="J88" s="82">
        <f>IFERROR(LOOKUP('Sch D. Workings'!N189,$C$10:$C$14,$B$10:$B$14),0)</f>
        <v>0</v>
      </c>
      <c r="K88" s="99">
        <f>COUNTIFS('Sch D. Workings'!N189,"&gt;"&amp;'Sch D. Workings'!H82)</f>
        <v>0</v>
      </c>
      <c r="L88" s="85"/>
      <c r="M88" s="78">
        <f>'Sch D. Workings'!T189</f>
        <v>0</v>
      </c>
      <c r="N88" s="224">
        <f>IF(OR('Sch D. Workings'!D82="",$D$7&lt;=I$7),0,IF(OR(H88="Exceeded Cap",H88='Sch D. Workings'!H82),"Exceeded cap",IF((SUMIFS('Sch A. Input'!I80:BJ80,'Sch A. Input'!$I$14:$BJ$14,"Total",'Sch A. Input'!$I$13:$BJ$13,"&lt;="&amp;$O$7))&gt;'Sch D. Workings'!H82,MIN('Sch D. Workings'!W189,'Sch D. Workings'!H82-'Sch C. Quarter Output (PR1)'!H88),'Sch D. Workings'!W189)))</f>
        <v>0</v>
      </c>
      <c r="O88" s="227">
        <f>'Sch D. Workings'!AC189</f>
        <v>0</v>
      </c>
      <c r="P88" s="82">
        <f>IFERROR(LOOKUP('Sch D. Workings'!Y189,$C$10:$C$14,$B$10:$B$14),0)</f>
        <v>0</v>
      </c>
      <c r="Q88" s="99">
        <f>COUNTIFS('Sch D. Workings'!Y189,"&gt;"&amp;'Sch D. Workings'!$H82)</f>
        <v>0</v>
      </c>
      <c r="R88" s="85"/>
      <c r="S88" s="78">
        <f>'Sch D. Workings'!AE189</f>
        <v>0</v>
      </c>
      <c r="T88" s="224">
        <f>IF(OR('Sch D. Workings'!D82="",$D$7&lt;=O$7),0,IF(OR(N88="Exceeded Cap",H88="Exceeded Cap",SUM(H88,N88)='Sch D. Workings'!H82),"Exceeded Cap",IF((SUMIFS('Sch A. Input'!I80:BJ80,'Sch A. Input'!$I$14:$BJ$14,"Total",'Sch A. Input'!$I$13:$BJ$13,"&lt;="&amp;$U$7))&gt;'Sch D. Workings'!H82,MIN('Sch D. Workings'!AH189,'Sch D. Workings'!H82-H88-N88),'Sch D. Workings'!AH189)))</f>
        <v>0</v>
      </c>
      <c r="U88" s="227">
        <f>'Sch D. Workings'!AN189</f>
        <v>0</v>
      </c>
      <c r="V88" s="82">
        <f>IFERROR(LOOKUP('Sch D. Workings'!AJ189,$C$10:$C$14,$B$10:$B$14),0)</f>
        <v>0</v>
      </c>
      <c r="W88" s="99">
        <f>COUNTIFS('Sch D. Workings'!AJ189,"&gt;"&amp;'Sch D. Workings'!$H82)</f>
        <v>0</v>
      </c>
    </row>
    <row r="89" spans="3:23" x14ac:dyDescent="0.25">
      <c r="C89" s="81" t="str">
        <f>IF('Sch A. Input'!B81="","",'Sch A. Input'!B81)</f>
        <v/>
      </c>
      <c r="D89" s="81" t="str">
        <f>IF('Sch A. Input'!C81="","",'Sch A. Input'!C81)</f>
        <v/>
      </c>
      <c r="E89" s="85"/>
      <c r="F89" s="85"/>
      <c r="G89" s="99">
        <f>'Sch D. Workings'!I190</f>
        <v>0</v>
      </c>
      <c r="H89" s="226">
        <f>IF('Sch D. Workings'!D83="",0,(IF('Sch D. Workings'!H83=0,"Exceeded Cap",IF((SUMIFS('Sch A. Input'!I81:BJ81,'Sch A. Input'!$I$14:$BJ$14,"Total",'Sch A. Input'!$I$13:$BJ$13,"&lt;="&amp;$I$7))&gt;'Sch D. Workings'!H83,MIN('Sch D. Workings'!L190,'Sch D. Workings'!H83),'Sch D. Workings'!L190))))</f>
        <v>0</v>
      </c>
      <c r="I89" s="227">
        <f>'Sch D. Workings'!R190</f>
        <v>0</v>
      </c>
      <c r="J89" s="82">
        <f>IFERROR(LOOKUP('Sch D. Workings'!N190,$C$10:$C$14,$B$10:$B$14),0)</f>
        <v>0</v>
      </c>
      <c r="K89" s="99">
        <f>COUNTIFS('Sch D. Workings'!N190,"&gt;"&amp;'Sch D. Workings'!H83)</f>
        <v>0</v>
      </c>
      <c r="L89" s="85"/>
      <c r="M89" s="78">
        <f>'Sch D. Workings'!T190</f>
        <v>0</v>
      </c>
      <c r="N89" s="224">
        <f>IF(OR('Sch D. Workings'!D83="",$D$7&lt;=I$7),0,IF(OR(H89="Exceeded Cap",H89='Sch D. Workings'!H83),"Exceeded cap",IF((SUMIFS('Sch A. Input'!I81:BJ81,'Sch A. Input'!$I$14:$BJ$14,"Total",'Sch A. Input'!$I$13:$BJ$13,"&lt;="&amp;$O$7))&gt;'Sch D. Workings'!H83,MIN('Sch D. Workings'!W190,'Sch D. Workings'!H83-'Sch C. Quarter Output (PR1)'!H89),'Sch D. Workings'!W190)))</f>
        <v>0</v>
      </c>
      <c r="O89" s="227">
        <f>'Sch D. Workings'!AC190</f>
        <v>0</v>
      </c>
      <c r="P89" s="82">
        <f>IFERROR(LOOKUP('Sch D. Workings'!Y190,$C$10:$C$14,$B$10:$B$14),0)</f>
        <v>0</v>
      </c>
      <c r="Q89" s="99">
        <f>COUNTIFS('Sch D. Workings'!Y190,"&gt;"&amp;'Sch D. Workings'!$H83)</f>
        <v>0</v>
      </c>
      <c r="R89" s="85"/>
      <c r="S89" s="78">
        <f>'Sch D. Workings'!AE190</f>
        <v>0</v>
      </c>
      <c r="T89" s="224">
        <f>IF(OR('Sch D. Workings'!D83="",$D$7&lt;=O$7),0,IF(OR(N89="Exceeded Cap",H89="Exceeded Cap",SUM(H89,N89)='Sch D. Workings'!H83),"Exceeded Cap",IF((SUMIFS('Sch A. Input'!I81:BJ81,'Sch A. Input'!$I$14:$BJ$14,"Total",'Sch A. Input'!$I$13:$BJ$13,"&lt;="&amp;$U$7))&gt;'Sch D. Workings'!H83,MIN('Sch D. Workings'!AH190,'Sch D. Workings'!H83-H89-N89),'Sch D. Workings'!AH190)))</f>
        <v>0</v>
      </c>
      <c r="U89" s="227">
        <f>'Sch D. Workings'!AN190</f>
        <v>0</v>
      </c>
      <c r="V89" s="82">
        <f>IFERROR(LOOKUP('Sch D. Workings'!AJ190,$C$10:$C$14,$B$10:$B$14),0)</f>
        <v>0</v>
      </c>
      <c r="W89" s="99">
        <f>COUNTIFS('Sch D. Workings'!AJ190,"&gt;"&amp;'Sch D. Workings'!$H83)</f>
        <v>0</v>
      </c>
    </row>
    <row r="90" spans="3:23" x14ac:dyDescent="0.25">
      <c r="C90" s="81" t="str">
        <f>IF('Sch A. Input'!B82="","",'Sch A. Input'!B82)</f>
        <v/>
      </c>
      <c r="D90" s="81" t="str">
        <f>IF('Sch A. Input'!C82="","",'Sch A. Input'!C82)</f>
        <v/>
      </c>
      <c r="E90" s="85"/>
      <c r="F90" s="85"/>
      <c r="G90" s="99">
        <f>'Sch D. Workings'!I191</f>
        <v>0</v>
      </c>
      <c r="H90" s="226">
        <f>IF('Sch D. Workings'!D84="",0,(IF('Sch D. Workings'!H84=0,"Exceeded Cap",IF((SUMIFS('Sch A. Input'!I82:BJ82,'Sch A. Input'!$I$14:$BJ$14,"Total",'Sch A. Input'!$I$13:$BJ$13,"&lt;="&amp;$I$7))&gt;'Sch D. Workings'!H84,MIN('Sch D. Workings'!L191,'Sch D. Workings'!H84),'Sch D. Workings'!L191))))</f>
        <v>0</v>
      </c>
      <c r="I90" s="227">
        <f>'Sch D. Workings'!R191</f>
        <v>0</v>
      </c>
      <c r="J90" s="82">
        <f>IFERROR(LOOKUP('Sch D. Workings'!N191,$C$10:$C$14,$B$10:$B$14),0)</f>
        <v>0</v>
      </c>
      <c r="K90" s="99">
        <f>COUNTIFS('Sch D. Workings'!N191,"&gt;"&amp;'Sch D. Workings'!H84)</f>
        <v>0</v>
      </c>
      <c r="L90" s="85"/>
      <c r="M90" s="78">
        <f>'Sch D. Workings'!T191</f>
        <v>0</v>
      </c>
      <c r="N90" s="224">
        <f>IF(OR('Sch D. Workings'!D84="",$D$7&lt;=I$7),0,IF(OR(H90="Exceeded Cap",H90='Sch D. Workings'!H84),"Exceeded cap",IF((SUMIFS('Sch A. Input'!I82:BJ82,'Sch A. Input'!$I$14:$BJ$14,"Total",'Sch A. Input'!$I$13:$BJ$13,"&lt;="&amp;$O$7))&gt;'Sch D. Workings'!H84,MIN('Sch D. Workings'!W191,'Sch D. Workings'!H84-'Sch C. Quarter Output (PR1)'!H90),'Sch D. Workings'!W191)))</f>
        <v>0</v>
      </c>
      <c r="O90" s="227">
        <f>'Sch D. Workings'!AC191</f>
        <v>0</v>
      </c>
      <c r="P90" s="82">
        <f>IFERROR(LOOKUP('Sch D. Workings'!Y191,$C$10:$C$14,$B$10:$B$14),0)</f>
        <v>0</v>
      </c>
      <c r="Q90" s="99">
        <f>COUNTIFS('Sch D. Workings'!Y191,"&gt;"&amp;'Sch D. Workings'!$H84)</f>
        <v>0</v>
      </c>
      <c r="R90" s="85"/>
      <c r="S90" s="78">
        <f>'Sch D. Workings'!AE191</f>
        <v>0</v>
      </c>
      <c r="T90" s="224">
        <f>IF(OR('Sch D. Workings'!D84="",$D$7&lt;=O$7),0,IF(OR(N90="Exceeded Cap",H90="Exceeded Cap",SUM(H90,N90)='Sch D. Workings'!H84),"Exceeded Cap",IF((SUMIFS('Sch A. Input'!I82:BJ82,'Sch A. Input'!$I$14:$BJ$14,"Total",'Sch A. Input'!$I$13:$BJ$13,"&lt;="&amp;$U$7))&gt;'Sch D. Workings'!H84,MIN('Sch D. Workings'!AH191,'Sch D. Workings'!H84-H90-N90),'Sch D. Workings'!AH191)))</f>
        <v>0</v>
      </c>
      <c r="U90" s="227">
        <f>'Sch D. Workings'!AN191</f>
        <v>0</v>
      </c>
      <c r="V90" s="82">
        <f>IFERROR(LOOKUP('Sch D. Workings'!AJ191,$C$10:$C$14,$B$10:$B$14),0)</f>
        <v>0</v>
      </c>
      <c r="W90" s="99">
        <f>COUNTIFS('Sch D. Workings'!AJ191,"&gt;"&amp;'Sch D. Workings'!$H84)</f>
        <v>0</v>
      </c>
    </row>
    <row r="91" spans="3:23" x14ac:dyDescent="0.25">
      <c r="C91" s="81" t="str">
        <f>IF('Sch A. Input'!B83="","",'Sch A. Input'!B83)</f>
        <v/>
      </c>
      <c r="D91" s="81" t="str">
        <f>IF('Sch A. Input'!C83="","",'Sch A. Input'!C83)</f>
        <v/>
      </c>
      <c r="E91" s="85"/>
      <c r="F91" s="85"/>
      <c r="G91" s="99">
        <f>'Sch D. Workings'!I192</f>
        <v>0</v>
      </c>
      <c r="H91" s="226">
        <f>IF('Sch D. Workings'!D85="",0,(IF('Sch D. Workings'!H85=0,"Exceeded Cap",IF((SUMIFS('Sch A. Input'!I83:BJ83,'Sch A. Input'!$I$14:$BJ$14,"Total",'Sch A. Input'!$I$13:$BJ$13,"&lt;="&amp;$I$7))&gt;'Sch D. Workings'!H85,MIN('Sch D. Workings'!L192,'Sch D. Workings'!H85),'Sch D. Workings'!L192))))</f>
        <v>0</v>
      </c>
      <c r="I91" s="227">
        <f>'Sch D. Workings'!R192</f>
        <v>0</v>
      </c>
      <c r="J91" s="82">
        <f>IFERROR(LOOKUP('Sch D. Workings'!N192,$C$10:$C$14,$B$10:$B$14),0)</f>
        <v>0</v>
      </c>
      <c r="K91" s="99">
        <f>COUNTIFS('Sch D. Workings'!N192,"&gt;"&amp;'Sch D. Workings'!H85)</f>
        <v>0</v>
      </c>
      <c r="L91" s="85"/>
      <c r="M91" s="78">
        <f>'Sch D. Workings'!T192</f>
        <v>0</v>
      </c>
      <c r="N91" s="224">
        <f>IF(OR('Sch D. Workings'!D85="",$D$7&lt;=I$7),0,IF(OR(H91="Exceeded Cap",H91='Sch D. Workings'!H85),"Exceeded cap",IF((SUMIFS('Sch A. Input'!I83:BJ83,'Sch A. Input'!$I$14:$BJ$14,"Total",'Sch A. Input'!$I$13:$BJ$13,"&lt;="&amp;$O$7))&gt;'Sch D. Workings'!H85,MIN('Sch D. Workings'!W192,'Sch D. Workings'!H85-'Sch C. Quarter Output (PR1)'!H91),'Sch D. Workings'!W192)))</f>
        <v>0</v>
      </c>
      <c r="O91" s="227">
        <f>'Sch D. Workings'!AC192</f>
        <v>0</v>
      </c>
      <c r="P91" s="82">
        <f>IFERROR(LOOKUP('Sch D. Workings'!Y192,$C$10:$C$14,$B$10:$B$14),0)</f>
        <v>0</v>
      </c>
      <c r="Q91" s="99">
        <f>COUNTIFS('Sch D. Workings'!Y192,"&gt;"&amp;'Sch D. Workings'!$H85)</f>
        <v>0</v>
      </c>
      <c r="R91" s="85"/>
      <c r="S91" s="78">
        <f>'Sch D. Workings'!AE192</f>
        <v>0</v>
      </c>
      <c r="T91" s="224">
        <f>IF(OR('Sch D. Workings'!D85="",$D$7&lt;=O$7),0,IF(OR(N91="Exceeded Cap",H91="Exceeded Cap",SUM(H91,N91)='Sch D. Workings'!H85),"Exceeded Cap",IF((SUMIFS('Sch A. Input'!I83:BJ83,'Sch A. Input'!$I$14:$BJ$14,"Total",'Sch A. Input'!$I$13:$BJ$13,"&lt;="&amp;$U$7))&gt;'Sch D. Workings'!H85,MIN('Sch D. Workings'!AH192,'Sch D. Workings'!H85-H91-N91),'Sch D. Workings'!AH192)))</f>
        <v>0</v>
      </c>
      <c r="U91" s="227">
        <f>'Sch D. Workings'!AN192</f>
        <v>0</v>
      </c>
      <c r="V91" s="82">
        <f>IFERROR(LOOKUP('Sch D. Workings'!AJ192,$C$10:$C$14,$B$10:$B$14),0)</f>
        <v>0</v>
      </c>
      <c r="W91" s="99">
        <f>COUNTIFS('Sch D. Workings'!AJ192,"&gt;"&amp;'Sch D. Workings'!$H85)</f>
        <v>0</v>
      </c>
    </row>
    <row r="92" spans="3:23" x14ac:dyDescent="0.25">
      <c r="C92" s="81" t="str">
        <f>IF('Sch A. Input'!B84="","",'Sch A. Input'!B84)</f>
        <v/>
      </c>
      <c r="D92" s="81" t="str">
        <f>IF('Sch A. Input'!C84="","",'Sch A. Input'!C84)</f>
        <v/>
      </c>
      <c r="E92" s="85"/>
      <c r="F92" s="85"/>
      <c r="G92" s="99">
        <f>'Sch D. Workings'!I193</f>
        <v>0</v>
      </c>
      <c r="H92" s="226">
        <f>IF('Sch D. Workings'!D86="",0,(IF('Sch D. Workings'!H86=0,"Exceeded Cap",IF((SUMIFS('Sch A. Input'!I84:BJ84,'Sch A. Input'!$I$14:$BJ$14,"Total",'Sch A. Input'!$I$13:$BJ$13,"&lt;="&amp;$I$7))&gt;'Sch D. Workings'!H86,MIN('Sch D. Workings'!L193,'Sch D. Workings'!H86),'Sch D. Workings'!L193))))</f>
        <v>0</v>
      </c>
      <c r="I92" s="227">
        <f>'Sch D. Workings'!R193</f>
        <v>0</v>
      </c>
      <c r="J92" s="82">
        <f>IFERROR(LOOKUP('Sch D. Workings'!N193,$C$10:$C$14,$B$10:$B$14),0)</f>
        <v>0</v>
      </c>
      <c r="K92" s="99">
        <f>COUNTIFS('Sch D. Workings'!N193,"&gt;"&amp;'Sch D. Workings'!H86)</f>
        <v>0</v>
      </c>
      <c r="L92" s="85"/>
      <c r="M92" s="78">
        <f>'Sch D. Workings'!T193</f>
        <v>0</v>
      </c>
      <c r="N92" s="224">
        <f>IF(OR('Sch D. Workings'!D86="",$D$7&lt;=I$7),0,IF(OR(H92="Exceeded Cap",H92='Sch D. Workings'!H86),"Exceeded cap",IF((SUMIFS('Sch A. Input'!I84:BJ84,'Sch A. Input'!$I$14:$BJ$14,"Total",'Sch A. Input'!$I$13:$BJ$13,"&lt;="&amp;$O$7))&gt;'Sch D. Workings'!H86,MIN('Sch D. Workings'!W193,'Sch D. Workings'!H86-'Sch C. Quarter Output (PR1)'!H92),'Sch D. Workings'!W193)))</f>
        <v>0</v>
      </c>
      <c r="O92" s="227">
        <f>'Sch D. Workings'!AC193</f>
        <v>0</v>
      </c>
      <c r="P92" s="82">
        <f>IFERROR(LOOKUP('Sch D. Workings'!Y193,$C$10:$C$14,$B$10:$B$14),0)</f>
        <v>0</v>
      </c>
      <c r="Q92" s="99">
        <f>COUNTIFS('Sch D. Workings'!Y193,"&gt;"&amp;'Sch D. Workings'!$H86)</f>
        <v>0</v>
      </c>
      <c r="R92" s="85"/>
      <c r="S92" s="78">
        <f>'Sch D. Workings'!AE193</f>
        <v>0</v>
      </c>
      <c r="T92" s="224">
        <f>IF(OR('Sch D. Workings'!D86="",$D$7&lt;=O$7),0,IF(OR(N92="Exceeded Cap",H92="Exceeded Cap",SUM(H92,N92)='Sch D. Workings'!H86),"Exceeded Cap",IF((SUMIFS('Sch A. Input'!I84:BJ84,'Sch A. Input'!$I$14:$BJ$14,"Total",'Sch A. Input'!$I$13:$BJ$13,"&lt;="&amp;$U$7))&gt;'Sch D. Workings'!H86,MIN('Sch D. Workings'!AH193,'Sch D. Workings'!H86-H92-N92),'Sch D. Workings'!AH193)))</f>
        <v>0</v>
      </c>
      <c r="U92" s="227">
        <f>'Sch D. Workings'!AN193</f>
        <v>0</v>
      </c>
      <c r="V92" s="82">
        <f>IFERROR(LOOKUP('Sch D. Workings'!AJ193,$C$10:$C$14,$B$10:$B$14),0)</f>
        <v>0</v>
      </c>
      <c r="W92" s="99">
        <f>COUNTIFS('Sch D. Workings'!AJ193,"&gt;"&amp;'Sch D. Workings'!$H86)</f>
        <v>0</v>
      </c>
    </row>
    <row r="93" spans="3:23" x14ac:dyDescent="0.25">
      <c r="C93" s="81" t="str">
        <f>IF('Sch A. Input'!B85="","",'Sch A. Input'!B85)</f>
        <v/>
      </c>
      <c r="D93" s="81" t="str">
        <f>IF('Sch A. Input'!C85="","",'Sch A. Input'!C85)</f>
        <v/>
      </c>
      <c r="E93" s="85"/>
      <c r="F93" s="85"/>
      <c r="G93" s="99">
        <f>'Sch D. Workings'!I194</f>
        <v>0</v>
      </c>
      <c r="H93" s="226">
        <f>IF('Sch D. Workings'!D87="",0,(IF('Sch D. Workings'!H87=0,"Exceeded Cap",IF((SUMIFS('Sch A. Input'!I85:BJ85,'Sch A. Input'!$I$14:$BJ$14,"Total",'Sch A. Input'!$I$13:$BJ$13,"&lt;="&amp;$I$7))&gt;'Sch D. Workings'!H87,MIN('Sch D. Workings'!L194,'Sch D. Workings'!H87),'Sch D. Workings'!L194))))</f>
        <v>0</v>
      </c>
      <c r="I93" s="227">
        <f>'Sch D. Workings'!R194</f>
        <v>0</v>
      </c>
      <c r="J93" s="82">
        <f>IFERROR(LOOKUP('Sch D. Workings'!N194,$C$10:$C$14,$B$10:$B$14),0)</f>
        <v>0</v>
      </c>
      <c r="K93" s="99">
        <f>COUNTIFS('Sch D. Workings'!N194,"&gt;"&amp;'Sch D. Workings'!H87)</f>
        <v>0</v>
      </c>
      <c r="L93" s="85"/>
      <c r="M93" s="78">
        <f>'Sch D. Workings'!T194</f>
        <v>0</v>
      </c>
      <c r="N93" s="224">
        <f>IF(OR('Sch D. Workings'!D87="",$D$7&lt;=I$7),0,IF(OR(H93="Exceeded Cap",H93='Sch D. Workings'!H87),"Exceeded cap",IF((SUMIFS('Sch A. Input'!I85:BJ85,'Sch A. Input'!$I$14:$BJ$14,"Total",'Sch A. Input'!$I$13:$BJ$13,"&lt;="&amp;$O$7))&gt;'Sch D. Workings'!H87,MIN('Sch D. Workings'!W194,'Sch D. Workings'!H87-'Sch C. Quarter Output (PR1)'!H93),'Sch D. Workings'!W194)))</f>
        <v>0</v>
      </c>
      <c r="O93" s="227">
        <f>'Sch D. Workings'!AC194</f>
        <v>0</v>
      </c>
      <c r="P93" s="82">
        <f>IFERROR(LOOKUP('Sch D. Workings'!Y194,$C$10:$C$14,$B$10:$B$14),0)</f>
        <v>0</v>
      </c>
      <c r="Q93" s="99">
        <f>COUNTIFS('Sch D. Workings'!Y194,"&gt;"&amp;'Sch D. Workings'!$H87)</f>
        <v>0</v>
      </c>
      <c r="R93" s="85"/>
      <c r="S93" s="78">
        <f>'Sch D. Workings'!AE194</f>
        <v>0</v>
      </c>
      <c r="T93" s="224">
        <f>IF(OR('Sch D. Workings'!D87="",$D$7&lt;=O$7),0,IF(OR(N93="Exceeded Cap",H93="Exceeded Cap",SUM(H93,N93)='Sch D. Workings'!H87),"Exceeded Cap",IF((SUMIFS('Sch A. Input'!I85:BJ85,'Sch A. Input'!$I$14:$BJ$14,"Total",'Sch A. Input'!$I$13:$BJ$13,"&lt;="&amp;$U$7))&gt;'Sch D. Workings'!H87,MIN('Sch D. Workings'!AH194,'Sch D. Workings'!H87-H93-N93),'Sch D. Workings'!AH194)))</f>
        <v>0</v>
      </c>
      <c r="U93" s="227">
        <f>'Sch D. Workings'!AN194</f>
        <v>0</v>
      </c>
      <c r="V93" s="82">
        <f>IFERROR(LOOKUP('Sch D. Workings'!AJ194,$C$10:$C$14,$B$10:$B$14),0)</f>
        <v>0</v>
      </c>
      <c r="W93" s="99">
        <f>COUNTIFS('Sch D. Workings'!AJ194,"&gt;"&amp;'Sch D. Workings'!$H87)</f>
        <v>0</v>
      </c>
    </row>
    <row r="94" spans="3:23" x14ac:dyDescent="0.25">
      <c r="C94" s="81" t="str">
        <f>IF('Sch A. Input'!B86="","",'Sch A. Input'!B86)</f>
        <v/>
      </c>
      <c r="D94" s="81" t="str">
        <f>IF('Sch A. Input'!C86="","",'Sch A. Input'!C86)</f>
        <v/>
      </c>
      <c r="E94" s="85"/>
      <c r="F94" s="85"/>
      <c r="G94" s="99">
        <f>'Sch D. Workings'!I195</f>
        <v>0</v>
      </c>
      <c r="H94" s="226">
        <f>IF('Sch D. Workings'!D88="",0,(IF('Sch D. Workings'!H88=0,"Exceeded Cap",IF((SUMIFS('Sch A. Input'!I86:BJ86,'Sch A. Input'!$I$14:$BJ$14,"Total",'Sch A. Input'!$I$13:$BJ$13,"&lt;="&amp;$I$7))&gt;'Sch D. Workings'!H88,MIN('Sch D. Workings'!L195,'Sch D. Workings'!H88),'Sch D. Workings'!L195))))</f>
        <v>0</v>
      </c>
      <c r="I94" s="227">
        <f>'Sch D. Workings'!R195</f>
        <v>0</v>
      </c>
      <c r="J94" s="82">
        <f>IFERROR(LOOKUP('Sch D. Workings'!N195,$C$10:$C$14,$B$10:$B$14),0)</f>
        <v>0</v>
      </c>
      <c r="K94" s="99">
        <f>COUNTIFS('Sch D. Workings'!N195,"&gt;"&amp;'Sch D. Workings'!H88)</f>
        <v>0</v>
      </c>
      <c r="L94" s="85"/>
      <c r="M94" s="78">
        <f>'Sch D. Workings'!T195</f>
        <v>0</v>
      </c>
      <c r="N94" s="224">
        <f>IF(OR('Sch D. Workings'!D88="",$D$7&lt;=I$7),0,IF(OR(H94="Exceeded Cap",H94='Sch D. Workings'!H88),"Exceeded cap",IF((SUMIFS('Sch A. Input'!I86:BJ86,'Sch A. Input'!$I$14:$BJ$14,"Total",'Sch A. Input'!$I$13:$BJ$13,"&lt;="&amp;$O$7))&gt;'Sch D. Workings'!H88,MIN('Sch D. Workings'!W195,'Sch D. Workings'!H88-'Sch C. Quarter Output (PR1)'!H94),'Sch D. Workings'!W195)))</f>
        <v>0</v>
      </c>
      <c r="O94" s="227">
        <f>'Sch D. Workings'!AC195</f>
        <v>0</v>
      </c>
      <c r="P94" s="82">
        <f>IFERROR(LOOKUP('Sch D. Workings'!Y195,$C$10:$C$14,$B$10:$B$14),0)</f>
        <v>0</v>
      </c>
      <c r="Q94" s="99">
        <f>COUNTIFS('Sch D. Workings'!Y195,"&gt;"&amp;'Sch D. Workings'!$H88)</f>
        <v>0</v>
      </c>
      <c r="R94" s="85"/>
      <c r="S94" s="78">
        <f>'Sch D. Workings'!AE195</f>
        <v>0</v>
      </c>
      <c r="T94" s="224">
        <f>IF(OR('Sch D. Workings'!D88="",$D$7&lt;=O$7),0,IF(OR(N94="Exceeded Cap",H94="Exceeded Cap",SUM(H94,N94)='Sch D. Workings'!H88),"Exceeded Cap",IF((SUMIFS('Sch A. Input'!I86:BJ86,'Sch A. Input'!$I$14:$BJ$14,"Total",'Sch A. Input'!$I$13:$BJ$13,"&lt;="&amp;$U$7))&gt;'Sch D. Workings'!H88,MIN('Sch D. Workings'!AH195,'Sch D. Workings'!H88-H94-N94),'Sch D. Workings'!AH195)))</f>
        <v>0</v>
      </c>
      <c r="U94" s="227">
        <f>'Sch D. Workings'!AN195</f>
        <v>0</v>
      </c>
      <c r="V94" s="82">
        <f>IFERROR(LOOKUP('Sch D. Workings'!AJ195,$C$10:$C$14,$B$10:$B$14),0)</f>
        <v>0</v>
      </c>
      <c r="W94" s="99">
        <f>COUNTIFS('Sch D. Workings'!AJ195,"&gt;"&amp;'Sch D. Workings'!$H88)</f>
        <v>0</v>
      </c>
    </row>
    <row r="95" spans="3:23" x14ac:dyDescent="0.25">
      <c r="C95" s="81" t="str">
        <f>IF('Sch A. Input'!B87="","",'Sch A. Input'!B87)</f>
        <v/>
      </c>
      <c r="D95" s="81" t="str">
        <f>IF('Sch A. Input'!C87="","",'Sch A. Input'!C87)</f>
        <v/>
      </c>
      <c r="E95" s="85"/>
      <c r="F95" s="85"/>
      <c r="G95" s="99">
        <f>'Sch D. Workings'!I196</f>
        <v>0</v>
      </c>
      <c r="H95" s="226">
        <f>IF('Sch D. Workings'!D89="",0,(IF('Sch D. Workings'!H89=0,"Exceeded Cap",IF((SUMIFS('Sch A. Input'!I87:BJ87,'Sch A. Input'!$I$14:$BJ$14,"Total",'Sch A. Input'!$I$13:$BJ$13,"&lt;="&amp;$I$7))&gt;'Sch D. Workings'!H89,MIN('Sch D. Workings'!L196,'Sch D. Workings'!H89),'Sch D. Workings'!L196))))</f>
        <v>0</v>
      </c>
      <c r="I95" s="227">
        <f>'Sch D. Workings'!R196</f>
        <v>0</v>
      </c>
      <c r="J95" s="82">
        <f>IFERROR(LOOKUP('Sch D. Workings'!N196,$C$10:$C$14,$B$10:$B$14),0)</f>
        <v>0</v>
      </c>
      <c r="K95" s="99">
        <f>COUNTIFS('Sch D. Workings'!N196,"&gt;"&amp;'Sch D. Workings'!H89)</f>
        <v>0</v>
      </c>
      <c r="L95" s="85"/>
      <c r="M95" s="78">
        <f>'Sch D. Workings'!T196</f>
        <v>0</v>
      </c>
      <c r="N95" s="224">
        <f>IF(OR('Sch D. Workings'!D89="",$D$7&lt;=I$7),0,IF(OR(H95="Exceeded Cap",H95='Sch D. Workings'!H89),"Exceeded cap",IF((SUMIFS('Sch A. Input'!I87:BJ87,'Sch A. Input'!$I$14:$BJ$14,"Total",'Sch A. Input'!$I$13:$BJ$13,"&lt;="&amp;$O$7))&gt;'Sch D. Workings'!H89,MIN('Sch D. Workings'!W196,'Sch D. Workings'!H89-'Sch C. Quarter Output (PR1)'!H95),'Sch D. Workings'!W196)))</f>
        <v>0</v>
      </c>
      <c r="O95" s="227">
        <f>'Sch D. Workings'!AC196</f>
        <v>0</v>
      </c>
      <c r="P95" s="82">
        <f>IFERROR(LOOKUP('Sch D. Workings'!Y196,$C$10:$C$14,$B$10:$B$14),0)</f>
        <v>0</v>
      </c>
      <c r="Q95" s="99">
        <f>COUNTIFS('Sch D. Workings'!Y196,"&gt;"&amp;'Sch D. Workings'!$H89)</f>
        <v>0</v>
      </c>
      <c r="R95" s="85"/>
      <c r="S95" s="78">
        <f>'Sch D. Workings'!AE196</f>
        <v>0</v>
      </c>
      <c r="T95" s="224">
        <f>IF(OR('Sch D. Workings'!D89="",$D$7&lt;=O$7),0,IF(OR(N95="Exceeded Cap",H95="Exceeded Cap",SUM(H95,N95)='Sch D. Workings'!H89),"Exceeded Cap",IF((SUMIFS('Sch A. Input'!I87:BJ87,'Sch A. Input'!$I$14:$BJ$14,"Total",'Sch A. Input'!$I$13:$BJ$13,"&lt;="&amp;$U$7))&gt;'Sch D. Workings'!H89,MIN('Sch D. Workings'!AH196,'Sch D. Workings'!H89-H95-N95),'Sch D. Workings'!AH196)))</f>
        <v>0</v>
      </c>
      <c r="U95" s="227">
        <f>'Sch D. Workings'!AN196</f>
        <v>0</v>
      </c>
      <c r="V95" s="82">
        <f>IFERROR(LOOKUP('Sch D. Workings'!AJ196,$C$10:$C$14,$B$10:$B$14),0)</f>
        <v>0</v>
      </c>
      <c r="W95" s="99">
        <f>COUNTIFS('Sch D. Workings'!AJ196,"&gt;"&amp;'Sch D. Workings'!$H89)</f>
        <v>0</v>
      </c>
    </row>
    <row r="96" spans="3:23" x14ac:dyDescent="0.25">
      <c r="C96" s="81" t="str">
        <f>IF('Sch A. Input'!B88="","",'Sch A. Input'!B88)</f>
        <v/>
      </c>
      <c r="D96" s="81" t="str">
        <f>IF('Sch A. Input'!C88="","",'Sch A. Input'!C88)</f>
        <v/>
      </c>
      <c r="E96" s="85"/>
      <c r="F96" s="85"/>
      <c r="G96" s="99">
        <f>'Sch D. Workings'!I197</f>
        <v>0</v>
      </c>
      <c r="H96" s="226">
        <f>IF('Sch D. Workings'!D90="",0,(IF('Sch D. Workings'!H90=0,"Exceeded Cap",IF((SUMIFS('Sch A. Input'!I88:BJ88,'Sch A. Input'!$I$14:$BJ$14,"Total",'Sch A. Input'!$I$13:$BJ$13,"&lt;="&amp;$I$7))&gt;'Sch D. Workings'!H90,MIN('Sch D. Workings'!L197,'Sch D. Workings'!H90),'Sch D. Workings'!L197))))</f>
        <v>0</v>
      </c>
      <c r="I96" s="227">
        <f>'Sch D. Workings'!R197</f>
        <v>0</v>
      </c>
      <c r="J96" s="82">
        <f>IFERROR(LOOKUP('Sch D. Workings'!N197,$C$10:$C$14,$B$10:$B$14),0)</f>
        <v>0</v>
      </c>
      <c r="K96" s="99">
        <f>COUNTIFS('Sch D. Workings'!N197,"&gt;"&amp;'Sch D. Workings'!H90)</f>
        <v>0</v>
      </c>
      <c r="L96" s="85"/>
      <c r="M96" s="78">
        <f>'Sch D. Workings'!T197</f>
        <v>0</v>
      </c>
      <c r="N96" s="224">
        <f>IF(OR('Sch D. Workings'!D90="",$D$7&lt;=I$7),0,IF(OR(H96="Exceeded Cap",H96='Sch D. Workings'!H90),"Exceeded cap",IF((SUMIFS('Sch A. Input'!I88:BJ88,'Sch A. Input'!$I$14:$BJ$14,"Total",'Sch A. Input'!$I$13:$BJ$13,"&lt;="&amp;$O$7))&gt;'Sch D. Workings'!H90,MIN('Sch D. Workings'!W197,'Sch D. Workings'!H90-'Sch C. Quarter Output (PR1)'!H96),'Sch D. Workings'!W197)))</f>
        <v>0</v>
      </c>
      <c r="O96" s="227">
        <f>'Sch D. Workings'!AC197</f>
        <v>0</v>
      </c>
      <c r="P96" s="82">
        <f>IFERROR(LOOKUP('Sch D. Workings'!Y197,$C$10:$C$14,$B$10:$B$14),0)</f>
        <v>0</v>
      </c>
      <c r="Q96" s="99">
        <f>COUNTIFS('Sch D. Workings'!Y197,"&gt;"&amp;'Sch D. Workings'!$H90)</f>
        <v>0</v>
      </c>
      <c r="R96" s="85"/>
      <c r="S96" s="78">
        <f>'Sch D. Workings'!AE197</f>
        <v>0</v>
      </c>
      <c r="T96" s="224">
        <f>IF(OR('Sch D. Workings'!D90="",$D$7&lt;=O$7),0,IF(OR(N96="Exceeded Cap",H96="Exceeded Cap",SUM(H96,N96)='Sch D. Workings'!H90),"Exceeded Cap",IF((SUMIFS('Sch A. Input'!I88:BJ88,'Sch A. Input'!$I$14:$BJ$14,"Total",'Sch A. Input'!$I$13:$BJ$13,"&lt;="&amp;$U$7))&gt;'Sch D. Workings'!H90,MIN('Sch D. Workings'!AH197,'Sch D. Workings'!H90-H96-N96),'Sch D. Workings'!AH197)))</f>
        <v>0</v>
      </c>
      <c r="U96" s="227">
        <f>'Sch D. Workings'!AN197</f>
        <v>0</v>
      </c>
      <c r="V96" s="82">
        <f>IFERROR(LOOKUP('Sch D. Workings'!AJ197,$C$10:$C$14,$B$10:$B$14),0)</f>
        <v>0</v>
      </c>
      <c r="W96" s="99">
        <f>COUNTIFS('Sch D. Workings'!AJ197,"&gt;"&amp;'Sch D. Workings'!$H90)</f>
        <v>0</v>
      </c>
    </row>
    <row r="97" spans="3:23" x14ac:dyDescent="0.25">
      <c r="C97" s="81" t="str">
        <f>IF('Sch A. Input'!B89="","",'Sch A. Input'!B89)</f>
        <v/>
      </c>
      <c r="D97" s="81" t="str">
        <f>IF('Sch A. Input'!C89="","",'Sch A. Input'!C89)</f>
        <v/>
      </c>
      <c r="E97" s="85"/>
      <c r="F97" s="85"/>
      <c r="G97" s="99">
        <f>'Sch D. Workings'!I198</f>
        <v>0</v>
      </c>
      <c r="H97" s="226">
        <f>IF('Sch D. Workings'!D91="",0,(IF('Sch D. Workings'!H91=0,"Exceeded Cap",IF((SUMIFS('Sch A. Input'!I89:BJ89,'Sch A. Input'!$I$14:$BJ$14,"Total",'Sch A. Input'!$I$13:$BJ$13,"&lt;="&amp;$I$7))&gt;'Sch D. Workings'!H91,MIN('Sch D. Workings'!L198,'Sch D. Workings'!H91),'Sch D. Workings'!L198))))</f>
        <v>0</v>
      </c>
      <c r="I97" s="227">
        <f>'Sch D. Workings'!R198</f>
        <v>0</v>
      </c>
      <c r="J97" s="82">
        <f>IFERROR(LOOKUP('Sch D. Workings'!N198,$C$10:$C$14,$B$10:$B$14),0)</f>
        <v>0</v>
      </c>
      <c r="K97" s="99">
        <f>COUNTIFS('Sch D. Workings'!N198,"&gt;"&amp;'Sch D. Workings'!H91)</f>
        <v>0</v>
      </c>
      <c r="L97" s="85"/>
      <c r="M97" s="78">
        <f>'Sch D. Workings'!T198</f>
        <v>0</v>
      </c>
      <c r="N97" s="224">
        <f>IF(OR('Sch D. Workings'!D91="",$D$7&lt;=I$7),0,IF(OR(H97="Exceeded Cap",H97='Sch D. Workings'!H91),"Exceeded cap",IF((SUMIFS('Sch A. Input'!I89:BJ89,'Sch A. Input'!$I$14:$BJ$14,"Total",'Sch A. Input'!$I$13:$BJ$13,"&lt;="&amp;$O$7))&gt;'Sch D. Workings'!H91,MIN('Sch D. Workings'!W198,'Sch D. Workings'!H91-'Sch C. Quarter Output (PR1)'!H97),'Sch D. Workings'!W198)))</f>
        <v>0</v>
      </c>
      <c r="O97" s="227">
        <f>'Sch D. Workings'!AC198</f>
        <v>0</v>
      </c>
      <c r="P97" s="82">
        <f>IFERROR(LOOKUP('Sch D. Workings'!Y198,$C$10:$C$14,$B$10:$B$14),0)</f>
        <v>0</v>
      </c>
      <c r="Q97" s="99">
        <f>COUNTIFS('Sch D. Workings'!Y198,"&gt;"&amp;'Sch D. Workings'!$H91)</f>
        <v>0</v>
      </c>
      <c r="R97" s="85"/>
      <c r="S97" s="78">
        <f>'Sch D. Workings'!AE198</f>
        <v>0</v>
      </c>
      <c r="T97" s="224">
        <f>IF(OR('Sch D. Workings'!D91="",$D$7&lt;=O$7),0,IF(OR(N97="Exceeded Cap",H97="Exceeded Cap",SUM(H97,N97)='Sch D. Workings'!H91),"Exceeded Cap",IF((SUMIFS('Sch A. Input'!I89:BJ89,'Sch A. Input'!$I$14:$BJ$14,"Total",'Sch A. Input'!$I$13:$BJ$13,"&lt;="&amp;$U$7))&gt;'Sch D. Workings'!H91,MIN('Sch D. Workings'!AH198,'Sch D. Workings'!H91-H97-N97),'Sch D. Workings'!AH198)))</f>
        <v>0</v>
      </c>
      <c r="U97" s="227">
        <f>'Sch D. Workings'!AN198</f>
        <v>0</v>
      </c>
      <c r="V97" s="82">
        <f>IFERROR(LOOKUP('Sch D. Workings'!AJ198,$C$10:$C$14,$B$10:$B$14),0)</f>
        <v>0</v>
      </c>
      <c r="W97" s="99">
        <f>COUNTIFS('Sch D. Workings'!AJ198,"&gt;"&amp;'Sch D. Workings'!$H91)</f>
        <v>0</v>
      </c>
    </row>
    <row r="98" spans="3:23" x14ac:dyDescent="0.25">
      <c r="C98" s="81" t="str">
        <f>IF('Sch A. Input'!B90="","",'Sch A. Input'!B90)</f>
        <v/>
      </c>
      <c r="D98" s="81" t="str">
        <f>IF('Sch A. Input'!C90="","",'Sch A. Input'!C90)</f>
        <v/>
      </c>
      <c r="E98" s="85"/>
      <c r="F98" s="85"/>
      <c r="G98" s="99">
        <f>'Sch D. Workings'!I199</f>
        <v>0</v>
      </c>
      <c r="H98" s="226">
        <f>IF('Sch D. Workings'!D92="",0,(IF('Sch D. Workings'!H92=0,"Exceeded Cap",IF((SUMIFS('Sch A. Input'!I90:BJ90,'Sch A. Input'!$I$14:$BJ$14,"Total",'Sch A. Input'!$I$13:$BJ$13,"&lt;="&amp;$I$7))&gt;'Sch D. Workings'!H92,MIN('Sch D. Workings'!L199,'Sch D. Workings'!H92),'Sch D. Workings'!L199))))</f>
        <v>0</v>
      </c>
      <c r="I98" s="227">
        <f>'Sch D. Workings'!R199</f>
        <v>0</v>
      </c>
      <c r="J98" s="82">
        <f>IFERROR(LOOKUP('Sch D. Workings'!N199,$C$10:$C$14,$B$10:$B$14),0)</f>
        <v>0</v>
      </c>
      <c r="K98" s="99">
        <f>COUNTIFS('Sch D. Workings'!N199,"&gt;"&amp;'Sch D. Workings'!H92)</f>
        <v>0</v>
      </c>
      <c r="L98" s="85"/>
      <c r="M98" s="78">
        <f>'Sch D. Workings'!T199</f>
        <v>0</v>
      </c>
      <c r="N98" s="224">
        <f>IF(OR('Sch D. Workings'!D92="",$D$7&lt;=I$7),0,IF(OR(H98="Exceeded Cap",H98='Sch D. Workings'!H92),"Exceeded cap",IF((SUMIFS('Sch A. Input'!I90:BJ90,'Sch A. Input'!$I$14:$BJ$14,"Total",'Sch A. Input'!$I$13:$BJ$13,"&lt;="&amp;$O$7))&gt;'Sch D. Workings'!H92,MIN('Sch D. Workings'!W199,'Sch D. Workings'!H92-'Sch C. Quarter Output (PR1)'!H98),'Sch D. Workings'!W199)))</f>
        <v>0</v>
      </c>
      <c r="O98" s="227">
        <f>'Sch D. Workings'!AC199</f>
        <v>0</v>
      </c>
      <c r="P98" s="82">
        <f>IFERROR(LOOKUP('Sch D. Workings'!Y199,$C$10:$C$14,$B$10:$B$14),0)</f>
        <v>0</v>
      </c>
      <c r="Q98" s="99">
        <f>COUNTIFS('Sch D. Workings'!Y199,"&gt;"&amp;'Sch D. Workings'!$H92)</f>
        <v>0</v>
      </c>
      <c r="R98" s="85"/>
      <c r="S98" s="78">
        <f>'Sch D. Workings'!AE199</f>
        <v>0</v>
      </c>
      <c r="T98" s="224">
        <f>IF(OR('Sch D. Workings'!D92="",$D$7&lt;=O$7),0,IF(OR(N98="Exceeded Cap",H98="Exceeded Cap",SUM(H98,N98)='Sch D. Workings'!H92),"Exceeded Cap",IF((SUMIFS('Sch A. Input'!I90:BJ90,'Sch A. Input'!$I$14:$BJ$14,"Total",'Sch A. Input'!$I$13:$BJ$13,"&lt;="&amp;$U$7))&gt;'Sch D. Workings'!H92,MIN('Sch D. Workings'!AH199,'Sch D. Workings'!H92-H98-N98),'Sch D. Workings'!AH199)))</f>
        <v>0</v>
      </c>
      <c r="U98" s="227">
        <f>'Sch D. Workings'!AN199</f>
        <v>0</v>
      </c>
      <c r="V98" s="82">
        <f>IFERROR(LOOKUP('Sch D. Workings'!AJ199,$C$10:$C$14,$B$10:$B$14),0)</f>
        <v>0</v>
      </c>
      <c r="W98" s="99">
        <f>COUNTIFS('Sch D. Workings'!AJ199,"&gt;"&amp;'Sch D. Workings'!$H92)</f>
        <v>0</v>
      </c>
    </row>
    <row r="99" spans="3:23" x14ac:dyDescent="0.25">
      <c r="C99" s="81" t="str">
        <f>IF('Sch A. Input'!B91="","",'Sch A. Input'!B91)</f>
        <v/>
      </c>
      <c r="D99" s="81" t="str">
        <f>IF('Sch A. Input'!C91="","",'Sch A. Input'!C91)</f>
        <v/>
      </c>
      <c r="E99" s="85"/>
      <c r="F99" s="85"/>
      <c r="G99" s="99">
        <f>'Sch D. Workings'!I200</f>
        <v>0</v>
      </c>
      <c r="H99" s="226">
        <f>IF('Sch D. Workings'!D93="",0,(IF('Sch D. Workings'!H93=0,"Exceeded Cap",IF((SUMIFS('Sch A. Input'!I91:BJ91,'Sch A. Input'!$I$14:$BJ$14,"Total",'Sch A. Input'!$I$13:$BJ$13,"&lt;="&amp;$I$7))&gt;'Sch D. Workings'!H93,MIN('Sch D. Workings'!L200,'Sch D. Workings'!H93),'Sch D. Workings'!L200))))</f>
        <v>0</v>
      </c>
      <c r="I99" s="227">
        <f>'Sch D. Workings'!R200</f>
        <v>0</v>
      </c>
      <c r="J99" s="82">
        <f>IFERROR(LOOKUP('Sch D. Workings'!N200,$C$10:$C$14,$B$10:$B$14),0)</f>
        <v>0</v>
      </c>
      <c r="K99" s="99">
        <f>COUNTIFS('Sch D. Workings'!N200,"&gt;"&amp;'Sch D. Workings'!H93)</f>
        <v>0</v>
      </c>
      <c r="L99" s="85"/>
      <c r="M99" s="78">
        <f>'Sch D. Workings'!T200</f>
        <v>0</v>
      </c>
      <c r="N99" s="224">
        <f>IF(OR('Sch D. Workings'!D93="",$D$7&lt;=I$7),0,IF(OR(H99="Exceeded Cap",H99='Sch D. Workings'!H93),"Exceeded cap",IF((SUMIFS('Sch A. Input'!I91:BJ91,'Sch A. Input'!$I$14:$BJ$14,"Total",'Sch A. Input'!$I$13:$BJ$13,"&lt;="&amp;$O$7))&gt;'Sch D. Workings'!H93,MIN('Sch D. Workings'!W200,'Sch D. Workings'!H93-'Sch C. Quarter Output (PR1)'!H99),'Sch D. Workings'!W200)))</f>
        <v>0</v>
      </c>
      <c r="O99" s="227">
        <f>'Sch D. Workings'!AC200</f>
        <v>0</v>
      </c>
      <c r="P99" s="82">
        <f>IFERROR(LOOKUP('Sch D. Workings'!Y200,$C$10:$C$14,$B$10:$B$14),0)</f>
        <v>0</v>
      </c>
      <c r="Q99" s="99">
        <f>COUNTIFS('Sch D. Workings'!Y200,"&gt;"&amp;'Sch D. Workings'!$H93)</f>
        <v>0</v>
      </c>
      <c r="R99" s="85"/>
      <c r="S99" s="78">
        <f>'Sch D. Workings'!AE200</f>
        <v>0</v>
      </c>
      <c r="T99" s="224">
        <f>IF(OR('Sch D. Workings'!D93="",$D$7&lt;=O$7),0,IF(OR(N99="Exceeded Cap",H99="Exceeded Cap",SUM(H99,N99)='Sch D. Workings'!H93),"Exceeded Cap",IF((SUMIFS('Sch A. Input'!I91:BJ91,'Sch A. Input'!$I$14:$BJ$14,"Total",'Sch A. Input'!$I$13:$BJ$13,"&lt;="&amp;$U$7))&gt;'Sch D. Workings'!H93,MIN('Sch D. Workings'!AH200,'Sch D. Workings'!H93-H99-N99),'Sch D. Workings'!AH200)))</f>
        <v>0</v>
      </c>
      <c r="U99" s="227">
        <f>'Sch D. Workings'!AN200</f>
        <v>0</v>
      </c>
      <c r="V99" s="82">
        <f>IFERROR(LOOKUP('Sch D. Workings'!AJ200,$C$10:$C$14,$B$10:$B$14),0)</f>
        <v>0</v>
      </c>
      <c r="W99" s="99">
        <f>COUNTIFS('Sch D. Workings'!AJ200,"&gt;"&amp;'Sch D. Workings'!$H93)</f>
        <v>0</v>
      </c>
    </row>
    <row r="100" spans="3:23" x14ac:dyDescent="0.25">
      <c r="C100" s="81" t="str">
        <f>IF('Sch A. Input'!B92="","",'Sch A. Input'!B92)</f>
        <v/>
      </c>
      <c r="D100" s="81" t="str">
        <f>IF('Sch A. Input'!C92="","",'Sch A. Input'!C92)</f>
        <v/>
      </c>
      <c r="E100" s="85"/>
      <c r="F100" s="85"/>
      <c r="G100" s="99">
        <f>'Sch D. Workings'!I201</f>
        <v>0</v>
      </c>
      <c r="H100" s="226">
        <f>IF('Sch D. Workings'!D94="",0,(IF('Sch D. Workings'!H94=0,"Exceeded Cap",IF((SUMIFS('Sch A. Input'!I92:BJ92,'Sch A. Input'!$I$14:$BJ$14,"Total",'Sch A. Input'!$I$13:$BJ$13,"&lt;="&amp;$I$7))&gt;'Sch D. Workings'!H94,MIN('Sch D. Workings'!L201,'Sch D. Workings'!H94),'Sch D. Workings'!L201))))</f>
        <v>0</v>
      </c>
      <c r="I100" s="227">
        <f>'Sch D. Workings'!R201</f>
        <v>0</v>
      </c>
      <c r="J100" s="82">
        <f>IFERROR(LOOKUP('Sch D. Workings'!N201,$C$10:$C$14,$B$10:$B$14),0)</f>
        <v>0</v>
      </c>
      <c r="K100" s="99">
        <f>COUNTIFS('Sch D. Workings'!N201,"&gt;"&amp;'Sch D. Workings'!H94)</f>
        <v>0</v>
      </c>
      <c r="L100" s="85"/>
      <c r="M100" s="78">
        <f>'Sch D. Workings'!T201</f>
        <v>0</v>
      </c>
      <c r="N100" s="224">
        <f>IF(OR('Sch D. Workings'!D94="",$D$7&lt;=I$7),0,IF(OR(H100="Exceeded Cap",H100='Sch D. Workings'!H94),"Exceeded cap",IF((SUMIFS('Sch A. Input'!I92:BJ92,'Sch A. Input'!$I$14:$BJ$14,"Total",'Sch A. Input'!$I$13:$BJ$13,"&lt;="&amp;$O$7))&gt;'Sch D. Workings'!H94,MIN('Sch D. Workings'!W201,'Sch D. Workings'!H94-'Sch C. Quarter Output (PR1)'!H100),'Sch D. Workings'!W201)))</f>
        <v>0</v>
      </c>
      <c r="O100" s="227">
        <f>'Sch D. Workings'!AC201</f>
        <v>0</v>
      </c>
      <c r="P100" s="82">
        <f>IFERROR(LOOKUP('Sch D. Workings'!Y201,$C$10:$C$14,$B$10:$B$14),0)</f>
        <v>0</v>
      </c>
      <c r="Q100" s="99">
        <f>COUNTIFS('Sch D. Workings'!Y201,"&gt;"&amp;'Sch D. Workings'!$H94)</f>
        <v>0</v>
      </c>
      <c r="R100" s="85"/>
      <c r="S100" s="78">
        <f>'Sch D. Workings'!AE201</f>
        <v>0</v>
      </c>
      <c r="T100" s="224">
        <f>IF(OR('Sch D. Workings'!D94="",$D$7&lt;=O$7),0,IF(OR(N100="Exceeded Cap",H100="Exceeded Cap",SUM(H100,N100)='Sch D. Workings'!H94),"Exceeded Cap",IF((SUMIFS('Sch A. Input'!I92:BJ92,'Sch A. Input'!$I$14:$BJ$14,"Total",'Sch A. Input'!$I$13:$BJ$13,"&lt;="&amp;$U$7))&gt;'Sch D. Workings'!H94,MIN('Sch D. Workings'!AH201,'Sch D. Workings'!H94-H100-N100),'Sch D. Workings'!AH201)))</f>
        <v>0</v>
      </c>
      <c r="U100" s="227">
        <f>'Sch D. Workings'!AN201</f>
        <v>0</v>
      </c>
      <c r="V100" s="82">
        <f>IFERROR(LOOKUP('Sch D. Workings'!AJ201,$C$10:$C$14,$B$10:$B$14),0)</f>
        <v>0</v>
      </c>
      <c r="W100" s="99">
        <f>COUNTIFS('Sch D. Workings'!AJ201,"&gt;"&amp;'Sch D. Workings'!$H94)</f>
        <v>0</v>
      </c>
    </row>
    <row r="101" spans="3:23" x14ac:dyDescent="0.25">
      <c r="C101" s="81" t="str">
        <f>IF('Sch A. Input'!B93="","",'Sch A. Input'!B93)</f>
        <v/>
      </c>
      <c r="D101" s="81" t="str">
        <f>IF('Sch A. Input'!C93="","",'Sch A. Input'!C93)</f>
        <v/>
      </c>
      <c r="E101" s="85"/>
      <c r="F101" s="85"/>
      <c r="G101" s="99">
        <f>'Sch D. Workings'!I202</f>
        <v>0</v>
      </c>
      <c r="H101" s="226">
        <f>IF('Sch D. Workings'!D95="",0,(IF('Sch D. Workings'!H95=0,"Exceeded Cap",IF((SUMIFS('Sch A. Input'!I93:BJ93,'Sch A. Input'!$I$14:$BJ$14,"Total",'Sch A. Input'!$I$13:$BJ$13,"&lt;="&amp;$I$7))&gt;'Sch D. Workings'!H95,MIN('Sch D. Workings'!L202,'Sch D. Workings'!H95),'Sch D. Workings'!L202))))</f>
        <v>0</v>
      </c>
      <c r="I101" s="227">
        <f>'Sch D. Workings'!R202</f>
        <v>0</v>
      </c>
      <c r="J101" s="82">
        <f>IFERROR(LOOKUP('Sch D. Workings'!N202,$C$10:$C$14,$B$10:$B$14),0)</f>
        <v>0</v>
      </c>
      <c r="K101" s="99">
        <f>COUNTIFS('Sch D. Workings'!N202,"&gt;"&amp;'Sch D. Workings'!H95)</f>
        <v>0</v>
      </c>
      <c r="L101" s="85"/>
      <c r="M101" s="78">
        <f>'Sch D. Workings'!T202</f>
        <v>0</v>
      </c>
      <c r="N101" s="224">
        <f>IF(OR('Sch D. Workings'!D95="",$D$7&lt;=I$7),0,IF(OR(H101="Exceeded Cap",H101='Sch D. Workings'!H95),"Exceeded cap",IF((SUMIFS('Sch A. Input'!I93:BJ93,'Sch A. Input'!$I$14:$BJ$14,"Total",'Sch A. Input'!$I$13:$BJ$13,"&lt;="&amp;$O$7))&gt;'Sch D. Workings'!H95,MIN('Sch D. Workings'!W202,'Sch D. Workings'!H95-'Sch C. Quarter Output (PR1)'!H101),'Sch D. Workings'!W202)))</f>
        <v>0</v>
      </c>
      <c r="O101" s="227">
        <f>'Sch D. Workings'!AC202</f>
        <v>0</v>
      </c>
      <c r="P101" s="82">
        <f>IFERROR(LOOKUP('Sch D. Workings'!Y202,$C$10:$C$14,$B$10:$B$14),0)</f>
        <v>0</v>
      </c>
      <c r="Q101" s="99">
        <f>COUNTIFS('Sch D. Workings'!Y202,"&gt;"&amp;'Sch D. Workings'!$H95)</f>
        <v>0</v>
      </c>
      <c r="R101" s="85"/>
      <c r="S101" s="78">
        <f>'Sch D. Workings'!AE202</f>
        <v>0</v>
      </c>
      <c r="T101" s="224">
        <f>IF(OR('Sch D. Workings'!D95="",$D$7&lt;=O$7),0,IF(OR(N101="Exceeded Cap",H101="Exceeded Cap",SUM(H101,N101)='Sch D. Workings'!H95),"Exceeded Cap",IF((SUMIFS('Sch A. Input'!I93:BJ93,'Sch A. Input'!$I$14:$BJ$14,"Total",'Sch A. Input'!$I$13:$BJ$13,"&lt;="&amp;$U$7))&gt;'Sch D. Workings'!H95,MIN('Sch D. Workings'!AH202,'Sch D. Workings'!H95-H101-N101),'Sch D. Workings'!AH202)))</f>
        <v>0</v>
      </c>
      <c r="U101" s="227">
        <f>'Sch D. Workings'!AN202</f>
        <v>0</v>
      </c>
      <c r="V101" s="82">
        <f>IFERROR(LOOKUP('Sch D. Workings'!AJ202,$C$10:$C$14,$B$10:$B$14),0)</f>
        <v>0</v>
      </c>
      <c r="W101" s="99">
        <f>COUNTIFS('Sch D. Workings'!AJ202,"&gt;"&amp;'Sch D. Workings'!$H95)</f>
        <v>0</v>
      </c>
    </row>
    <row r="102" spans="3:23" x14ac:dyDescent="0.25">
      <c r="C102" s="81" t="str">
        <f>IF('Sch A. Input'!B94="","",'Sch A. Input'!B94)</f>
        <v/>
      </c>
      <c r="D102" s="81" t="str">
        <f>IF('Sch A. Input'!C94="","",'Sch A. Input'!C94)</f>
        <v/>
      </c>
      <c r="E102" s="85"/>
      <c r="F102" s="85"/>
      <c r="G102" s="99">
        <f>'Sch D. Workings'!I203</f>
        <v>0</v>
      </c>
      <c r="H102" s="226">
        <f>IF('Sch D. Workings'!D96="",0,(IF('Sch D. Workings'!H96=0,"Exceeded Cap",IF((SUMIFS('Sch A. Input'!I94:BJ94,'Sch A. Input'!$I$14:$BJ$14,"Total",'Sch A. Input'!$I$13:$BJ$13,"&lt;="&amp;$I$7))&gt;'Sch D. Workings'!H96,MIN('Sch D. Workings'!L203,'Sch D. Workings'!H96),'Sch D. Workings'!L203))))</f>
        <v>0</v>
      </c>
      <c r="I102" s="227">
        <f>'Sch D. Workings'!R203</f>
        <v>0</v>
      </c>
      <c r="J102" s="82">
        <f>IFERROR(LOOKUP('Sch D. Workings'!N203,$C$10:$C$14,$B$10:$B$14),0)</f>
        <v>0</v>
      </c>
      <c r="K102" s="99">
        <f>COUNTIFS('Sch D. Workings'!N203,"&gt;"&amp;'Sch D. Workings'!H96)</f>
        <v>0</v>
      </c>
      <c r="L102" s="85"/>
      <c r="M102" s="78">
        <f>'Sch D. Workings'!T203</f>
        <v>0</v>
      </c>
      <c r="N102" s="224">
        <f>IF(OR('Sch D. Workings'!D96="",$D$7&lt;=I$7),0,IF(OR(H102="Exceeded Cap",H102='Sch D. Workings'!H96),"Exceeded cap",IF((SUMIFS('Sch A. Input'!I94:BJ94,'Sch A. Input'!$I$14:$BJ$14,"Total",'Sch A. Input'!$I$13:$BJ$13,"&lt;="&amp;$O$7))&gt;'Sch D. Workings'!H96,MIN('Sch D. Workings'!W203,'Sch D. Workings'!H96-'Sch C. Quarter Output (PR1)'!H102),'Sch D. Workings'!W203)))</f>
        <v>0</v>
      </c>
      <c r="O102" s="227">
        <f>'Sch D. Workings'!AC203</f>
        <v>0</v>
      </c>
      <c r="P102" s="82">
        <f>IFERROR(LOOKUP('Sch D. Workings'!Y203,$C$10:$C$14,$B$10:$B$14),0)</f>
        <v>0</v>
      </c>
      <c r="Q102" s="99">
        <f>COUNTIFS('Sch D. Workings'!Y203,"&gt;"&amp;'Sch D. Workings'!$H96)</f>
        <v>0</v>
      </c>
      <c r="R102" s="85"/>
      <c r="S102" s="78">
        <f>'Sch D. Workings'!AE203</f>
        <v>0</v>
      </c>
      <c r="T102" s="224">
        <f>IF(OR('Sch D. Workings'!D96="",$D$7&lt;=O$7),0,IF(OR(N102="Exceeded Cap",H102="Exceeded Cap",SUM(H102,N102)='Sch D. Workings'!H96),"Exceeded Cap",IF((SUMIFS('Sch A. Input'!I94:BJ94,'Sch A. Input'!$I$14:$BJ$14,"Total",'Sch A. Input'!$I$13:$BJ$13,"&lt;="&amp;$U$7))&gt;'Sch D. Workings'!H96,MIN('Sch D. Workings'!AH203,'Sch D. Workings'!H96-H102-N102),'Sch D. Workings'!AH203)))</f>
        <v>0</v>
      </c>
      <c r="U102" s="227">
        <f>'Sch D. Workings'!AN203</f>
        <v>0</v>
      </c>
      <c r="V102" s="82">
        <f>IFERROR(LOOKUP('Sch D. Workings'!AJ203,$C$10:$C$14,$B$10:$B$14),0)</f>
        <v>0</v>
      </c>
      <c r="W102" s="99">
        <f>COUNTIFS('Sch D. Workings'!AJ203,"&gt;"&amp;'Sch D. Workings'!$H96)</f>
        <v>0</v>
      </c>
    </row>
    <row r="103" spans="3:23" x14ac:dyDescent="0.25">
      <c r="C103" s="81" t="str">
        <f>IF('Sch A. Input'!B95="","",'Sch A. Input'!B95)</f>
        <v/>
      </c>
      <c r="D103" s="81" t="str">
        <f>IF('Sch A. Input'!C95="","",'Sch A. Input'!C95)</f>
        <v/>
      </c>
      <c r="E103" s="85"/>
      <c r="F103" s="85"/>
      <c r="G103" s="99">
        <f>'Sch D. Workings'!I204</f>
        <v>0</v>
      </c>
      <c r="H103" s="226">
        <f>IF('Sch D. Workings'!D97="",0,(IF('Sch D. Workings'!H97=0,"Exceeded Cap",IF((SUMIFS('Sch A. Input'!I95:BJ95,'Sch A. Input'!$I$14:$BJ$14,"Total",'Sch A. Input'!$I$13:$BJ$13,"&lt;="&amp;$I$7))&gt;'Sch D. Workings'!H97,MIN('Sch D. Workings'!L204,'Sch D. Workings'!H97),'Sch D. Workings'!L204))))</f>
        <v>0</v>
      </c>
      <c r="I103" s="227">
        <f>'Sch D. Workings'!R204</f>
        <v>0</v>
      </c>
      <c r="J103" s="82">
        <f>IFERROR(LOOKUP('Sch D. Workings'!N204,$C$10:$C$14,$B$10:$B$14),0)</f>
        <v>0</v>
      </c>
      <c r="K103" s="99">
        <f>COUNTIFS('Sch D. Workings'!N204,"&gt;"&amp;'Sch D. Workings'!H97)</f>
        <v>0</v>
      </c>
      <c r="L103" s="85"/>
      <c r="M103" s="78">
        <f>'Sch D. Workings'!T204</f>
        <v>0</v>
      </c>
      <c r="N103" s="224">
        <f>IF(OR('Sch D. Workings'!D97="",$D$7&lt;=I$7),0,IF(OR(H103="Exceeded Cap",H103='Sch D. Workings'!H97),"Exceeded cap",IF((SUMIFS('Sch A. Input'!I95:BJ95,'Sch A. Input'!$I$14:$BJ$14,"Total",'Sch A. Input'!$I$13:$BJ$13,"&lt;="&amp;$O$7))&gt;'Sch D. Workings'!H97,MIN('Sch D. Workings'!W204,'Sch D. Workings'!H97-'Sch C. Quarter Output (PR1)'!H103),'Sch D. Workings'!W204)))</f>
        <v>0</v>
      </c>
      <c r="O103" s="227">
        <f>'Sch D. Workings'!AC204</f>
        <v>0</v>
      </c>
      <c r="P103" s="82">
        <f>IFERROR(LOOKUP('Sch D. Workings'!Y204,$C$10:$C$14,$B$10:$B$14),0)</f>
        <v>0</v>
      </c>
      <c r="Q103" s="99">
        <f>COUNTIFS('Sch D. Workings'!Y204,"&gt;"&amp;'Sch D. Workings'!$H97)</f>
        <v>0</v>
      </c>
      <c r="R103" s="85"/>
      <c r="S103" s="78">
        <f>'Sch D. Workings'!AE204</f>
        <v>0</v>
      </c>
      <c r="T103" s="224">
        <f>IF(OR('Sch D. Workings'!D97="",$D$7&lt;=O$7),0,IF(OR(N103="Exceeded Cap",H103="Exceeded Cap",SUM(H103,N103)='Sch D. Workings'!H97),"Exceeded Cap",IF((SUMIFS('Sch A. Input'!I95:BJ95,'Sch A. Input'!$I$14:$BJ$14,"Total",'Sch A. Input'!$I$13:$BJ$13,"&lt;="&amp;$U$7))&gt;'Sch D. Workings'!H97,MIN('Sch D. Workings'!AH204,'Sch D. Workings'!H97-H103-N103),'Sch D. Workings'!AH204)))</f>
        <v>0</v>
      </c>
      <c r="U103" s="227">
        <f>'Sch D. Workings'!AN204</f>
        <v>0</v>
      </c>
      <c r="V103" s="82">
        <f>IFERROR(LOOKUP('Sch D. Workings'!AJ204,$C$10:$C$14,$B$10:$B$14),0)</f>
        <v>0</v>
      </c>
      <c r="W103" s="99">
        <f>COUNTIFS('Sch D. Workings'!AJ204,"&gt;"&amp;'Sch D. Workings'!$H97)</f>
        <v>0</v>
      </c>
    </row>
    <row r="104" spans="3:23" x14ac:dyDescent="0.25">
      <c r="C104" s="81" t="str">
        <f>IF('Sch A. Input'!B96="","",'Sch A. Input'!B96)</f>
        <v/>
      </c>
      <c r="D104" s="81" t="str">
        <f>IF('Sch A. Input'!C96="","",'Sch A. Input'!C96)</f>
        <v/>
      </c>
      <c r="E104" s="85"/>
      <c r="F104" s="85"/>
      <c r="G104" s="99">
        <f>'Sch D. Workings'!I205</f>
        <v>0</v>
      </c>
      <c r="H104" s="226">
        <f>IF('Sch D. Workings'!D98="",0,(IF('Sch D. Workings'!H98=0,"Exceeded Cap",IF((SUMIFS('Sch A. Input'!I96:BJ96,'Sch A. Input'!$I$14:$BJ$14,"Total",'Sch A. Input'!$I$13:$BJ$13,"&lt;="&amp;$I$7))&gt;'Sch D. Workings'!H98,MIN('Sch D. Workings'!L205,'Sch D. Workings'!H98),'Sch D. Workings'!L205))))</f>
        <v>0</v>
      </c>
      <c r="I104" s="227">
        <f>'Sch D. Workings'!R205</f>
        <v>0</v>
      </c>
      <c r="J104" s="82">
        <f>IFERROR(LOOKUP('Sch D. Workings'!N205,$C$10:$C$14,$B$10:$B$14),0)</f>
        <v>0</v>
      </c>
      <c r="K104" s="99">
        <f>COUNTIFS('Sch D. Workings'!N205,"&gt;"&amp;'Sch D. Workings'!H98)</f>
        <v>0</v>
      </c>
      <c r="L104" s="85"/>
      <c r="M104" s="78">
        <f>'Sch D. Workings'!T205</f>
        <v>0</v>
      </c>
      <c r="N104" s="224">
        <f>IF(OR('Sch D. Workings'!D98="",$D$7&lt;=I$7),0,IF(OR(H104="Exceeded Cap",H104='Sch D. Workings'!H98),"Exceeded cap",IF((SUMIFS('Sch A. Input'!I96:BJ96,'Sch A. Input'!$I$14:$BJ$14,"Total",'Sch A. Input'!$I$13:$BJ$13,"&lt;="&amp;$O$7))&gt;'Sch D. Workings'!H98,MIN('Sch D. Workings'!W205,'Sch D. Workings'!H98-'Sch C. Quarter Output (PR1)'!H104),'Sch D. Workings'!W205)))</f>
        <v>0</v>
      </c>
      <c r="O104" s="227">
        <f>'Sch D. Workings'!AC205</f>
        <v>0</v>
      </c>
      <c r="P104" s="82">
        <f>IFERROR(LOOKUP('Sch D. Workings'!Y205,$C$10:$C$14,$B$10:$B$14),0)</f>
        <v>0</v>
      </c>
      <c r="Q104" s="99">
        <f>COUNTIFS('Sch D. Workings'!Y205,"&gt;"&amp;'Sch D. Workings'!$H98)</f>
        <v>0</v>
      </c>
      <c r="R104" s="85"/>
      <c r="S104" s="78">
        <f>'Sch D. Workings'!AE205</f>
        <v>0</v>
      </c>
      <c r="T104" s="224">
        <f>IF(OR('Sch D. Workings'!D98="",$D$7&lt;=O$7),0,IF(OR(N104="Exceeded Cap",H104="Exceeded Cap",SUM(H104,N104)='Sch D. Workings'!H98),"Exceeded Cap",IF((SUMIFS('Sch A. Input'!I96:BJ96,'Sch A. Input'!$I$14:$BJ$14,"Total",'Sch A. Input'!$I$13:$BJ$13,"&lt;="&amp;$U$7))&gt;'Sch D. Workings'!H98,MIN('Sch D. Workings'!AH205,'Sch D. Workings'!H98-H104-N104),'Sch D. Workings'!AH205)))</f>
        <v>0</v>
      </c>
      <c r="U104" s="227">
        <f>'Sch D. Workings'!AN205</f>
        <v>0</v>
      </c>
      <c r="V104" s="82">
        <f>IFERROR(LOOKUP('Sch D. Workings'!AJ205,$C$10:$C$14,$B$10:$B$14),0)</f>
        <v>0</v>
      </c>
      <c r="W104" s="99">
        <f>COUNTIFS('Sch D. Workings'!AJ205,"&gt;"&amp;'Sch D. Workings'!$H98)</f>
        <v>0</v>
      </c>
    </row>
    <row r="105" spans="3:23" x14ac:dyDescent="0.25">
      <c r="C105" s="81" t="str">
        <f>IF('Sch A. Input'!B97="","",'Sch A. Input'!B97)</f>
        <v/>
      </c>
      <c r="D105" s="81" t="str">
        <f>IF('Sch A. Input'!C97="","",'Sch A. Input'!C97)</f>
        <v/>
      </c>
      <c r="E105" s="85"/>
      <c r="F105" s="85"/>
      <c r="G105" s="99">
        <f>'Sch D. Workings'!I206</f>
        <v>0</v>
      </c>
      <c r="H105" s="226">
        <f>IF('Sch D. Workings'!D99="",0,(IF('Sch D. Workings'!H99=0,"Exceeded Cap",IF((SUMIFS('Sch A. Input'!I97:BJ97,'Sch A. Input'!$I$14:$BJ$14,"Total",'Sch A. Input'!$I$13:$BJ$13,"&lt;="&amp;$I$7))&gt;'Sch D. Workings'!H99,MIN('Sch D. Workings'!L206,'Sch D. Workings'!H99),'Sch D. Workings'!L206))))</f>
        <v>0</v>
      </c>
      <c r="I105" s="227">
        <f>'Sch D. Workings'!R206</f>
        <v>0</v>
      </c>
      <c r="J105" s="82">
        <f>IFERROR(LOOKUP('Sch D. Workings'!N206,$C$10:$C$14,$B$10:$B$14),0)</f>
        <v>0</v>
      </c>
      <c r="K105" s="99">
        <f>COUNTIFS('Sch D. Workings'!N206,"&gt;"&amp;'Sch D. Workings'!H99)</f>
        <v>0</v>
      </c>
      <c r="L105" s="85"/>
      <c r="M105" s="78">
        <f>'Sch D. Workings'!T206</f>
        <v>0</v>
      </c>
      <c r="N105" s="224">
        <f>IF(OR('Sch D. Workings'!D99="",$D$7&lt;=I$7),0,IF(OR(H105="Exceeded Cap",H105='Sch D. Workings'!H99),"Exceeded cap",IF((SUMIFS('Sch A. Input'!I97:BJ97,'Sch A. Input'!$I$14:$BJ$14,"Total",'Sch A. Input'!$I$13:$BJ$13,"&lt;="&amp;$O$7))&gt;'Sch D. Workings'!H99,MIN('Sch D. Workings'!W206,'Sch D. Workings'!H99-'Sch C. Quarter Output (PR1)'!H105),'Sch D. Workings'!W206)))</f>
        <v>0</v>
      </c>
      <c r="O105" s="227">
        <f>'Sch D. Workings'!AC206</f>
        <v>0</v>
      </c>
      <c r="P105" s="82">
        <f>IFERROR(LOOKUP('Sch D. Workings'!Y206,$C$10:$C$14,$B$10:$B$14),0)</f>
        <v>0</v>
      </c>
      <c r="Q105" s="99">
        <f>COUNTIFS('Sch D. Workings'!Y206,"&gt;"&amp;'Sch D. Workings'!$H99)</f>
        <v>0</v>
      </c>
      <c r="R105" s="85"/>
      <c r="S105" s="78">
        <f>'Sch D. Workings'!AE206</f>
        <v>0</v>
      </c>
      <c r="T105" s="224">
        <f>IF(OR('Sch D. Workings'!D99="",$D$7&lt;=O$7),0,IF(OR(N105="Exceeded Cap",H105="Exceeded Cap",SUM(H105,N105)='Sch D. Workings'!H99),"Exceeded Cap",IF((SUMIFS('Sch A. Input'!I97:BJ97,'Sch A. Input'!$I$14:$BJ$14,"Total",'Sch A. Input'!$I$13:$BJ$13,"&lt;="&amp;$U$7))&gt;'Sch D. Workings'!H99,MIN('Sch D. Workings'!AH206,'Sch D. Workings'!H99-H105-N105),'Sch D. Workings'!AH206)))</f>
        <v>0</v>
      </c>
      <c r="U105" s="227">
        <f>'Sch D. Workings'!AN206</f>
        <v>0</v>
      </c>
      <c r="V105" s="82">
        <f>IFERROR(LOOKUP('Sch D. Workings'!AJ206,$C$10:$C$14,$B$10:$B$14),0)</f>
        <v>0</v>
      </c>
      <c r="W105" s="99">
        <f>COUNTIFS('Sch D. Workings'!AJ206,"&gt;"&amp;'Sch D. Workings'!$H99)</f>
        <v>0</v>
      </c>
    </row>
    <row r="106" spans="3:23" x14ac:dyDescent="0.25">
      <c r="C106" s="81" t="str">
        <f>IF('Sch A. Input'!B98="","",'Sch A. Input'!B98)</f>
        <v/>
      </c>
      <c r="D106" s="81" t="str">
        <f>IF('Sch A. Input'!C98="","",'Sch A. Input'!C98)</f>
        <v/>
      </c>
      <c r="E106" s="85"/>
      <c r="F106" s="85"/>
      <c r="G106" s="99">
        <f>'Sch D. Workings'!I207</f>
        <v>0</v>
      </c>
      <c r="H106" s="226">
        <f>IF('Sch D. Workings'!D100="",0,(IF('Sch D. Workings'!H100=0,"Exceeded Cap",IF((SUMIFS('Sch A. Input'!I98:BJ98,'Sch A. Input'!$I$14:$BJ$14,"Total",'Sch A. Input'!$I$13:$BJ$13,"&lt;="&amp;$I$7))&gt;'Sch D. Workings'!H100,MIN('Sch D. Workings'!L207,'Sch D. Workings'!H100),'Sch D. Workings'!L207))))</f>
        <v>0</v>
      </c>
      <c r="I106" s="227">
        <f>'Sch D. Workings'!R207</f>
        <v>0</v>
      </c>
      <c r="J106" s="82">
        <f>IFERROR(LOOKUP('Sch D. Workings'!N207,$C$10:$C$14,$B$10:$B$14),0)</f>
        <v>0</v>
      </c>
      <c r="K106" s="99">
        <f>COUNTIFS('Sch D. Workings'!N207,"&gt;"&amp;'Sch D. Workings'!H100)</f>
        <v>0</v>
      </c>
      <c r="L106" s="85"/>
      <c r="M106" s="78">
        <f>'Sch D. Workings'!T207</f>
        <v>0</v>
      </c>
      <c r="N106" s="224">
        <f>IF(OR('Sch D. Workings'!D100="",$D$7&lt;=I$7),0,IF(OR(H106="Exceeded Cap",H106='Sch D. Workings'!H100),"Exceeded cap",IF((SUMIFS('Sch A. Input'!I98:BJ98,'Sch A. Input'!$I$14:$BJ$14,"Total",'Sch A. Input'!$I$13:$BJ$13,"&lt;="&amp;$O$7))&gt;'Sch D. Workings'!H100,MIN('Sch D. Workings'!W207,'Sch D. Workings'!H100-'Sch C. Quarter Output (PR1)'!H106),'Sch D. Workings'!W207)))</f>
        <v>0</v>
      </c>
      <c r="O106" s="227">
        <f>'Sch D. Workings'!AC207</f>
        <v>0</v>
      </c>
      <c r="P106" s="82">
        <f>IFERROR(LOOKUP('Sch D. Workings'!Y207,$C$10:$C$14,$B$10:$B$14),0)</f>
        <v>0</v>
      </c>
      <c r="Q106" s="99">
        <f>COUNTIFS('Sch D. Workings'!Y207,"&gt;"&amp;'Sch D. Workings'!$H100)</f>
        <v>0</v>
      </c>
      <c r="R106" s="85"/>
      <c r="S106" s="78">
        <f>'Sch D. Workings'!AE207</f>
        <v>0</v>
      </c>
      <c r="T106" s="224">
        <f>IF(OR('Sch D. Workings'!D100="",$D$7&lt;=O$7),0,IF(OR(N106="Exceeded Cap",H106="Exceeded Cap",SUM(H106,N106)='Sch D. Workings'!H100),"Exceeded Cap",IF((SUMIFS('Sch A. Input'!I98:BJ98,'Sch A. Input'!$I$14:$BJ$14,"Total",'Sch A. Input'!$I$13:$BJ$13,"&lt;="&amp;$U$7))&gt;'Sch D. Workings'!H100,MIN('Sch D. Workings'!AH207,'Sch D. Workings'!H100-H106-N106),'Sch D. Workings'!AH207)))</f>
        <v>0</v>
      </c>
      <c r="U106" s="227">
        <f>'Sch D. Workings'!AN207</f>
        <v>0</v>
      </c>
      <c r="V106" s="82">
        <f>IFERROR(LOOKUP('Sch D. Workings'!AJ207,$C$10:$C$14,$B$10:$B$14),0)</f>
        <v>0</v>
      </c>
      <c r="W106" s="99">
        <f>COUNTIFS('Sch D. Workings'!AJ207,"&gt;"&amp;'Sch D. Workings'!$H100)</f>
        <v>0</v>
      </c>
    </row>
    <row r="107" spans="3:23" x14ac:dyDescent="0.25">
      <c r="C107" s="81" t="str">
        <f>IF('Sch A. Input'!B99="","",'Sch A. Input'!B99)</f>
        <v/>
      </c>
      <c r="D107" s="81" t="str">
        <f>IF('Sch A. Input'!C99="","",'Sch A. Input'!C99)</f>
        <v/>
      </c>
      <c r="E107" s="85"/>
      <c r="F107" s="85"/>
      <c r="G107" s="99">
        <f>'Sch D. Workings'!I208</f>
        <v>0</v>
      </c>
      <c r="H107" s="226">
        <f>IF('Sch D. Workings'!D101="",0,(IF('Sch D. Workings'!H101=0,"Exceeded Cap",IF((SUMIFS('Sch A. Input'!I99:BJ99,'Sch A. Input'!$I$14:$BJ$14,"Total",'Sch A. Input'!$I$13:$BJ$13,"&lt;="&amp;$I$7))&gt;'Sch D. Workings'!H101,MIN('Sch D. Workings'!L208,'Sch D. Workings'!H101),'Sch D. Workings'!L208))))</f>
        <v>0</v>
      </c>
      <c r="I107" s="227">
        <f>'Sch D. Workings'!R208</f>
        <v>0</v>
      </c>
      <c r="J107" s="82">
        <f>IFERROR(LOOKUP('Sch D. Workings'!N208,$C$10:$C$14,$B$10:$B$14),0)</f>
        <v>0</v>
      </c>
      <c r="K107" s="99">
        <f>COUNTIFS('Sch D. Workings'!N208,"&gt;"&amp;'Sch D. Workings'!H101)</f>
        <v>0</v>
      </c>
      <c r="L107" s="85"/>
      <c r="M107" s="78">
        <f>'Sch D. Workings'!T208</f>
        <v>0</v>
      </c>
      <c r="N107" s="224">
        <f>IF(OR('Sch D. Workings'!D101="",$D$7&lt;=I$7),0,IF(OR(H107="Exceeded Cap",H107='Sch D. Workings'!H101),"Exceeded cap",IF((SUMIFS('Sch A. Input'!I99:BJ99,'Sch A. Input'!$I$14:$BJ$14,"Total",'Sch A. Input'!$I$13:$BJ$13,"&lt;="&amp;$O$7))&gt;'Sch D. Workings'!H101,MIN('Sch D. Workings'!W208,'Sch D. Workings'!H101-'Sch C. Quarter Output (PR1)'!H107),'Sch D. Workings'!W208)))</f>
        <v>0</v>
      </c>
      <c r="O107" s="227">
        <f>'Sch D. Workings'!AC208</f>
        <v>0</v>
      </c>
      <c r="P107" s="82">
        <f>IFERROR(LOOKUP('Sch D. Workings'!Y208,$C$10:$C$14,$B$10:$B$14),0)</f>
        <v>0</v>
      </c>
      <c r="Q107" s="99">
        <f>COUNTIFS('Sch D. Workings'!Y208,"&gt;"&amp;'Sch D. Workings'!$H101)</f>
        <v>0</v>
      </c>
      <c r="R107" s="85"/>
      <c r="S107" s="78">
        <f>'Sch D. Workings'!AE208</f>
        <v>0</v>
      </c>
      <c r="T107" s="224">
        <f>IF(OR('Sch D. Workings'!D101="",$D$7&lt;=O$7),0,IF(OR(N107="Exceeded Cap",H107="Exceeded Cap",SUM(H107,N107)='Sch D. Workings'!H101),"Exceeded Cap",IF((SUMIFS('Sch A. Input'!I99:BJ99,'Sch A. Input'!$I$14:$BJ$14,"Total",'Sch A. Input'!$I$13:$BJ$13,"&lt;="&amp;$U$7))&gt;'Sch D. Workings'!H101,MIN('Sch D. Workings'!AH208,'Sch D. Workings'!H101-H107-N107),'Sch D. Workings'!AH208)))</f>
        <v>0</v>
      </c>
      <c r="U107" s="227">
        <f>'Sch D. Workings'!AN208</f>
        <v>0</v>
      </c>
      <c r="V107" s="82">
        <f>IFERROR(LOOKUP('Sch D. Workings'!AJ208,$C$10:$C$14,$B$10:$B$14),0)</f>
        <v>0</v>
      </c>
      <c r="W107" s="99">
        <f>COUNTIFS('Sch D. Workings'!AJ208,"&gt;"&amp;'Sch D. Workings'!$H101)</f>
        <v>0</v>
      </c>
    </row>
    <row r="108" spans="3:23" x14ac:dyDescent="0.25">
      <c r="C108" s="81" t="str">
        <f>IF('Sch A. Input'!B100="","",'Sch A. Input'!B100)</f>
        <v/>
      </c>
      <c r="D108" s="81" t="str">
        <f>IF('Sch A. Input'!C100="","",'Sch A. Input'!C100)</f>
        <v/>
      </c>
      <c r="E108" s="85"/>
      <c r="F108" s="85"/>
      <c r="G108" s="99">
        <f>'Sch D. Workings'!I209</f>
        <v>0</v>
      </c>
      <c r="H108" s="226">
        <f>IF('Sch D. Workings'!D102="",0,(IF('Sch D. Workings'!H102=0,"Exceeded Cap",IF((SUMIFS('Sch A. Input'!I100:BJ100,'Sch A. Input'!$I$14:$BJ$14,"Total",'Sch A. Input'!$I$13:$BJ$13,"&lt;="&amp;$I$7))&gt;'Sch D. Workings'!H102,MIN('Sch D. Workings'!L209,'Sch D. Workings'!H102),'Sch D. Workings'!L209))))</f>
        <v>0</v>
      </c>
      <c r="I108" s="227">
        <f>'Sch D. Workings'!R209</f>
        <v>0</v>
      </c>
      <c r="J108" s="82">
        <f>IFERROR(LOOKUP('Sch D. Workings'!N209,$C$10:$C$14,$B$10:$B$14),0)</f>
        <v>0</v>
      </c>
      <c r="K108" s="99">
        <f>COUNTIFS('Sch D. Workings'!N209,"&gt;"&amp;'Sch D. Workings'!H102)</f>
        <v>0</v>
      </c>
      <c r="L108" s="85"/>
      <c r="M108" s="78">
        <f>'Sch D. Workings'!T209</f>
        <v>0</v>
      </c>
      <c r="N108" s="224">
        <f>IF(OR('Sch D. Workings'!D102="",$D$7&lt;=I$7),0,IF(OR(H108="Exceeded Cap",H108='Sch D. Workings'!H102),"Exceeded cap",IF((SUMIFS('Sch A. Input'!I100:BJ100,'Sch A. Input'!$I$14:$BJ$14,"Total",'Sch A. Input'!$I$13:$BJ$13,"&lt;="&amp;$O$7))&gt;'Sch D. Workings'!H102,MIN('Sch D. Workings'!W209,'Sch D. Workings'!H102-'Sch C. Quarter Output (PR1)'!H108),'Sch D. Workings'!W209)))</f>
        <v>0</v>
      </c>
      <c r="O108" s="227">
        <f>'Sch D. Workings'!AC209</f>
        <v>0</v>
      </c>
      <c r="P108" s="82">
        <f>IFERROR(LOOKUP('Sch D. Workings'!Y209,$C$10:$C$14,$B$10:$B$14),0)</f>
        <v>0</v>
      </c>
      <c r="Q108" s="99">
        <f>COUNTIFS('Sch D. Workings'!Y209,"&gt;"&amp;'Sch D. Workings'!$H102)</f>
        <v>0</v>
      </c>
      <c r="R108" s="85"/>
      <c r="S108" s="78">
        <f>'Sch D. Workings'!AE209</f>
        <v>0</v>
      </c>
      <c r="T108" s="224">
        <f>IF(OR('Sch D. Workings'!D102="",$D$7&lt;=O$7),0,IF(OR(N108="Exceeded Cap",H108="Exceeded Cap",SUM(H108,N108)='Sch D. Workings'!H102),"Exceeded Cap",IF((SUMIFS('Sch A. Input'!I100:BJ100,'Sch A. Input'!$I$14:$BJ$14,"Total",'Sch A. Input'!$I$13:$BJ$13,"&lt;="&amp;$U$7))&gt;'Sch D. Workings'!H102,MIN('Sch D. Workings'!AH209,'Sch D. Workings'!H102-H108-N108),'Sch D. Workings'!AH209)))</f>
        <v>0</v>
      </c>
      <c r="U108" s="227">
        <f>'Sch D. Workings'!AN209</f>
        <v>0</v>
      </c>
      <c r="V108" s="82">
        <f>IFERROR(LOOKUP('Sch D. Workings'!AJ209,$C$10:$C$14,$B$10:$B$14),0)</f>
        <v>0</v>
      </c>
      <c r="W108" s="99">
        <f>COUNTIFS('Sch D. Workings'!AJ209,"&gt;"&amp;'Sch D. Workings'!$H102)</f>
        <v>0</v>
      </c>
    </row>
    <row r="109" spans="3:23" x14ac:dyDescent="0.25">
      <c r="C109" s="81" t="str">
        <f>IF('Sch A. Input'!B101="","",'Sch A. Input'!B101)</f>
        <v/>
      </c>
      <c r="D109" s="81" t="str">
        <f>IF('Sch A. Input'!C101="","",'Sch A. Input'!C101)</f>
        <v/>
      </c>
      <c r="E109" s="85"/>
      <c r="F109" s="85"/>
      <c r="G109" s="99">
        <f>'Sch D. Workings'!I210</f>
        <v>0</v>
      </c>
      <c r="H109" s="226">
        <f>IF('Sch D. Workings'!D103="",0,(IF('Sch D. Workings'!H103=0,"Exceeded Cap",IF((SUMIFS('Sch A. Input'!I101:BJ101,'Sch A. Input'!$I$14:$BJ$14,"Total",'Sch A. Input'!$I$13:$BJ$13,"&lt;="&amp;$I$7))&gt;'Sch D. Workings'!H103,MIN('Sch D. Workings'!L210,'Sch D. Workings'!H103),'Sch D. Workings'!L210))))</f>
        <v>0</v>
      </c>
      <c r="I109" s="227">
        <f>'Sch D. Workings'!R210</f>
        <v>0</v>
      </c>
      <c r="J109" s="82">
        <f>IFERROR(LOOKUP('Sch D. Workings'!N210,$C$10:$C$14,$B$10:$B$14),0)</f>
        <v>0</v>
      </c>
      <c r="K109" s="99">
        <f>COUNTIFS('Sch D. Workings'!N210,"&gt;"&amp;'Sch D. Workings'!H103)</f>
        <v>0</v>
      </c>
      <c r="L109" s="85"/>
      <c r="M109" s="78">
        <f>'Sch D. Workings'!T210</f>
        <v>0</v>
      </c>
      <c r="N109" s="224">
        <f>IF(OR('Sch D. Workings'!D103="",$D$7&lt;=I$7),0,IF(OR(H109="Exceeded Cap",H109='Sch D. Workings'!H103),"Exceeded cap",IF((SUMIFS('Sch A. Input'!I101:BJ101,'Sch A. Input'!$I$14:$BJ$14,"Total",'Sch A. Input'!$I$13:$BJ$13,"&lt;="&amp;$O$7))&gt;'Sch D. Workings'!H103,MIN('Sch D. Workings'!W210,'Sch D. Workings'!H103-'Sch C. Quarter Output (PR1)'!H109),'Sch D. Workings'!W210)))</f>
        <v>0</v>
      </c>
      <c r="O109" s="227">
        <f>'Sch D. Workings'!AC210</f>
        <v>0</v>
      </c>
      <c r="P109" s="82">
        <f>IFERROR(LOOKUP('Sch D. Workings'!Y210,$C$10:$C$14,$B$10:$B$14),0)</f>
        <v>0</v>
      </c>
      <c r="Q109" s="99">
        <f>COUNTIFS('Sch D. Workings'!Y210,"&gt;"&amp;'Sch D. Workings'!$H103)</f>
        <v>0</v>
      </c>
      <c r="R109" s="85"/>
      <c r="S109" s="78">
        <f>'Sch D. Workings'!AE210</f>
        <v>0</v>
      </c>
      <c r="T109" s="224">
        <f>IF(OR('Sch D. Workings'!D103="",$D$7&lt;=O$7),0,IF(OR(N109="Exceeded Cap",H109="Exceeded Cap",SUM(H109,N109)='Sch D. Workings'!H103),"Exceeded Cap",IF((SUMIFS('Sch A. Input'!I101:BJ101,'Sch A. Input'!$I$14:$BJ$14,"Total",'Sch A. Input'!$I$13:$BJ$13,"&lt;="&amp;$U$7))&gt;'Sch D. Workings'!H103,MIN('Sch D. Workings'!AH210,'Sch D. Workings'!H103-H109-N109),'Sch D. Workings'!AH210)))</f>
        <v>0</v>
      </c>
      <c r="U109" s="227">
        <f>'Sch D. Workings'!AN210</f>
        <v>0</v>
      </c>
      <c r="V109" s="82">
        <f>IFERROR(LOOKUP('Sch D. Workings'!AJ210,$C$10:$C$14,$B$10:$B$14),0)</f>
        <v>0</v>
      </c>
      <c r="W109" s="99">
        <f>COUNTIFS('Sch D. Workings'!AJ210,"&gt;"&amp;'Sch D. Workings'!$H103)</f>
        <v>0</v>
      </c>
    </row>
    <row r="110" spans="3:23" x14ac:dyDescent="0.25">
      <c r="C110" s="81" t="str">
        <f>IF('Sch A. Input'!B102="","",'Sch A. Input'!B102)</f>
        <v/>
      </c>
      <c r="D110" s="81" t="str">
        <f>IF('Sch A. Input'!C102="","",'Sch A. Input'!C102)</f>
        <v/>
      </c>
      <c r="E110" s="85"/>
      <c r="F110" s="85"/>
      <c r="G110" s="99">
        <f>'Sch D. Workings'!I211</f>
        <v>0</v>
      </c>
      <c r="H110" s="226">
        <f>IF('Sch D. Workings'!D104="",0,(IF('Sch D. Workings'!H104=0,"Exceeded Cap",IF((SUMIFS('Sch A. Input'!I102:BJ102,'Sch A. Input'!$I$14:$BJ$14,"Total",'Sch A. Input'!$I$13:$BJ$13,"&lt;="&amp;$I$7))&gt;'Sch D. Workings'!H104,MIN('Sch D. Workings'!L211,'Sch D. Workings'!H104),'Sch D. Workings'!L211))))</f>
        <v>0</v>
      </c>
      <c r="I110" s="227">
        <f>'Sch D. Workings'!R211</f>
        <v>0</v>
      </c>
      <c r="J110" s="82">
        <f>IFERROR(LOOKUP('Sch D. Workings'!N211,$C$10:$C$14,$B$10:$B$14),0)</f>
        <v>0</v>
      </c>
      <c r="K110" s="99">
        <f>COUNTIFS('Sch D. Workings'!N211,"&gt;"&amp;'Sch D. Workings'!H104)</f>
        <v>0</v>
      </c>
      <c r="L110" s="85"/>
      <c r="M110" s="78">
        <f>'Sch D. Workings'!T211</f>
        <v>0</v>
      </c>
      <c r="N110" s="224">
        <f>IF(OR('Sch D. Workings'!D104="",$D$7&lt;=I$7),0,IF(OR(H110="Exceeded Cap",H110='Sch D. Workings'!H104),"Exceeded cap",IF((SUMIFS('Sch A. Input'!I102:BJ102,'Sch A. Input'!$I$14:$BJ$14,"Total",'Sch A. Input'!$I$13:$BJ$13,"&lt;="&amp;$O$7))&gt;'Sch D. Workings'!H104,MIN('Sch D. Workings'!W211,'Sch D. Workings'!H104-'Sch C. Quarter Output (PR1)'!H110),'Sch D. Workings'!W211)))</f>
        <v>0</v>
      </c>
      <c r="O110" s="227">
        <f>'Sch D. Workings'!AC211</f>
        <v>0</v>
      </c>
      <c r="P110" s="82">
        <f>IFERROR(LOOKUP('Sch D. Workings'!Y211,$C$10:$C$14,$B$10:$B$14),0)</f>
        <v>0</v>
      </c>
      <c r="Q110" s="99">
        <f>COUNTIFS('Sch D. Workings'!Y211,"&gt;"&amp;'Sch D. Workings'!$H104)</f>
        <v>0</v>
      </c>
      <c r="R110" s="85"/>
      <c r="S110" s="78">
        <f>'Sch D. Workings'!AE211</f>
        <v>0</v>
      </c>
      <c r="T110" s="224">
        <f>IF(OR('Sch D. Workings'!D104="",$D$7&lt;=O$7),0,IF(OR(N110="Exceeded Cap",H110="Exceeded Cap",SUM(H110,N110)='Sch D. Workings'!H104),"Exceeded Cap",IF((SUMIFS('Sch A. Input'!I102:BJ102,'Sch A. Input'!$I$14:$BJ$14,"Total",'Sch A. Input'!$I$13:$BJ$13,"&lt;="&amp;$U$7))&gt;'Sch D. Workings'!H104,MIN('Sch D. Workings'!AH211,'Sch D. Workings'!H104-H110-N110),'Sch D. Workings'!AH211)))</f>
        <v>0</v>
      </c>
      <c r="U110" s="227">
        <f>'Sch D. Workings'!AN211</f>
        <v>0</v>
      </c>
      <c r="V110" s="82">
        <f>IFERROR(LOOKUP('Sch D. Workings'!AJ211,$C$10:$C$14,$B$10:$B$14),0)</f>
        <v>0</v>
      </c>
      <c r="W110" s="99">
        <f>COUNTIFS('Sch D. Workings'!AJ211,"&gt;"&amp;'Sch D. Workings'!$H104)</f>
        <v>0</v>
      </c>
    </row>
    <row r="111" spans="3:23" x14ac:dyDescent="0.25">
      <c r="C111" s="81" t="str">
        <f>IF('Sch A. Input'!B103="","",'Sch A. Input'!B103)</f>
        <v/>
      </c>
      <c r="D111" s="81" t="str">
        <f>IF('Sch A. Input'!C103="","",'Sch A. Input'!C103)</f>
        <v/>
      </c>
      <c r="E111" s="85"/>
      <c r="F111" s="85"/>
      <c r="G111" s="99">
        <f>'Sch D. Workings'!I212</f>
        <v>0</v>
      </c>
      <c r="H111" s="226">
        <f>IF('Sch D. Workings'!D105="",0,(IF('Sch D. Workings'!H105=0,"Exceeded Cap",IF((SUMIFS('Sch A. Input'!I103:BJ103,'Sch A. Input'!$I$14:$BJ$14,"Total",'Sch A. Input'!$I$13:$BJ$13,"&lt;="&amp;$I$7))&gt;'Sch D. Workings'!H105,MIN('Sch D. Workings'!L212,'Sch D. Workings'!H105),'Sch D. Workings'!L212))))</f>
        <v>0</v>
      </c>
      <c r="I111" s="227">
        <f>'Sch D. Workings'!R212</f>
        <v>0</v>
      </c>
      <c r="J111" s="82">
        <f>IFERROR(LOOKUP('Sch D. Workings'!N212,$C$10:$C$14,$B$10:$B$14),0)</f>
        <v>0</v>
      </c>
      <c r="K111" s="99">
        <f>COUNTIFS('Sch D. Workings'!N212,"&gt;"&amp;'Sch D. Workings'!H105)</f>
        <v>0</v>
      </c>
      <c r="L111" s="85"/>
      <c r="M111" s="78">
        <f>'Sch D. Workings'!T212</f>
        <v>0</v>
      </c>
      <c r="N111" s="224">
        <f>IF(OR('Sch D. Workings'!D105="",$D$7&lt;=I$7),0,IF(OR(H111="Exceeded Cap",H111='Sch D. Workings'!H105),"Exceeded cap",IF((SUMIFS('Sch A. Input'!I103:BJ103,'Sch A. Input'!$I$14:$BJ$14,"Total",'Sch A. Input'!$I$13:$BJ$13,"&lt;="&amp;$O$7))&gt;'Sch D. Workings'!H105,MIN('Sch D. Workings'!W212,'Sch D. Workings'!H105-'Sch C. Quarter Output (PR1)'!H111),'Sch D. Workings'!W212)))</f>
        <v>0</v>
      </c>
      <c r="O111" s="227">
        <f>'Sch D. Workings'!AC212</f>
        <v>0</v>
      </c>
      <c r="P111" s="82">
        <f>IFERROR(LOOKUP('Sch D. Workings'!Y212,$C$10:$C$14,$B$10:$B$14),0)</f>
        <v>0</v>
      </c>
      <c r="Q111" s="99">
        <f>COUNTIFS('Sch D. Workings'!Y212,"&gt;"&amp;'Sch D. Workings'!$H105)</f>
        <v>0</v>
      </c>
      <c r="R111" s="85"/>
      <c r="S111" s="78">
        <f>'Sch D. Workings'!AE212</f>
        <v>0</v>
      </c>
      <c r="T111" s="224">
        <f>IF(OR('Sch D. Workings'!D105="",$D$7&lt;=O$7),0,IF(OR(N111="Exceeded Cap",H111="Exceeded Cap",SUM(H111,N111)='Sch D. Workings'!H105),"Exceeded Cap",IF((SUMIFS('Sch A. Input'!I103:BJ103,'Sch A. Input'!$I$14:$BJ$14,"Total",'Sch A. Input'!$I$13:$BJ$13,"&lt;="&amp;$U$7))&gt;'Sch D. Workings'!H105,MIN('Sch D. Workings'!AH212,'Sch D. Workings'!H105-H111-N111),'Sch D. Workings'!AH212)))</f>
        <v>0</v>
      </c>
      <c r="U111" s="227">
        <f>'Sch D. Workings'!AN212</f>
        <v>0</v>
      </c>
      <c r="V111" s="82">
        <f>IFERROR(LOOKUP('Sch D. Workings'!AJ212,$C$10:$C$14,$B$10:$B$14),0)</f>
        <v>0</v>
      </c>
      <c r="W111" s="99">
        <f>COUNTIFS('Sch D. Workings'!AJ212,"&gt;"&amp;'Sch D. Workings'!$H105)</f>
        <v>0</v>
      </c>
    </row>
    <row r="112" spans="3:23" x14ac:dyDescent="0.25">
      <c r="C112" s="81" t="str">
        <f>IF('Sch A. Input'!B104="","",'Sch A. Input'!B104)</f>
        <v/>
      </c>
      <c r="D112" s="81" t="str">
        <f>IF('Sch A. Input'!C104="","",'Sch A. Input'!C104)</f>
        <v/>
      </c>
      <c r="E112" s="85"/>
      <c r="F112" s="85"/>
      <c r="G112" s="99">
        <f>'Sch D. Workings'!I213</f>
        <v>0</v>
      </c>
      <c r="H112" s="226">
        <f>IF('Sch D. Workings'!D106="",0,(IF('Sch D. Workings'!H106=0,"Exceeded Cap",IF((SUMIFS('Sch A. Input'!I104:BJ104,'Sch A. Input'!$I$14:$BJ$14,"Total",'Sch A. Input'!$I$13:$BJ$13,"&lt;="&amp;$I$7))&gt;'Sch D. Workings'!H106,MIN('Sch D. Workings'!L213,'Sch D. Workings'!H106),'Sch D. Workings'!L213))))</f>
        <v>0</v>
      </c>
      <c r="I112" s="227">
        <f>'Sch D. Workings'!R213</f>
        <v>0</v>
      </c>
      <c r="J112" s="82">
        <f>IFERROR(LOOKUP('Sch D. Workings'!N213,$C$10:$C$14,$B$10:$B$14),0)</f>
        <v>0</v>
      </c>
      <c r="K112" s="99">
        <f>COUNTIFS('Sch D. Workings'!N213,"&gt;"&amp;'Sch D. Workings'!H106)</f>
        <v>0</v>
      </c>
      <c r="L112" s="85"/>
      <c r="M112" s="78">
        <f>'Sch D. Workings'!T213</f>
        <v>0</v>
      </c>
      <c r="N112" s="224">
        <f>IF(OR('Sch D. Workings'!D106="",$D$7&lt;=I$7),0,IF(OR(H112="Exceeded Cap",H112='Sch D. Workings'!H106),"Exceeded cap",IF((SUMIFS('Sch A. Input'!I104:BJ104,'Sch A. Input'!$I$14:$BJ$14,"Total",'Sch A. Input'!$I$13:$BJ$13,"&lt;="&amp;$O$7))&gt;'Sch D. Workings'!H106,MIN('Sch D. Workings'!W213,'Sch D. Workings'!H106-'Sch C. Quarter Output (PR1)'!H112),'Sch D. Workings'!W213)))</f>
        <v>0</v>
      </c>
      <c r="O112" s="227">
        <f>'Sch D. Workings'!AC213</f>
        <v>0</v>
      </c>
      <c r="P112" s="82">
        <f>IFERROR(LOOKUP('Sch D. Workings'!Y213,$C$10:$C$14,$B$10:$B$14),0)</f>
        <v>0</v>
      </c>
      <c r="Q112" s="99">
        <f>COUNTIFS('Sch D. Workings'!Y213,"&gt;"&amp;'Sch D. Workings'!$H106)</f>
        <v>0</v>
      </c>
      <c r="R112" s="85"/>
      <c r="S112" s="78">
        <f>'Sch D. Workings'!AE213</f>
        <v>0</v>
      </c>
      <c r="T112" s="224">
        <f>IF(OR('Sch D. Workings'!D106="",$D$7&lt;=O$7),0,IF(OR(N112="Exceeded Cap",H112="Exceeded Cap",SUM(H112,N112)='Sch D. Workings'!H106),"Exceeded Cap",IF((SUMIFS('Sch A. Input'!I104:BJ104,'Sch A. Input'!$I$14:$BJ$14,"Total",'Sch A. Input'!$I$13:$BJ$13,"&lt;="&amp;$U$7))&gt;'Sch D. Workings'!H106,MIN('Sch D. Workings'!AH213,'Sch D. Workings'!H106-H112-N112),'Sch D. Workings'!AH213)))</f>
        <v>0</v>
      </c>
      <c r="U112" s="227">
        <f>'Sch D. Workings'!AN213</f>
        <v>0</v>
      </c>
      <c r="V112" s="82">
        <f>IFERROR(LOOKUP('Sch D. Workings'!AJ213,$C$10:$C$14,$B$10:$B$14),0)</f>
        <v>0</v>
      </c>
      <c r="W112" s="99">
        <f>COUNTIFS('Sch D. Workings'!AJ213,"&gt;"&amp;'Sch D. Workings'!$H106)</f>
        <v>0</v>
      </c>
    </row>
    <row r="113" spans="2:23" x14ac:dyDescent="0.25">
      <c r="C113" s="81" t="str">
        <f>IF('Sch A. Input'!B105="","",'Sch A. Input'!B105)</f>
        <v/>
      </c>
      <c r="D113" s="81" t="str">
        <f>IF('Sch A. Input'!C105="","",'Sch A. Input'!C105)</f>
        <v/>
      </c>
      <c r="E113" s="85"/>
      <c r="F113" s="85"/>
      <c r="G113" s="99">
        <f>'Sch D. Workings'!I214</f>
        <v>0</v>
      </c>
      <c r="H113" s="226">
        <f>IF('Sch D. Workings'!D107="",0,(IF('Sch D. Workings'!H107=0,"Exceeded Cap",IF((SUMIFS('Sch A. Input'!I105:BJ105,'Sch A. Input'!$I$14:$BJ$14,"Total",'Sch A. Input'!$I$13:$BJ$13,"&lt;="&amp;$I$7))&gt;'Sch D. Workings'!H107,MIN('Sch D. Workings'!L214,'Sch D. Workings'!H107),'Sch D. Workings'!L214))))</f>
        <v>0</v>
      </c>
      <c r="I113" s="227">
        <f>'Sch D. Workings'!R214</f>
        <v>0</v>
      </c>
      <c r="J113" s="82">
        <f>IFERROR(LOOKUP('Sch D. Workings'!N214,$C$10:$C$14,$B$10:$B$14),0)</f>
        <v>0</v>
      </c>
      <c r="K113" s="99">
        <f>COUNTIFS('Sch D. Workings'!N214,"&gt;"&amp;'Sch D. Workings'!H107)</f>
        <v>0</v>
      </c>
      <c r="L113" s="85"/>
      <c r="M113" s="78">
        <f>'Sch D. Workings'!T214</f>
        <v>0</v>
      </c>
      <c r="N113" s="224">
        <f>IF(OR('Sch D. Workings'!D107="",$D$7&lt;=I$7),0,IF(OR(H113="Exceeded Cap",H113='Sch D. Workings'!H107),"Exceeded cap",IF((SUMIFS('Sch A. Input'!I105:BJ105,'Sch A. Input'!$I$14:$BJ$14,"Total",'Sch A. Input'!$I$13:$BJ$13,"&lt;="&amp;$O$7))&gt;'Sch D. Workings'!H107,MIN('Sch D. Workings'!W214,'Sch D. Workings'!H107-'Sch C. Quarter Output (PR1)'!H113),'Sch D. Workings'!W214)))</f>
        <v>0</v>
      </c>
      <c r="O113" s="227">
        <f>'Sch D. Workings'!AC214</f>
        <v>0</v>
      </c>
      <c r="P113" s="82">
        <f>IFERROR(LOOKUP('Sch D. Workings'!Y214,$C$10:$C$14,$B$10:$B$14),0)</f>
        <v>0</v>
      </c>
      <c r="Q113" s="99">
        <f>COUNTIFS('Sch D. Workings'!Y214,"&gt;"&amp;'Sch D. Workings'!$H107)</f>
        <v>0</v>
      </c>
      <c r="R113" s="85"/>
      <c r="S113" s="78">
        <f>'Sch D. Workings'!AE214</f>
        <v>0</v>
      </c>
      <c r="T113" s="224">
        <f>IF(OR('Sch D. Workings'!D107="",$D$7&lt;=O$7),0,IF(OR(N113="Exceeded Cap",H113="Exceeded Cap",SUM(H113,N113)='Sch D. Workings'!H107),"Exceeded Cap",IF((SUMIFS('Sch A. Input'!I105:BJ105,'Sch A. Input'!$I$14:$BJ$14,"Total",'Sch A. Input'!$I$13:$BJ$13,"&lt;="&amp;$U$7))&gt;'Sch D. Workings'!H107,MIN('Sch D. Workings'!AH214,'Sch D. Workings'!H107-H113-N113),'Sch D. Workings'!AH214)))</f>
        <v>0</v>
      </c>
      <c r="U113" s="227">
        <f>'Sch D. Workings'!AN214</f>
        <v>0</v>
      </c>
      <c r="V113" s="82">
        <f>IFERROR(LOOKUP('Sch D. Workings'!AJ214,$C$10:$C$14,$B$10:$B$14),0)</f>
        <v>0</v>
      </c>
      <c r="W113" s="99">
        <f>COUNTIFS('Sch D. Workings'!AJ214,"&gt;"&amp;'Sch D. Workings'!$H107)</f>
        <v>0</v>
      </c>
    </row>
    <row r="114" spans="2:23" x14ac:dyDescent="0.25">
      <c r="C114" s="81" t="str">
        <f>IF('Sch A. Input'!B106="","",'Sch A. Input'!B106)</f>
        <v/>
      </c>
      <c r="D114" s="81" t="str">
        <f>IF('Sch A. Input'!C106="","",'Sch A. Input'!C106)</f>
        <v/>
      </c>
      <c r="E114" s="85"/>
      <c r="F114" s="85"/>
      <c r="G114" s="99">
        <f>'Sch D. Workings'!I215</f>
        <v>0</v>
      </c>
      <c r="H114" s="226">
        <f>IF('Sch D. Workings'!D108="",0,(IF('Sch D. Workings'!H108=0,"Exceeded Cap",IF((SUMIFS('Sch A. Input'!I106:BJ106,'Sch A. Input'!$I$14:$BJ$14,"Total",'Sch A. Input'!$I$13:$BJ$13,"&lt;="&amp;$I$7))&gt;'Sch D. Workings'!H108,MIN('Sch D. Workings'!L215,'Sch D. Workings'!H108),'Sch D. Workings'!L215))))</f>
        <v>0</v>
      </c>
      <c r="I114" s="227">
        <f>'Sch D. Workings'!R215</f>
        <v>0</v>
      </c>
      <c r="J114" s="82">
        <f>IFERROR(LOOKUP('Sch D. Workings'!N215,$C$10:$C$14,$B$10:$B$14),0)</f>
        <v>0</v>
      </c>
      <c r="K114" s="99">
        <f>COUNTIFS('Sch D. Workings'!N215,"&gt;"&amp;'Sch D. Workings'!H108)</f>
        <v>0</v>
      </c>
      <c r="L114" s="85"/>
      <c r="M114" s="78">
        <f>'Sch D. Workings'!T215</f>
        <v>0</v>
      </c>
      <c r="N114" s="224">
        <f>IF(OR('Sch D. Workings'!D108="",$D$7&lt;=I$7),0,IF(OR(H114="Exceeded Cap",H114='Sch D. Workings'!H108),"Exceeded cap",IF((SUMIFS('Sch A. Input'!I106:BJ106,'Sch A. Input'!$I$14:$BJ$14,"Total",'Sch A. Input'!$I$13:$BJ$13,"&lt;="&amp;$O$7))&gt;'Sch D. Workings'!H108,MIN('Sch D. Workings'!W215,'Sch D. Workings'!H108-'Sch C. Quarter Output (PR1)'!H114),'Sch D. Workings'!W215)))</f>
        <v>0</v>
      </c>
      <c r="O114" s="227">
        <f>'Sch D. Workings'!AC215</f>
        <v>0</v>
      </c>
      <c r="P114" s="82">
        <f>IFERROR(LOOKUP('Sch D. Workings'!Y215,$C$10:$C$14,$B$10:$B$14),0)</f>
        <v>0</v>
      </c>
      <c r="Q114" s="99">
        <f>COUNTIFS('Sch D. Workings'!Y215,"&gt;"&amp;'Sch D. Workings'!$H108)</f>
        <v>0</v>
      </c>
      <c r="R114" s="85"/>
      <c r="S114" s="78">
        <f>'Sch D. Workings'!AE215</f>
        <v>0</v>
      </c>
      <c r="T114" s="224">
        <f>IF(OR('Sch D. Workings'!D108="",$D$7&lt;=O$7),0,IF(OR(N114="Exceeded Cap",H114="Exceeded Cap",SUM(H114,N114)='Sch D. Workings'!H108),"Exceeded Cap",IF((SUMIFS('Sch A. Input'!I106:BJ106,'Sch A. Input'!$I$14:$BJ$14,"Total",'Sch A. Input'!$I$13:$BJ$13,"&lt;="&amp;$U$7))&gt;'Sch D. Workings'!H108,MIN('Sch D. Workings'!AH215,'Sch D. Workings'!H108-H114-N114),'Sch D. Workings'!AH215)))</f>
        <v>0</v>
      </c>
      <c r="U114" s="227">
        <f>'Sch D. Workings'!AN215</f>
        <v>0</v>
      </c>
      <c r="V114" s="82">
        <f>IFERROR(LOOKUP('Sch D. Workings'!AJ215,$C$10:$C$14,$B$10:$B$14),0)</f>
        <v>0</v>
      </c>
      <c r="W114" s="99">
        <f>COUNTIFS('Sch D. Workings'!AJ215,"&gt;"&amp;'Sch D. Workings'!$H108)</f>
        <v>0</v>
      </c>
    </row>
    <row r="115" spans="2:23" x14ac:dyDescent="0.25">
      <c r="C115" s="81" t="str">
        <f>IF('Sch A. Input'!B107="","",'Sch A. Input'!B107)</f>
        <v/>
      </c>
      <c r="D115" s="81" t="str">
        <f>IF('Sch A. Input'!C107="","",'Sch A. Input'!C107)</f>
        <v/>
      </c>
      <c r="E115" s="85"/>
      <c r="F115" s="85"/>
      <c r="G115" s="99">
        <f>'Sch D. Workings'!I216</f>
        <v>0</v>
      </c>
      <c r="H115" s="226">
        <f>IF('Sch D. Workings'!D109="",0,(IF('Sch D. Workings'!H109=0,"Exceeded Cap",IF((SUMIFS('Sch A. Input'!I107:BJ107,'Sch A. Input'!$I$14:$BJ$14,"Total",'Sch A. Input'!$I$13:$BJ$13,"&lt;="&amp;$I$7))&gt;'Sch D. Workings'!H109,MIN('Sch D. Workings'!L216,'Sch D. Workings'!H109),'Sch D. Workings'!L216))))</f>
        <v>0</v>
      </c>
      <c r="I115" s="227">
        <f>'Sch D. Workings'!R216</f>
        <v>0</v>
      </c>
      <c r="J115" s="82">
        <f>IFERROR(LOOKUP('Sch D. Workings'!N216,$C$10:$C$14,$B$10:$B$14),0)</f>
        <v>0</v>
      </c>
      <c r="K115" s="99">
        <f>COUNTIFS('Sch D. Workings'!N216,"&gt;"&amp;'Sch D. Workings'!H109)</f>
        <v>0</v>
      </c>
      <c r="L115" s="85"/>
      <c r="M115" s="78">
        <f>'Sch D. Workings'!T216</f>
        <v>0</v>
      </c>
      <c r="N115" s="224">
        <f>IF(OR('Sch D. Workings'!D109="",$D$7&lt;=I$7),0,IF(OR(H115="Exceeded Cap",H115='Sch D. Workings'!H109),"Exceeded cap",IF((SUMIFS('Sch A. Input'!I107:BJ107,'Sch A. Input'!$I$14:$BJ$14,"Total",'Sch A. Input'!$I$13:$BJ$13,"&lt;="&amp;$O$7))&gt;'Sch D. Workings'!H109,MIN('Sch D. Workings'!W216,'Sch D. Workings'!H109-'Sch C. Quarter Output (PR1)'!H115),'Sch D. Workings'!W216)))</f>
        <v>0</v>
      </c>
      <c r="O115" s="227">
        <f>'Sch D. Workings'!AC216</f>
        <v>0</v>
      </c>
      <c r="P115" s="82">
        <f>IFERROR(LOOKUP('Sch D. Workings'!Y216,$C$10:$C$14,$B$10:$B$14),0)</f>
        <v>0</v>
      </c>
      <c r="Q115" s="99">
        <f>COUNTIFS('Sch D. Workings'!Y216,"&gt;"&amp;'Sch D. Workings'!$H109)</f>
        <v>0</v>
      </c>
      <c r="R115" s="85"/>
      <c r="S115" s="78">
        <f>'Sch D. Workings'!AE216</f>
        <v>0</v>
      </c>
      <c r="T115" s="224">
        <f>IF(OR('Sch D. Workings'!D109="",$D$7&lt;=O$7),0,IF(OR(N115="Exceeded Cap",H115="Exceeded Cap",SUM(H115,N115)='Sch D. Workings'!H109),"Exceeded Cap",IF((SUMIFS('Sch A. Input'!I107:BJ107,'Sch A. Input'!$I$14:$BJ$14,"Total",'Sch A. Input'!$I$13:$BJ$13,"&lt;="&amp;$U$7))&gt;'Sch D. Workings'!H109,MIN('Sch D. Workings'!AH216,'Sch D. Workings'!H109-H115-N115),'Sch D. Workings'!AH216)))</f>
        <v>0</v>
      </c>
      <c r="U115" s="227">
        <f>'Sch D. Workings'!AN216</f>
        <v>0</v>
      </c>
      <c r="V115" s="82">
        <f>IFERROR(LOOKUP('Sch D. Workings'!AJ216,$C$10:$C$14,$B$10:$B$14),0)</f>
        <v>0</v>
      </c>
      <c r="W115" s="99">
        <f>COUNTIFS('Sch D. Workings'!AJ216,"&gt;"&amp;'Sch D. Workings'!$H109)</f>
        <v>0</v>
      </c>
    </row>
    <row r="116" spans="2:23" x14ac:dyDescent="0.25">
      <c r="C116" s="81" t="str">
        <f>IF('Sch A. Input'!B108="","",'Sch A. Input'!B108)</f>
        <v/>
      </c>
      <c r="D116" s="81" t="str">
        <f>IF('Sch A. Input'!C108="","",'Sch A. Input'!C108)</f>
        <v/>
      </c>
      <c r="E116" s="85"/>
      <c r="F116" s="85"/>
      <c r="G116" s="99">
        <f>'Sch D. Workings'!I217</f>
        <v>0</v>
      </c>
      <c r="H116" s="226">
        <f>IF('Sch D. Workings'!D110="",0,(IF('Sch D. Workings'!H110=0,"Exceeded Cap",IF((SUMIFS('Sch A. Input'!I108:BJ108,'Sch A. Input'!$I$14:$BJ$14,"Total",'Sch A. Input'!$I$13:$BJ$13,"&lt;="&amp;$I$7))&gt;'Sch D. Workings'!H110,MIN('Sch D. Workings'!L217,'Sch D. Workings'!H110),'Sch D. Workings'!L217))))</f>
        <v>0</v>
      </c>
      <c r="I116" s="227">
        <f>'Sch D. Workings'!R217</f>
        <v>0</v>
      </c>
      <c r="J116" s="82">
        <f>IFERROR(LOOKUP('Sch D. Workings'!N217,$C$10:$C$14,$B$10:$B$14),0)</f>
        <v>0</v>
      </c>
      <c r="K116" s="99">
        <f>COUNTIFS('Sch D. Workings'!N217,"&gt;"&amp;'Sch D. Workings'!H110)</f>
        <v>0</v>
      </c>
      <c r="L116" s="85"/>
      <c r="M116" s="78">
        <f>'Sch D. Workings'!T217</f>
        <v>0</v>
      </c>
      <c r="N116" s="224">
        <f>IF(OR('Sch D. Workings'!D110="",$D$7&lt;=I$7),0,IF(OR(H116="Exceeded Cap",H116='Sch D. Workings'!H110),"Exceeded cap",IF((SUMIFS('Sch A. Input'!I108:BJ108,'Sch A. Input'!$I$14:$BJ$14,"Total",'Sch A. Input'!$I$13:$BJ$13,"&lt;="&amp;$O$7))&gt;'Sch D. Workings'!H110,MIN('Sch D. Workings'!W217,'Sch D. Workings'!H110-'Sch C. Quarter Output (PR1)'!H116),'Sch D. Workings'!W217)))</f>
        <v>0</v>
      </c>
      <c r="O116" s="227">
        <f>'Sch D. Workings'!AC217</f>
        <v>0</v>
      </c>
      <c r="P116" s="82">
        <f>IFERROR(LOOKUP('Sch D. Workings'!Y217,$C$10:$C$14,$B$10:$B$14),0)</f>
        <v>0</v>
      </c>
      <c r="Q116" s="99">
        <f>COUNTIFS('Sch D. Workings'!Y217,"&gt;"&amp;'Sch D. Workings'!$H110)</f>
        <v>0</v>
      </c>
      <c r="R116" s="85"/>
      <c r="S116" s="78">
        <f>'Sch D. Workings'!AE217</f>
        <v>0</v>
      </c>
      <c r="T116" s="224">
        <f>IF(OR('Sch D. Workings'!D110="",$D$7&lt;=O$7),0,IF(OR(N116="Exceeded Cap",H116="Exceeded Cap",SUM(H116,N116)='Sch D. Workings'!H110),"Exceeded Cap",IF((SUMIFS('Sch A. Input'!I108:BJ108,'Sch A. Input'!$I$14:$BJ$14,"Total",'Sch A. Input'!$I$13:$BJ$13,"&lt;="&amp;$U$7))&gt;'Sch D. Workings'!H110,MIN('Sch D. Workings'!AH217,'Sch D. Workings'!H110-H116-N116),'Sch D. Workings'!AH217)))</f>
        <v>0</v>
      </c>
      <c r="U116" s="227">
        <f>'Sch D. Workings'!AN217</f>
        <v>0</v>
      </c>
      <c r="V116" s="82">
        <f>IFERROR(LOOKUP('Sch D. Workings'!AJ217,$C$10:$C$14,$B$10:$B$14),0)</f>
        <v>0</v>
      </c>
      <c r="W116" s="99">
        <f>COUNTIFS('Sch D. Workings'!AJ217,"&gt;"&amp;'Sch D. Workings'!$H110)</f>
        <v>0</v>
      </c>
    </row>
    <row r="117" spans="2:23" x14ac:dyDescent="0.25">
      <c r="C117" s="81" t="str">
        <f>IF('Sch A. Input'!B109="","",'Sch A. Input'!B109)</f>
        <v/>
      </c>
      <c r="D117" s="81" t="str">
        <f>IF('Sch A. Input'!C109="","",'Sch A. Input'!C109)</f>
        <v/>
      </c>
      <c r="E117" s="85"/>
      <c r="F117" s="85"/>
      <c r="G117" s="99">
        <f>'Sch D. Workings'!I218</f>
        <v>0</v>
      </c>
      <c r="H117" s="226">
        <f>IF('Sch D. Workings'!D111="",0,(IF('Sch D. Workings'!H111=0,"Exceeded Cap",IF((SUMIFS('Sch A. Input'!I109:BJ109,'Sch A. Input'!$I$14:$BJ$14,"Total",'Sch A. Input'!$I$13:$BJ$13,"&lt;="&amp;$I$7))&gt;'Sch D. Workings'!H111,MIN('Sch D. Workings'!L218,'Sch D. Workings'!H111),'Sch D. Workings'!L218))))</f>
        <v>0</v>
      </c>
      <c r="I117" s="227">
        <f>'Sch D. Workings'!R218</f>
        <v>0</v>
      </c>
      <c r="J117" s="82">
        <f>IFERROR(LOOKUP('Sch D. Workings'!N218,$C$10:$C$14,$B$10:$B$14),0)</f>
        <v>0</v>
      </c>
      <c r="K117" s="99">
        <f>COUNTIFS('Sch D. Workings'!N218,"&gt;"&amp;'Sch D. Workings'!H111)</f>
        <v>0</v>
      </c>
      <c r="L117" s="85"/>
      <c r="M117" s="78">
        <f>'Sch D. Workings'!T218</f>
        <v>0</v>
      </c>
      <c r="N117" s="224">
        <f>IF(OR('Sch D. Workings'!D111="",$D$7&lt;=I$7),0,IF(OR(H117="Exceeded Cap",H117='Sch D. Workings'!H111),"Exceeded cap",IF((SUMIFS('Sch A. Input'!I109:BJ109,'Sch A. Input'!$I$14:$BJ$14,"Total",'Sch A. Input'!$I$13:$BJ$13,"&lt;="&amp;$O$7))&gt;'Sch D. Workings'!H111,MIN('Sch D. Workings'!W218,'Sch D. Workings'!H111-'Sch C. Quarter Output (PR1)'!H117),'Sch D. Workings'!W218)))</f>
        <v>0</v>
      </c>
      <c r="O117" s="227">
        <f>'Sch D. Workings'!AC218</f>
        <v>0</v>
      </c>
      <c r="P117" s="82">
        <f>IFERROR(LOOKUP('Sch D. Workings'!Y218,$C$10:$C$14,$B$10:$B$14),0)</f>
        <v>0</v>
      </c>
      <c r="Q117" s="99">
        <f>COUNTIFS('Sch D. Workings'!Y218,"&gt;"&amp;'Sch D. Workings'!$H111)</f>
        <v>0</v>
      </c>
      <c r="R117" s="85"/>
      <c r="S117" s="78">
        <f>'Sch D. Workings'!AE218</f>
        <v>0</v>
      </c>
      <c r="T117" s="224">
        <f>IF(OR('Sch D. Workings'!D111="",$D$7&lt;=O$7),0,IF(OR(N117="Exceeded Cap",H117="Exceeded Cap",SUM(H117,N117)='Sch D. Workings'!H111),"Exceeded Cap",IF((SUMIFS('Sch A. Input'!I109:BJ109,'Sch A. Input'!$I$14:$BJ$14,"Total",'Sch A. Input'!$I$13:$BJ$13,"&lt;="&amp;$U$7))&gt;'Sch D. Workings'!H111,MIN('Sch D. Workings'!AH218,'Sch D. Workings'!H111-H117-N117),'Sch D. Workings'!AH218)))</f>
        <v>0</v>
      </c>
      <c r="U117" s="227">
        <f>'Sch D. Workings'!AN218</f>
        <v>0</v>
      </c>
      <c r="V117" s="82">
        <f>IFERROR(LOOKUP('Sch D. Workings'!AJ218,$C$10:$C$14,$B$10:$B$14),0)</f>
        <v>0</v>
      </c>
      <c r="W117" s="99">
        <f>COUNTIFS('Sch D. Workings'!AJ218,"&gt;"&amp;'Sch D. Workings'!$H111)</f>
        <v>0</v>
      </c>
    </row>
    <row r="118" spans="2:23" x14ac:dyDescent="0.25">
      <c r="C118" s="81" t="str">
        <f>IF('Sch A. Input'!B110="","",'Sch A. Input'!B110)</f>
        <v/>
      </c>
      <c r="D118" s="81" t="str">
        <f>IF('Sch A. Input'!C110="","",'Sch A. Input'!C110)</f>
        <v/>
      </c>
      <c r="E118" s="85"/>
      <c r="F118" s="85"/>
      <c r="G118" s="99">
        <f>'Sch D. Workings'!I219</f>
        <v>0</v>
      </c>
      <c r="H118" s="226">
        <f>IF('Sch D. Workings'!D112="",0,(IF('Sch D. Workings'!H112=0,"Exceeded Cap",IF((SUMIFS('Sch A. Input'!I110:BJ110,'Sch A. Input'!$I$14:$BJ$14,"Total",'Sch A. Input'!$I$13:$BJ$13,"&lt;="&amp;$I$7))&gt;'Sch D. Workings'!H112,MIN('Sch D. Workings'!L219,'Sch D. Workings'!H112),'Sch D. Workings'!L219))))</f>
        <v>0</v>
      </c>
      <c r="I118" s="227">
        <f>'Sch D. Workings'!R219</f>
        <v>0</v>
      </c>
      <c r="J118" s="82">
        <f>IFERROR(LOOKUP('Sch D. Workings'!N219,$C$10:$C$14,$B$10:$B$14),0)</f>
        <v>0</v>
      </c>
      <c r="K118" s="99">
        <f>COUNTIFS('Sch D. Workings'!N219,"&gt;"&amp;'Sch D. Workings'!H112)</f>
        <v>0</v>
      </c>
      <c r="L118" s="85"/>
      <c r="M118" s="78">
        <f>'Sch D. Workings'!T219</f>
        <v>0</v>
      </c>
      <c r="N118" s="224">
        <f>IF(OR('Sch D. Workings'!D112="",$D$7&lt;=I$7),0,IF(OR(H118="Exceeded Cap",H118='Sch D. Workings'!H112),"Exceeded cap",IF((SUMIFS('Sch A. Input'!I110:BJ110,'Sch A. Input'!$I$14:$BJ$14,"Total",'Sch A. Input'!$I$13:$BJ$13,"&lt;="&amp;$O$7))&gt;'Sch D. Workings'!H112,MIN('Sch D. Workings'!W219,'Sch D. Workings'!H112-'Sch C. Quarter Output (PR1)'!H118),'Sch D. Workings'!W219)))</f>
        <v>0</v>
      </c>
      <c r="O118" s="227">
        <f>'Sch D. Workings'!AC219</f>
        <v>0</v>
      </c>
      <c r="P118" s="82">
        <f>IFERROR(LOOKUP('Sch D. Workings'!Y219,$C$10:$C$14,$B$10:$B$14),0)</f>
        <v>0</v>
      </c>
      <c r="Q118" s="99">
        <f>COUNTIFS('Sch D. Workings'!Y219,"&gt;"&amp;'Sch D. Workings'!$H112)</f>
        <v>0</v>
      </c>
      <c r="R118" s="85"/>
      <c r="S118" s="78">
        <f>'Sch D. Workings'!AE219</f>
        <v>0</v>
      </c>
      <c r="T118" s="224">
        <f>IF(OR('Sch D. Workings'!D112="",$D$7&lt;=O$7),0,IF(OR(N118="Exceeded Cap",H118="Exceeded Cap",SUM(H118,N118)='Sch D. Workings'!H112),"Exceeded Cap",IF((SUMIFS('Sch A. Input'!I110:BJ110,'Sch A. Input'!$I$14:$BJ$14,"Total",'Sch A. Input'!$I$13:$BJ$13,"&lt;="&amp;$U$7))&gt;'Sch D. Workings'!H112,MIN('Sch D. Workings'!AH219,'Sch D. Workings'!H112-H118-N118),'Sch D. Workings'!AH219)))</f>
        <v>0</v>
      </c>
      <c r="U118" s="227">
        <f>'Sch D. Workings'!AN219</f>
        <v>0</v>
      </c>
      <c r="V118" s="82">
        <f>IFERROR(LOOKUP('Sch D. Workings'!AJ219,$C$10:$C$14,$B$10:$B$14),0)</f>
        <v>0</v>
      </c>
      <c r="W118" s="99">
        <f>COUNTIFS('Sch D. Workings'!AJ219,"&gt;"&amp;'Sch D. Workings'!$H112)</f>
        <v>0</v>
      </c>
    </row>
    <row r="119" spans="2:23" x14ac:dyDescent="0.25">
      <c r="C119" s="81" t="str">
        <f>IF('Sch A. Input'!B111="","",'Sch A. Input'!B111)</f>
        <v/>
      </c>
      <c r="D119" s="81" t="str">
        <f>IF('Sch A. Input'!C111="","",'Sch A. Input'!C111)</f>
        <v/>
      </c>
      <c r="E119" s="85"/>
      <c r="F119" s="85"/>
      <c r="G119" s="99">
        <f>'Sch D. Workings'!I220</f>
        <v>0</v>
      </c>
      <c r="H119" s="226">
        <f>IF('Sch D. Workings'!D113="",0,(IF('Sch D. Workings'!H113=0,"Exceeded Cap",IF((SUMIFS('Sch A. Input'!I111:BJ111,'Sch A. Input'!$I$14:$BJ$14,"Total",'Sch A. Input'!$I$13:$BJ$13,"&lt;="&amp;$I$7))&gt;'Sch D. Workings'!H113,MIN('Sch D. Workings'!L220,'Sch D. Workings'!H113),'Sch D. Workings'!L220))))</f>
        <v>0</v>
      </c>
      <c r="I119" s="227">
        <f>'Sch D. Workings'!R220</f>
        <v>0</v>
      </c>
      <c r="J119" s="82">
        <f>IFERROR(LOOKUP('Sch D. Workings'!N220,$C$10:$C$14,$B$10:$B$14),0)</f>
        <v>0</v>
      </c>
      <c r="K119" s="99">
        <f>COUNTIFS('Sch D. Workings'!N220,"&gt;"&amp;'Sch D. Workings'!H113)</f>
        <v>0</v>
      </c>
      <c r="L119" s="85"/>
      <c r="M119" s="78">
        <f>'Sch D. Workings'!T220</f>
        <v>0</v>
      </c>
      <c r="N119" s="224">
        <f>IF(OR('Sch D. Workings'!D113="",$D$7&lt;=I$7),0,IF(OR(H119="Exceeded Cap",H119='Sch D. Workings'!H113),"Exceeded cap",IF((SUMIFS('Sch A. Input'!I111:BJ111,'Sch A. Input'!$I$14:$BJ$14,"Total",'Sch A. Input'!$I$13:$BJ$13,"&lt;="&amp;$O$7))&gt;'Sch D. Workings'!H113,MIN('Sch D. Workings'!W220,'Sch D. Workings'!H113-'Sch C. Quarter Output (PR1)'!H119),'Sch D. Workings'!W220)))</f>
        <v>0</v>
      </c>
      <c r="O119" s="227">
        <f>'Sch D. Workings'!AC220</f>
        <v>0</v>
      </c>
      <c r="P119" s="82">
        <f>IFERROR(LOOKUP('Sch D. Workings'!Y220,$C$10:$C$14,$B$10:$B$14),0)</f>
        <v>0</v>
      </c>
      <c r="Q119" s="99">
        <f>COUNTIFS('Sch D. Workings'!Y220,"&gt;"&amp;'Sch D. Workings'!$H113)</f>
        <v>0</v>
      </c>
      <c r="R119" s="85"/>
      <c r="S119" s="78">
        <f>'Sch D. Workings'!AE220</f>
        <v>0</v>
      </c>
      <c r="T119" s="224">
        <f>IF(OR('Sch D. Workings'!D113="",$D$7&lt;=O$7),0,IF(OR(N119="Exceeded Cap",H119="Exceeded Cap",SUM(H119,N119)='Sch D. Workings'!H113),"Exceeded Cap",IF((SUMIFS('Sch A. Input'!I111:BJ111,'Sch A. Input'!$I$14:$BJ$14,"Total",'Sch A. Input'!$I$13:$BJ$13,"&lt;="&amp;$U$7))&gt;'Sch D. Workings'!H113,MIN('Sch D. Workings'!AH220,'Sch D. Workings'!H113-H119-N119),'Sch D. Workings'!AH220)))</f>
        <v>0</v>
      </c>
      <c r="U119" s="227">
        <f>'Sch D. Workings'!AN220</f>
        <v>0</v>
      </c>
      <c r="V119" s="82">
        <f>IFERROR(LOOKUP('Sch D. Workings'!AJ220,$C$10:$C$14,$B$10:$B$14),0)</f>
        <v>0</v>
      </c>
      <c r="W119" s="99">
        <f>COUNTIFS('Sch D. Workings'!AJ220,"&gt;"&amp;'Sch D. Workings'!$H113)</f>
        <v>0</v>
      </c>
    </row>
    <row r="120" spans="2:23" x14ac:dyDescent="0.25">
      <c r="C120" s="81" t="str">
        <f>IF('Sch A. Input'!B112="","",'Sch A. Input'!B112)</f>
        <v/>
      </c>
      <c r="D120" s="81" t="str">
        <f>IF('Sch A. Input'!C112="","",'Sch A. Input'!C112)</f>
        <v/>
      </c>
      <c r="E120" s="85"/>
      <c r="F120" s="85"/>
      <c r="G120" s="99">
        <f>'Sch D. Workings'!I221</f>
        <v>0</v>
      </c>
      <c r="H120" s="226">
        <f>IF('Sch D. Workings'!D114="",0,(IF('Sch D. Workings'!H114=0,"Exceeded Cap",IF((SUMIFS('Sch A. Input'!I112:BJ112,'Sch A. Input'!$I$14:$BJ$14,"Total",'Sch A. Input'!$I$13:$BJ$13,"&lt;="&amp;$I$7))&gt;'Sch D. Workings'!H114,MIN('Sch D. Workings'!L221,'Sch D. Workings'!H114),'Sch D. Workings'!L221))))</f>
        <v>0</v>
      </c>
      <c r="I120" s="227">
        <f>'Sch D. Workings'!R221</f>
        <v>0</v>
      </c>
      <c r="J120" s="82">
        <f>IFERROR(LOOKUP('Sch D. Workings'!N221,$C$10:$C$14,$B$10:$B$14),0)</f>
        <v>0</v>
      </c>
      <c r="K120" s="99">
        <f>COUNTIFS('Sch D. Workings'!N221,"&gt;"&amp;'Sch D. Workings'!H114)</f>
        <v>0</v>
      </c>
      <c r="L120" s="85"/>
      <c r="M120" s="78">
        <f>'Sch D. Workings'!T221</f>
        <v>0</v>
      </c>
      <c r="N120" s="224">
        <f>IF(OR('Sch D. Workings'!D114="",$D$7&lt;=I$7),0,IF(OR(H120="Exceeded Cap",H120='Sch D. Workings'!H114),"Exceeded cap",IF((SUMIFS('Sch A. Input'!I112:BJ112,'Sch A. Input'!$I$14:$BJ$14,"Total",'Sch A. Input'!$I$13:$BJ$13,"&lt;="&amp;$O$7))&gt;'Sch D. Workings'!H114,MIN('Sch D. Workings'!W221,'Sch D. Workings'!H114-'Sch C. Quarter Output (PR1)'!H120),'Sch D. Workings'!W221)))</f>
        <v>0</v>
      </c>
      <c r="O120" s="227">
        <f>'Sch D. Workings'!AC221</f>
        <v>0</v>
      </c>
      <c r="P120" s="82">
        <f>IFERROR(LOOKUP('Sch D. Workings'!Y221,$C$10:$C$14,$B$10:$B$14),0)</f>
        <v>0</v>
      </c>
      <c r="Q120" s="99">
        <f>COUNTIFS('Sch D. Workings'!Y221,"&gt;"&amp;'Sch D. Workings'!$H114)</f>
        <v>0</v>
      </c>
      <c r="R120" s="85"/>
      <c r="S120" s="78">
        <f>'Sch D. Workings'!AE221</f>
        <v>0</v>
      </c>
      <c r="T120" s="224">
        <f>IF(OR('Sch D. Workings'!D114="",$D$7&lt;=O$7),0,IF(OR(N120="Exceeded Cap",H120="Exceeded Cap",SUM(H120,N120)='Sch D. Workings'!H114),"Exceeded Cap",IF((SUMIFS('Sch A. Input'!I112:BJ112,'Sch A. Input'!$I$14:$BJ$14,"Total",'Sch A. Input'!$I$13:$BJ$13,"&lt;="&amp;$U$7))&gt;'Sch D. Workings'!H114,MIN('Sch D. Workings'!AH221,'Sch D. Workings'!H114-H120-N120),'Sch D. Workings'!AH221)))</f>
        <v>0</v>
      </c>
      <c r="U120" s="227">
        <f>'Sch D. Workings'!AN221</f>
        <v>0</v>
      </c>
      <c r="V120" s="82">
        <f>IFERROR(LOOKUP('Sch D. Workings'!AJ221,$C$10:$C$14,$B$10:$B$14),0)</f>
        <v>0</v>
      </c>
      <c r="W120" s="99">
        <f>COUNTIFS('Sch D. Workings'!AJ221,"&gt;"&amp;'Sch D. Workings'!$H114)</f>
        <v>0</v>
      </c>
    </row>
    <row r="121" spans="2:23" x14ac:dyDescent="0.25">
      <c r="C121" s="81" t="str">
        <f>IF('Sch A. Input'!B113="","",'Sch A. Input'!B113)</f>
        <v/>
      </c>
      <c r="D121" s="81" t="str">
        <f>IF('Sch A. Input'!C113="","",'Sch A. Input'!C113)</f>
        <v/>
      </c>
      <c r="E121" s="85"/>
      <c r="F121" s="85"/>
      <c r="G121" s="99">
        <f>'Sch D. Workings'!I222</f>
        <v>0</v>
      </c>
      <c r="H121" s="226">
        <f>IF('Sch D. Workings'!D115="",0,(IF('Sch D. Workings'!H115=0,"Exceeded Cap",IF((SUMIFS('Sch A. Input'!I113:BJ113,'Sch A. Input'!$I$14:$BJ$14,"Total",'Sch A. Input'!$I$13:$BJ$13,"&lt;="&amp;$I$7))&gt;'Sch D. Workings'!H115,MIN('Sch D. Workings'!L222,'Sch D. Workings'!H115),'Sch D. Workings'!L222))))</f>
        <v>0</v>
      </c>
      <c r="I121" s="227">
        <f>'Sch D. Workings'!R222</f>
        <v>0</v>
      </c>
      <c r="J121" s="82">
        <f>IFERROR(LOOKUP('Sch D. Workings'!N222,$C$10:$C$14,$B$10:$B$14),0)</f>
        <v>0</v>
      </c>
      <c r="K121" s="99">
        <f>COUNTIFS('Sch D. Workings'!N222,"&gt;"&amp;'Sch D. Workings'!H115)</f>
        <v>0</v>
      </c>
      <c r="L121" s="85"/>
      <c r="M121" s="78">
        <f>'Sch D. Workings'!T222</f>
        <v>0</v>
      </c>
      <c r="N121" s="224">
        <f>IF(OR('Sch D. Workings'!D115="",$D$7&lt;=I$7),0,IF(OR(H121="Exceeded Cap",H121='Sch D. Workings'!H115),"Exceeded cap",IF((SUMIFS('Sch A. Input'!I113:BJ113,'Sch A. Input'!$I$14:$BJ$14,"Total",'Sch A. Input'!$I$13:$BJ$13,"&lt;="&amp;$O$7))&gt;'Sch D. Workings'!H115,MIN('Sch D. Workings'!W222,'Sch D. Workings'!H115-'Sch C. Quarter Output (PR1)'!H121),'Sch D. Workings'!W222)))</f>
        <v>0</v>
      </c>
      <c r="O121" s="227">
        <f>'Sch D. Workings'!AC222</f>
        <v>0</v>
      </c>
      <c r="P121" s="82">
        <f>IFERROR(LOOKUP('Sch D. Workings'!Y222,$C$10:$C$14,$B$10:$B$14),0)</f>
        <v>0</v>
      </c>
      <c r="Q121" s="99">
        <f>COUNTIFS('Sch D. Workings'!Y222,"&gt;"&amp;'Sch D. Workings'!$H115)</f>
        <v>0</v>
      </c>
      <c r="R121" s="85"/>
      <c r="S121" s="78">
        <f>'Sch D. Workings'!AE222</f>
        <v>0</v>
      </c>
      <c r="T121" s="224">
        <f>IF(OR('Sch D. Workings'!D115="",$D$7&lt;=O$7),0,IF(OR(N121="Exceeded Cap",H121="Exceeded Cap",SUM(H121,N121)='Sch D. Workings'!H115),"Exceeded Cap",IF((SUMIFS('Sch A. Input'!I113:BJ113,'Sch A. Input'!$I$14:$BJ$14,"Total",'Sch A. Input'!$I$13:$BJ$13,"&lt;="&amp;$U$7))&gt;'Sch D. Workings'!H115,MIN('Sch D. Workings'!AH222,'Sch D. Workings'!H115-H121-N121),'Sch D. Workings'!AH222)))</f>
        <v>0</v>
      </c>
      <c r="U121" s="227">
        <f>'Sch D. Workings'!AN222</f>
        <v>0</v>
      </c>
      <c r="V121" s="82">
        <f>IFERROR(LOOKUP('Sch D. Workings'!AJ222,$C$10:$C$14,$B$10:$B$14),0)</f>
        <v>0</v>
      </c>
      <c r="W121" s="99">
        <f>COUNTIFS('Sch D. Workings'!AJ222,"&gt;"&amp;'Sch D. Workings'!$H115)</f>
        <v>0</v>
      </c>
    </row>
    <row r="122" spans="2:23" x14ac:dyDescent="0.25">
      <c r="C122" s="81" t="str">
        <f>IF('Sch A. Input'!B114="","",'Sch A. Input'!B114)</f>
        <v/>
      </c>
      <c r="D122" s="81" t="str">
        <f>IF('Sch A. Input'!C114="","",'Sch A. Input'!C114)</f>
        <v/>
      </c>
      <c r="E122" s="85"/>
      <c r="F122" s="85"/>
      <c r="G122" s="99">
        <f>'Sch D. Workings'!I223</f>
        <v>0</v>
      </c>
      <c r="H122" s="226">
        <f>IF('Sch D. Workings'!D116="",0,(IF('Sch D. Workings'!H116=0,"Exceeded Cap",IF((SUMIFS('Sch A. Input'!I114:BJ114,'Sch A. Input'!$I$14:$BJ$14,"Total",'Sch A. Input'!$I$13:$BJ$13,"&lt;="&amp;$I$7))&gt;'Sch D. Workings'!H116,MIN('Sch D. Workings'!L223,'Sch D. Workings'!H116),'Sch D. Workings'!L223))))</f>
        <v>0</v>
      </c>
      <c r="I122" s="227">
        <f>'Sch D. Workings'!R223</f>
        <v>0</v>
      </c>
      <c r="J122" s="82">
        <f>IFERROR(LOOKUP('Sch D. Workings'!N223,$C$10:$C$14,$B$10:$B$14),0)</f>
        <v>0</v>
      </c>
      <c r="K122" s="99">
        <f>COUNTIFS('Sch D. Workings'!N223,"&gt;"&amp;'Sch D. Workings'!H116)</f>
        <v>0</v>
      </c>
      <c r="L122" s="85"/>
      <c r="M122" s="78">
        <f>'Sch D. Workings'!T223</f>
        <v>0</v>
      </c>
      <c r="N122" s="224">
        <f>IF(OR('Sch D. Workings'!D116="",$D$7&lt;=I$7),0,IF(OR(H122="Exceeded Cap",H122='Sch D. Workings'!H116),"Exceeded cap",IF((SUMIFS('Sch A. Input'!I114:BJ114,'Sch A. Input'!$I$14:$BJ$14,"Total",'Sch A. Input'!$I$13:$BJ$13,"&lt;="&amp;$O$7))&gt;'Sch D. Workings'!H116,MIN('Sch D. Workings'!W223,'Sch D. Workings'!H116-'Sch C. Quarter Output (PR1)'!H122),'Sch D. Workings'!W223)))</f>
        <v>0</v>
      </c>
      <c r="O122" s="227">
        <f>'Sch D. Workings'!AC223</f>
        <v>0</v>
      </c>
      <c r="P122" s="82">
        <f>IFERROR(LOOKUP('Sch D. Workings'!Y223,$C$10:$C$14,$B$10:$B$14),0)</f>
        <v>0</v>
      </c>
      <c r="Q122" s="99">
        <f>COUNTIFS('Sch D. Workings'!Y223,"&gt;"&amp;'Sch D. Workings'!$H116)</f>
        <v>0</v>
      </c>
      <c r="R122" s="85"/>
      <c r="S122" s="78">
        <f>'Sch D. Workings'!AE223</f>
        <v>0</v>
      </c>
      <c r="T122" s="224">
        <f>IF(OR('Sch D. Workings'!D116="",$D$7&lt;=O$7),0,IF(OR(N122="Exceeded Cap",H122="Exceeded Cap",SUM(H122,N122)='Sch D. Workings'!H116),"Exceeded Cap",IF((SUMIFS('Sch A. Input'!I114:BJ114,'Sch A. Input'!$I$14:$BJ$14,"Total",'Sch A. Input'!$I$13:$BJ$13,"&lt;="&amp;$U$7))&gt;'Sch D. Workings'!H116,MIN('Sch D. Workings'!AH223,'Sch D. Workings'!H116-H122-N122),'Sch D. Workings'!AH223)))</f>
        <v>0</v>
      </c>
      <c r="U122" s="227">
        <f>'Sch D. Workings'!AN223</f>
        <v>0</v>
      </c>
      <c r="V122" s="82">
        <f>IFERROR(LOOKUP('Sch D. Workings'!AJ223,$C$10:$C$14,$B$10:$B$14),0)</f>
        <v>0</v>
      </c>
      <c r="W122" s="99">
        <f>COUNTIFS('Sch D. Workings'!AJ223,"&gt;"&amp;'Sch D. Workings'!$H116)</f>
        <v>0</v>
      </c>
    </row>
    <row r="123" spans="2:23" s="117" customFormat="1" ht="15.75" thickBot="1" x14ac:dyDescent="0.3">
      <c r="B123" s="150"/>
      <c r="C123" s="151"/>
      <c r="D123" s="151"/>
      <c r="E123" s="152"/>
      <c r="F123" s="152"/>
      <c r="G123" s="153">
        <f>SUM(G23:G122)</f>
        <v>0</v>
      </c>
      <c r="H123" s="228">
        <f>SUM(H23:H122)</f>
        <v>0</v>
      </c>
      <c r="I123" s="229">
        <f>SUM(I23:I122)</f>
        <v>0</v>
      </c>
      <c r="J123" s="153"/>
      <c r="K123" s="153">
        <f>SUM(K23:K122)</f>
        <v>0</v>
      </c>
      <c r="L123" s="152"/>
      <c r="M123" s="153">
        <f>SUM(M23:M122)</f>
        <v>0</v>
      </c>
      <c r="N123" s="228">
        <f>SUM(N23:N122)</f>
        <v>0</v>
      </c>
      <c r="O123" s="229">
        <f>SUM(O23:O122)</f>
        <v>0</v>
      </c>
      <c r="P123" s="153"/>
      <c r="Q123" s="153">
        <f>SUM(Q23:Q122)</f>
        <v>0</v>
      </c>
      <c r="R123" s="152"/>
      <c r="S123" s="153">
        <f>SUM(S23:S122)</f>
        <v>0</v>
      </c>
      <c r="T123" s="229">
        <f>SUM(T23:T122)</f>
        <v>0</v>
      </c>
      <c r="U123" s="229">
        <f>SUM(U23:U122)</f>
        <v>0</v>
      </c>
      <c r="V123" s="153"/>
      <c r="W123" s="153">
        <f>SUM(W23:W122)</f>
        <v>0</v>
      </c>
    </row>
    <row r="124" spans="2:23" ht="15.75" thickTop="1" x14ac:dyDescent="0.25">
      <c r="C124" s="143"/>
      <c r="E124" s="84"/>
      <c r="F124" s="84"/>
      <c r="G124" s="161"/>
      <c r="L124" s="84"/>
      <c r="R124" s="84"/>
    </row>
    <row r="125" spans="2:23" x14ac:dyDescent="0.25"/>
    <row r="126" spans="2:23" x14ac:dyDescent="0.25"/>
    <row r="127" spans="2:23" ht="15.75" thickBot="1" x14ac:dyDescent="0.3"/>
    <row r="128" spans="2:23" s="56" customFormat="1" ht="12.75" x14ac:dyDescent="0.25">
      <c r="C128" s="135" t="s">
        <v>27</v>
      </c>
      <c r="D128" s="136"/>
      <c r="E128" s="136"/>
      <c r="F128" s="136"/>
      <c r="G128" s="136"/>
      <c r="H128" s="136"/>
      <c r="I128" s="136"/>
      <c r="J128" s="136"/>
      <c r="K128" s="136"/>
      <c r="L128" s="136"/>
      <c r="M128" s="136"/>
      <c r="N128" s="136"/>
      <c r="O128" s="136"/>
      <c r="P128" s="136"/>
      <c r="Q128" s="136"/>
      <c r="R128" s="136"/>
      <c r="S128" s="136"/>
      <c r="T128" s="136"/>
      <c r="U128" s="136"/>
      <c r="V128" s="136"/>
      <c r="W128" s="137"/>
    </row>
    <row r="129" spans="3:23" s="56" customFormat="1" ht="127.5" customHeight="1" thickBot="1" x14ac:dyDescent="0.3">
      <c r="C129" s="375" t="s">
        <v>69</v>
      </c>
      <c r="D129" s="376"/>
      <c r="E129" s="376"/>
      <c r="F129" s="376"/>
      <c r="G129" s="376"/>
      <c r="H129" s="376"/>
      <c r="I129" s="376"/>
      <c r="J129" s="376"/>
      <c r="K129" s="376"/>
      <c r="L129" s="376"/>
      <c r="M129" s="376"/>
      <c r="N129" s="376"/>
      <c r="O129" s="376"/>
      <c r="P129" s="376"/>
      <c r="Q129" s="376"/>
      <c r="R129" s="376"/>
      <c r="S129" s="376"/>
      <c r="T129" s="376"/>
      <c r="U129" s="376"/>
      <c r="V129" s="376"/>
      <c r="W129" s="377"/>
    </row>
    <row r="130" spans="3:23" x14ac:dyDescent="0.25"/>
    <row r="131" spans="3:23" hidden="1" x14ac:dyDescent="0.25"/>
    <row r="132" spans="3:23" hidden="1" x14ac:dyDescent="0.25"/>
    <row r="133" spans="3:23" hidden="1" x14ac:dyDescent="0.25"/>
    <row r="134" spans="3:23" hidden="1" x14ac:dyDescent="0.25"/>
    <row r="135" spans="3:23" hidden="1" x14ac:dyDescent="0.25"/>
    <row r="136" spans="3:23" hidden="1" x14ac:dyDescent="0.25"/>
    <row r="137" spans="3:23" hidden="1" x14ac:dyDescent="0.25"/>
    <row r="138" spans="3:23" hidden="1" x14ac:dyDescent="0.25"/>
    <row r="139" spans="3:23" hidden="1" x14ac:dyDescent="0.25"/>
    <row r="140" spans="3:23" hidden="1" x14ac:dyDescent="0.25"/>
    <row r="141" spans="3:23" hidden="1" x14ac:dyDescent="0.25"/>
    <row r="142" spans="3:23" hidden="1" x14ac:dyDescent="0.25"/>
    <row r="143" spans="3:23" hidden="1" x14ac:dyDescent="0.25"/>
    <row r="144" spans="3:23"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sheetData>
  <sheetProtection algorithmName="SHA-512" hashValue="J2IjiU/zLiOudhlzrdPFQwA5xSuvlF1xuUB+1sq/9GYK0+sx+/VgpKmD9f6/dzWJiua80G9MwRPNSWPEZCVQWA==" saltValue="zocmJ7hcK/CStWxAopcBZQ==" spinCount="100000" sheet="1" objects="1" scenarios="1" formatColumns="0" formatRows="0"/>
  <mergeCells count="5">
    <mergeCell ref="M8:O8"/>
    <mergeCell ref="S8:U8"/>
    <mergeCell ref="G8:I8"/>
    <mergeCell ref="B16:D16"/>
    <mergeCell ref="C129:W129"/>
  </mergeCells>
  <conditionalFormatting sqref="G23:I123 S11:U15 T16:U16 G11:I16 M11:O16 M23:O123 S23:U123">
    <cfRule type="cellIs" dxfId="9" priority="20" operator="lessThan">
      <formula>0</formula>
    </cfRule>
  </conditionalFormatting>
  <conditionalFormatting sqref="J123">
    <cfRule type="cellIs" dxfId="8" priority="19" operator="lessThan">
      <formula>0</formula>
    </cfRule>
  </conditionalFormatting>
  <conditionalFormatting sqref="V123">
    <cfRule type="cellIs" dxfId="7" priority="16" operator="lessThan">
      <formula>0</formula>
    </cfRule>
  </conditionalFormatting>
  <conditionalFormatting sqref="P123">
    <cfRule type="cellIs" dxfId="6" priority="18" operator="lessThan">
      <formula>0</formula>
    </cfRule>
  </conditionalFormatting>
  <conditionalFormatting sqref="K123">
    <cfRule type="cellIs" dxfId="5" priority="3" operator="lessThan">
      <formula>0</formula>
    </cfRule>
  </conditionalFormatting>
  <conditionalFormatting sqref="W123">
    <cfRule type="cellIs" dxfId="4" priority="1" operator="lessThan">
      <formula>0</formula>
    </cfRule>
  </conditionalFormatting>
  <conditionalFormatting sqref="S16">
    <cfRule type="cellIs" dxfId="3" priority="4" operator="lessThan">
      <formula>0</formula>
    </cfRule>
  </conditionalFormatting>
  <conditionalFormatting sqref="Q123">
    <cfRule type="cellIs" dxfId="2" priority="2" operator="lessThan">
      <formula>0</formula>
    </cfRule>
  </conditionalFormatting>
  <hyperlinks>
    <hyperlink ref="C1" location="'Instructions and contents'!A1" tooltip="Instructions and contents" display="Instructions and contents"/>
    <hyperlink ref="C2" location="'Sch B. Semi-monthly Output'!A1" tooltip="Schedule B: Semi-monthly Output" display="&lt;Previous tab"/>
    <hyperlink ref="D2" location="'Sch D. Workings'!A1" tooltip="Schedule D: Workings" display="Next tab&gt;"/>
  </hyperlinks>
  <pageMargins left="0.7" right="0.7" top="0.75" bottom="0.75" header="0.3" footer="0.3"/>
  <pageSetup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CS579"/>
  <sheetViews>
    <sheetView showGridLines="0" zoomScale="85" zoomScaleNormal="85" workbookViewId="0">
      <selection activeCell="E5" sqref="E5"/>
    </sheetView>
  </sheetViews>
  <sheetFormatPr defaultColWidth="0" defaultRowHeight="15" zeroHeight="1" x14ac:dyDescent="0.25"/>
  <cols>
    <col min="1" max="1" width="5.85546875" style="2" customWidth="1"/>
    <col min="2" max="2" width="9.7109375" style="2" customWidth="1"/>
    <col min="3" max="3" width="16.140625" style="30" customWidth="1"/>
    <col min="4" max="4" width="15.5703125" style="2" customWidth="1"/>
    <col min="5" max="5" width="11.5703125" style="2" customWidth="1"/>
    <col min="6" max="6" width="15.28515625" style="2" customWidth="1"/>
    <col min="7" max="7" width="16.42578125" style="2" customWidth="1"/>
    <col min="8" max="8" width="15.42578125" style="2" customWidth="1"/>
    <col min="9" max="10" width="14.5703125" style="2" customWidth="1"/>
    <col min="11" max="11" width="17.85546875" style="2" customWidth="1"/>
    <col min="12" max="12" width="16.140625" style="2" customWidth="1"/>
    <col min="13" max="13" width="15.42578125" style="2" customWidth="1"/>
    <col min="14" max="17" width="18.28515625" style="2" customWidth="1"/>
    <col min="18" max="18" width="18.28515625" style="2" customWidth="1" collapsed="1"/>
    <col min="19" max="19" width="18.42578125" style="2" customWidth="1"/>
    <col min="20" max="28" width="19.85546875" style="2" customWidth="1"/>
    <col min="29" max="29" width="29.28515625" style="2" customWidth="1"/>
    <col min="30" max="31" width="19.28515625" style="2" customWidth="1"/>
    <col min="32" max="32" width="15.28515625" style="2" customWidth="1"/>
    <col min="33" max="33" width="17" style="2" customWidth="1"/>
    <col min="34" max="34" width="16.85546875" style="2" customWidth="1"/>
    <col min="35" max="35" width="21" style="2" customWidth="1"/>
    <col min="36" max="36" width="24.42578125" style="2" customWidth="1"/>
    <col min="37" max="37" width="22.28515625" style="2" customWidth="1"/>
    <col min="38" max="38" width="19.140625" style="2" customWidth="1"/>
    <col min="39" max="39" width="22.42578125" style="2" customWidth="1"/>
    <col min="40" max="40" width="18.28515625" style="2" customWidth="1"/>
    <col min="41" max="41" width="11" style="2" customWidth="1"/>
    <col min="42" max="42" width="13.28515625" style="2" customWidth="1"/>
    <col min="43" max="43" width="12.5703125" style="2" hidden="1" customWidth="1"/>
    <col min="44" max="45" width="12.28515625" style="2" hidden="1" customWidth="1"/>
    <col min="46" max="46" width="12.140625" style="2" hidden="1" customWidth="1"/>
    <col min="47" max="47" width="11.5703125" style="2" hidden="1" customWidth="1"/>
    <col min="48" max="49" width="9.28515625" style="2" hidden="1" customWidth="1"/>
    <col min="50" max="50" width="12.42578125" style="2" hidden="1" customWidth="1"/>
    <col min="51" max="52" width="9.28515625" style="2" hidden="1" customWidth="1"/>
    <col min="53" max="53" width="11" style="2" hidden="1" customWidth="1"/>
    <col min="54" max="54" width="9.28515625" style="2" hidden="1" customWidth="1"/>
    <col min="55" max="55" width="11.5703125" style="2" hidden="1" customWidth="1"/>
    <col min="56" max="57" width="10.85546875" style="2" hidden="1" customWidth="1"/>
    <col min="58" max="58" width="9.28515625" style="2" hidden="1" customWidth="1"/>
    <col min="59" max="59" width="11" style="2" hidden="1" customWidth="1"/>
    <col min="60" max="62" width="9.28515625" style="2" hidden="1" customWidth="1"/>
    <col min="63" max="86" width="9.140625" hidden="1" customWidth="1"/>
    <col min="87" max="87" width="9.140625" style="2" hidden="1" customWidth="1"/>
    <col min="88" max="97" width="0" style="2" hidden="1" customWidth="1"/>
    <col min="98" max="16384" width="9.140625" style="2" hidden="1"/>
  </cols>
  <sheetData>
    <row r="1" spans="1:91" s="56" customFormat="1" ht="12.75" x14ac:dyDescent="0.2">
      <c r="B1" s="58" t="s">
        <v>28</v>
      </c>
      <c r="C1" s="175"/>
    </row>
    <row r="2" spans="1:91" s="56" customFormat="1" ht="12.75" x14ac:dyDescent="0.2">
      <c r="B2" s="58" t="s">
        <v>30</v>
      </c>
      <c r="C2" s="175"/>
    </row>
    <row r="3" spans="1:91" s="56" customFormat="1" ht="12.75" x14ac:dyDescent="0.2">
      <c r="I3" s="2"/>
    </row>
    <row r="4" spans="1:91" s="56" customFormat="1" ht="18" x14ac:dyDescent="0.2">
      <c r="B4" s="369" t="s">
        <v>198</v>
      </c>
      <c r="C4" s="370">
        <f>'Sch A. Input'!C4</f>
        <v>0</v>
      </c>
      <c r="D4" s="55"/>
      <c r="K4" s="154"/>
      <c r="L4" s="154"/>
      <c r="AB4" s="3"/>
    </row>
    <row r="5" spans="1:91" s="56" customFormat="1" ht="26.25" x14ac:dyDescent="0.2">
      <c r="D5" s="139" t="s">
        <v>55</v>
      </c>
      <c r="AB5" s="3"/>
    </row>
    <row r="6" spans="1:91" ht="20.25" x14ac:dyDescent="0.3">
      <c r="B6" s="140" t="s">
        <v>106</v>
      </c>
      <c r="C6" s="141"/>
      <c r="D6" s="142"/>
      <c r="E6" s="141"/>
      <c r="F6" s="141"/>
      <c r="G6" s="141"/>
      <c r="H6" s="141"/>
      <c r="I6" s="141"/>
      <c r="J6" s="141"/>
      <c r="K6" s="141"/>
      <c r="L6" s="141"/>
      <c r="M6" s="141"/>
      <c r="N6" s="141"/>
      <c r="O6" s="141"/>
      <c r="Y6" s="164"/>
    </row>
    <row r="7" spans="1:91" ht="5.25" customHeight="1" thickBot="1" x14ac:dyDescent="0.3">
      <c r="AD7" s="21"/>
      <c r="AE7" s="21"/>
      <c r="AF7" s="21"/>
    </row>
    <row r="8" spans="1:91" ht="51.75" x14ac:dyDescent="0.25">
      <c r="B8" s="7" t="s">
        <v>1</v>
      </c>
      <c r="C8" s="31" t="s">
        <v>8</v>
      </c>
      <c r="D8" s="8" t="s">
        <v>9</v>
      </c>
      <c r="E8" s="8" t="s">
        <v>10</v>
      </c>
      <c r="F8" s="8" t="s">
        <v>46</v>
      </c>
      <c r="G8" s="8" t="s">
        <v>16</v>
      </c>
      <c r="H8" s="48" t="s">
        <v>59</v>
      </c>
      <c r="K8" s="156" t="s">
        <v>138</v>
      </c>
      <c r="L8" s="257" t="s">
        <v>139</v>
      </c>
      <c r="M8" s="358" t="s">
        <v>158</v>
      </c>
      <c r="P8" s="28"/>
      <c r="V8" s="204"/>
      <c r="Y8" s="298"/>
      <c r="AB8" s="160"/>
      <c r="AD8" s="3"/>
      <c r="AE8" s="3"/>
      <c r="AF8" s="3"/>
    </row>
    <row r="9" spans="1:91" ht="15.75" thickBot="1" x14ac:dyDescent="0.3">
      <c r="B9" s="9" t="s">
        <v>11</v>
      </c>
      <c r="C9" s="32">
        <v>1</v>
      </c>
      <c r="D9" s="10">
        <v>48000</v>
      </c>
      <c r="E9" s="11">
        <f>+D9-C9+1</f>
        <v>48000</v>
      </c>
      <c r="F9" s="12">
        <v>4.7500000000000001E-2</v>
      </c>
      <c r="G9" s="11">
        <f>SUM(E9*F9)</f>
        <v>2280</v>
      </c>
      <c r="H9" s="49">
        <f>F9</f>
        <v>4.7500000000000001E-2</v>
      </c>
      <c r="K9" s="157">
        <v>42917</v>
      </c>
      <c r="L9" s="258">
        <f>'Sch A. Input'!BM33</f>
        <v>43190</v>
      </c>
      <c r="M9" s="259">
        <v>18</v>
      </c>
      <c r="V9" s="297"/>
      <c r="W9" s="20"/>
      <c r="X9" s="20"/>
      <c r="Y9" s="20"/>
      <c r="Z9" s="20"/>
      <c r="AA9" s="20"/>
      <c r="AD9" s="20"/>
      <c r="AE9" s="20"/>
      <c r="AF9" s="20"/>
    </row>
    <row r="10" spans="1:91" ht="15.75" thickBot="1" x14ac:dyDescent="0.3">
      <c r="B10" s="13" t="s">
        <v>12</v>
      </c>
      <c r="C10" s="32">
        <v>48001</v>
      </c>
      <c r="D10" s="10">
        <v>96000</v>
      </c>
      <c r="E10" s="11">
        <f>+D10-C10+1</f>
        <v>48000</v>
      </c>
      <c r="F10" s="12">
        <v>5.7500000000000002E-2</v>
      </c>
      <c r="G10" s="11">
        <f>SUM(E10*F10)+G9</f>
        <v>5040</v>
      </c>
      <c r="H10" s="49">
        <f>+F10-H9</f>
        <v>1.0000000000000002E-2</v>
      </c>
      <c r="K10" s="158"/>
      <c r="L10" s="158"/>
      <c r="Q10" s="90"/>
      <c r="R10" s="90"/>
      <c r="S10" s="20"/>
      <c r="U10" s="22"/>
      <c r="V10" s="22"/>
      <c r="W10" s="22"/>
      <c r="X10" s="22"/>
      <c r="Y10" s="22"/>
      <c r="Z10" s="22"/>
      <c r="AA10" s="22"/>
      <c r="AB10" s="22"/>
      <c r="AC10" s="22"/>
      <c r="AD10" s="22"/>
      <c r="AE10" s="3"/>
      <c r="AF10" s="3"/>
      <c r="AG10" s="3"/>
      <c r="AH10" s="3"/>
      <c r="AI10" s="3"/>
    </row>
    <row r="11" spans="1:91" ht="26.25" thickBot="1" x14ac:dyDescent="0.3">
      <c r="B11" s="13" t="s">
        <v>13</v>
      </c>
      <c r="C11" s="32">
        <v>96001</v>
      </c>
      <c r="D11" s="10">
        <v>235000</v>
      </c>
      <c r="E11" s="11">
        <f>+D11-C11+1</f>
        <v>139000</v>
      </c>
      <c r="F11" s="12">
        <v>7.7499999999999999E-2</v>
      </c>
      <c r="G11" s="11">
        <f>SUM(E11*F11)+G10</f>
        <v>15812.5</v>
      </c>
      <c r="H11" s="49">
        <f>+F11-F10</f>
        <v>1.9999999999999997E-2</v>
      </c>
      <c r="J11" s="352"/>
      <c r="K11" s="155" t="str">
        <f>'Sch A. Input'!C10</f>
        <v>Current Semi-Month End Date</v>
      </c>
      <c r="L11" s="159">
        <f>+'Sch A. Input'!$D$10</f>
        <v>42931</v>
      </c>
      <c r="Q11" s="90"/>
      <c r="R11" s="90"/>
    </row>
    <row r="12" spans="1:91" ht="15.75" thickBot="1" x14ac:dyDescent="0.3">
      <c r="B12" s="14" t="s">
        <v>14</v>
      </c>
      <c r="C12" s="33">
        <v>235001</v>
      </c>
      <c r="D12" s="15">
        <v>900000</v>
      </c>
      <c r="E12" s="16">
        <f>+D12-C12+1</f>
        <v>665000</v>
      </c>
      <c r="F12" s="17">
        <v>8.7499999999999994E-2</v>
      </c>
      <c r="G12" s="16">
        <f>SUM(E12*F12)+G11</f>
        <v>74000</v>
      </c>
      <c r="H12" s="50">
        <f>+F12-F11</f>
        <v>9.999999999999995E-3</v>
      </c>
      <c r="I12" s="23"/>
      <c r="J12" s="23"/>
      <c r="K12" s="23"/>
      <c r="L12" s="23"/>
      <c r="M12" s="23"/>
      <c r="N12" s="23"/>
      <c r="P12" s="23"/>
      <c r="Q12" s="20"/>
      <c r="R12" s="90"/>
      <c r="V12" s="204"/>
      <c r="W12" s="204"/>
      <c r="X12" s="204"/>
      <c r="Y12" s="3"/>
      <c r="Z12" s="204"/>
      <c r="AA12" s="204"/>
      <c r="AB12" s="204"/>
      <c r="AC12" s="204"/>
      <c r="AD12" s="204"/>
      <c r="AE12" s="204"/>
      <c r="AF12" s="204"/>
    </row>
    <row r="13" spans="1:91" ht="7.5" customHeight="1" thickTop="1" x14ac:dyDescent="0.25">
      <c r="A13" s="1"/>
      <c r="B13" s="1"/>
      <c r="C13" s="34"/>
      <c r="D13" s="1"/>
      <c r="E13" s="1"/>
      <c r="F13" s="1"/>
      <c r="K13" s="1"/>
      <c r="L13" s="1"/>
      <c r="M13" s="1"/>
      <c r="N13" s="1"/>
      <c r="O13" s="1"/>
      <c r="P13" s="1"/>
      <c r="W13" s="160"/>
      <c r="Y13" s="162"/>
    </row>
    <row r="14" spans="1:91" s="180" customFormat="1" ht="14.25" customHeight="1" x14ac:dyDescent="0.25">
      <c r="A14" s="179"/>
      <c r="B14" s="54">
        <v>1</v>
      </c>
      <c r="C14" s="54">
        <f>B14+1</f>
        <v>2</v>
      </c>
      <c r="D14" s="54">
        <f>C14+1</f>
        <v>3</v>
      </c>
      <c r="E14" s="54">
        <f>D14+1</f>
        <v>4</v>
      </c>
      <c r="F14" s="54">
        <f>E14+1</f>
        <v>5</v>
      </c>
      <c r="G14" s="54">
        <f t="shared" ref="G14:AD14" si="0">F14+1</f>
        <v>6</v>
      </c>
      <c r="H14" s="54">
        <f t="shared" si="0"/>
        <v>7</v>
      </c>
      <c r="I14" s="54">
        <f t="shared" si="0"/>
        <v>8</v>
      </c>
      <c r="J14" s="54">
        <f t="shared" si="0"/>
        <v>9</v>
      </c>
      <c r="K14" s="54">
        <f t="shared" si="0"/>
        <v>10</v>
      </c>
      <c r="L14" s="54">
        <f t="shared" si="0"/>
        <v>11</v>
      </c>
      <c r="M14" s="54">
        <f t="shared" si="0"/>
        <v>12</v>
      </c>
      <c r="N14" s="54">
        <f t="shared" si="0"/>
        <v>13</v>
      </c>
      <c r="O14" s="54">
        <f t="shared" si="0"/>
        <v>14</v>
      </c>
      <c r="P14" s="54">
        <f t="shared" si="0"/>
        <v>15</v>
      </c>
      <c r="Q14" s="54">
        <f t="shared" si="0"/>
        <v>16</v>
      </c>
      <c r="R14" s="54">
        <f t="shared" si="0"/>
        <v>17</v>
      </c>
      <c r="S14" s="54">
        <f t="shared" si="0"/>
        <v>18</v>
      </c>
      <c r="T14" s="54">
        <f t="shared" si="0"/>
        <v>19</v>
      </c>
      <c r="U14" s="54">
        <f t="shared" si="0"/>
        <v>20</v>
      </c>
      <c r="V14" s="54">
        <f t="shared" si="0"/>
        <v>21</v>
      </c>
      <c r="W14" s="54">
        <f t="shared" si="0"/>
        <v>22</v>
      </c>
      <c r="X14" s="54">
        <f t="shared" si="0"/>
        <v>23</v>
      </c>
      <c r="Y14" s="54">
        <f t="shared" si="0"/>
        <v>24</v>
      </c>
      <c r="Z14" s="54">
        <f t="shared" si="0"/>
        <v>25</v>
      </c>
      <c r="AA14" s="54">
        <f t="shared" si="0"/>
        <v>26</v>
      </c>
      <c r="AB14" s="54">
        <f t="shared" si="0"/>
        <v>27</v>
      </c>
      <c r="AC14" s="54">
        <f t="shared" si="0"/>
        <v>28</v>
      </c>
      <c r="AD14" s="54">
        <f t="shared" si="0"/>
        <v>29</v>
      </c>
      <c r="AE14" s="54">
        <f t="shared" ref="AE14" si="1">AD14+1</f>
        <v>30</v>
      </c>
      <c r="AF14" s="54">
        <f t="shared" ref="AF14" si="2">AE14+1</f>
        <v>31</v>
      </c>
      <c r="AG14" s="54">
        <f t="shared" ref="AG14" si="3">AF14+1</f>
        <v>32</v>
      </c>
      <c r="BK14" s="181"/>
      <c r="BL14" s="181"/>
      <c r="BM14" s="181"/>
      <c r="BN14" s="181"/>
      <c r="BO14" s="181"/>
      <c r="BP14" s="181"/>
      <c r="BQ14" s="181"/>
      <c r="BR14" s="181"/>
      <c r="BS14" s="181"/>
      <c r="BT14" s="181"/>
      <c r="BU14" s="181"/>
      <c r="BV14" s="181"/>
      <c r="BW14" s="181"/>
      <c r="BX14" s="181"/>
      <c r="BY14" s="181"/>
      <c r="BZ14" s="181"/>
      <c r="CA14" s="181"/>
      <c r="CB14" s="181"/>
      <c r="CC14" s="181"/>
      <c r="CD14" s="181"/>
      <c r="CE14" s="181"/>
      <c r="CF14" s="181"/>
      <c r="CG14" s="181"/>
      <c r="CH14" s="181"/>
    </row>
    <row r="15" spans="1:91" ht="21" thickBot="1" x14ac:dyDescent="0.35">
      <c r="B15" s="46" t="s">
        <v>188</v>
      </c>
      <c r="G15" s="88" t="s">
        <v>32</v>
      </c>
      <c r="H15" s="88" t="s">
        <v>32</v>
      </c>
      <c r="I15" s="88" t="s">
        <v>32</v>
      </c>
      <c r="J15" s="88" t="s">
        <v>32</v>
      </c>
      <c r="K15" s="88" t="s">
        <v>32</v>
      </c>
      <c r="L15" s="88" t="s">
        <v>32</v>
      </c>
      <c r="M15" s="88" t="s">
        <v>32</v>
      </c>
      <c r="N15" s="88" t="s">
        <v>32</v>
      </c>
      <c r="O15" s="88" t="s">
        <v>32</v>
      </c>
      <c r="P15" s="88" t="s">
        <v>32</v>
      </c>
      <c r="Q15" s="88" t="s">
        <v>32</v>
      </c>
      <c r="R15" s="88" t="s">
        <v>144</v>
      </c>
      <c r="S15" s="88"/>
      <c r="T15" s="88" t="s">
        <v>32</v>
      </c>
      <c r="U15" s="88" t="s">
        <v>61</v>
      </c>
      <c r="V15" s="88" t="s">
        <v>32</v>
      </c>
      <c r="W15" s="88" t="s">
        <v>32</v>
      </c>
      <c r="X15" s="88" t="s">
        <v>32</v>
      </c>
      <c r="Y15" s="88" t="s">
        <v>32</v>
      </c>
      <c r="Z15" s="88" t="s">
        <v>32</v>
      </c>
      <c r="AA15" s="88" t="s">
        <v>32</v>
      </c>
      <c r="AB15" s="88" t="s">
        <v>144</v>
      </c>
      <c r="AC15" s="88"/>
      <c r="AD15" s="88" t="s">
        <v>32</v>
      </c>
      <c r="AE15" s="357" t="s">
        <v>61</v>
      </c>
      <c r="AF15" s="88" t="s">
        <v>32</v>
      </c>
      <c r="AG15" s="88" t="s">
        <v>61</v>
      </c>
      <c r="BK15" s="2"/>
      <c r="BL15" s="2"/>
      <c r="CI15"/>
    </row>
    <row r="16" spans="1:91" ht="109.5" customHeight="1" x14ac:dyDescent="0.25">
      <c r="B16" s="67" t="s">
        <v>2</v>
      </c>
      <c r="C16" s="68" t="s">
        <v>3</v>
      </c>
      <c r="D16" s="69" t="s">
        <v>157</v>
      </c>
      <c r="E16" s="69" t="s">
        <v>53</v>
      </c>
      <c r="F16" s="69" t="s">
        <v>54</v>
      </c>
      <c r="G16" s="69" t="str">
        <f>IF('Sch A. Input'!G14="","",'Sch A. Input'!G14)</f>
        <v>Total Taxable remuneration paid Q1' FY 2017/18</v>
      </c>
      <c r="H16" s="69" t="s">
        <v>75</v>
      </c>
      <c r="I16" s="69" t="s">
        <v>140</v>
      </c>
      <c r="J16" s="69" t="s">
        <v>141</v>
      </c>
      <c r="K16" s="63" t="s">
        <v>142</v>
      </c>
      <c r="L16" s="69" t="s">
        <v>100</v>
      </c>
      <c r="M16" s="69" t="s">
        <v>101</v>
      </c>
      <c r="N16" s="61" t="s">
        <v>102</v>
      </c>
      <c r="O16" s="69" t="s">
        <v>76</v>
      </c>
      <c r="P16" s="271" t="s">
        <v>77</v>
      </c>
      <c r="Q16" s="69" t="s">
        <v>122</v>
      </c>
      <c r="R16" s="69" t="s">
        <v>143</v>
      </c>
      <c r="S16" s="69" t="s">
        <v>121</v>
      </c>
      <c r="T16" s="61" t="s">
        <v>78</v>
      </c>
      <c r="U16" s="63" t="s">
        <v>145</v>
      </c>
      <c r="V16" s="69" t="s">
        <v>103</v>
      </c>
      <c r="W16" s="69" t="s">
        <v>104</v>
      </c>
      <c r="X16" s="61" t="s">
        <v>105</v>
      </c>
      <c r="Y16" s="69" t="s">
        <v>79</v>
      </c>
      <c r="Z16" s="69" t="s">
        <v>119</v>
      </c>
      <c r="AA16" s="83" t="s">
        <v>123</v>
      </c>
      <c r="AB16" s="69" t="s">
        <v>146</v>
      </c>
      <c r="AC16" s="69" t="s">
        <v>124</v>
      </c>
      <c r="AD16" s="83" t="s">
        <v>80</v>
      </c>
      <c r="AE16" s="63" t="s">
        <v>147</v>
      </c>
      <c r="AF16" s="69" t="s">
        <v>4</v>
      </c>
      <c r="AG16" s="95" t="s">
        <v>148</v>
      </c>
      <c r="BK16" s="2"/>
      <c r="BL16" s="2"/>
      <c r="BM16" s="2"/>
      <c r="BN16" s="2"/>
      <c r="BO16" s="2"/>
      <c r="BP16" s="2"/>
      <c r="CI16"/>
      <c r="CJ16"/>
      <c r="CK16"/>
      <c r="CL16"/>
      <c r="CM16"/>
    </row>
    <row r="17" spans="2:91" x14ac:dyDescent="0.25">
      <c r="B17" s="70" t="str">
        <f>IF('Sch A. Input'!B15="","",'Sch A. Input'!B15)</f>
        <v/>
      </c>
      <c r="C17" s="294" t="str">
        <f>IF('Sch A. Input'!C15="","",'Sch A. Input'!C15)</f>
        <v>Jeanette</v>
      </c>
      <c r="D17" s="71" t="str">
        <f>IF('Sch A. Input'!D15="","",'Sch A. Input'!D15)</f>
        <v/>
      </c>
      <c r="E17" s="72">
        <f>'Sch A. Input'!E15</f>
        <v>42931</v>
      </c>
      <c r="F17" s="72">
        <f>'Sch A. Input'!F15</f>
        <v>0</v>
      </c>
      <c r="G17" s="230">
        <f>'Sch A. Input'!G15</f>
        <v>0</v>
      </c>
      <c r="H17" s="230">
        <f>+IF('Sch A. Input'!D15="",0,MAX($D$12-G17,0))</f>
        <v>0</v>
      </c>
      <c r="I17" s="232">
        <f>SUMIFS('Sch A. Input'!I15:BJ15,'Sch A. Input'!$I$13:$BJ$13,$L$11,'Sch A. Input'!$I$14:$BJ$14,"Recurring")</f>
        <v>0</v>
      </c>
      <c r="J17" s="232">
        <f>SUMIFS('Sch A. Input'!I15:BJ15,'Sch A. Input'!$I$13:$BJ$13,$L$11,'Sch A. Input'!$I$14:$BJ$14,"One-time")</f>
        <v>0</v>
      </c>
      <c r="K17" s="233">
        <f t="shared" ref="K17" si="4">SUM(I17:J17)</f>
        <v>0</v>
      </c>
      <c r="L17" s="234">
        <f>SUMIFS('Sch A. Input'!I15:BJ15,'Sch A. Input'!$I$14:$BJ$14,"Recurring",'Sch A. Input'!$I$13:$BJ$13,"&lt;="&amp;'Sch D. Workings'!$L$11)</f>
        <v>0</v>
      </c>
      <c r="M17" s="234">
        <f>SUMIFS('Sch A. Input'!I15:BJ15,'Sch A. Input'!$I$14:$BJ$14,"One-time",'Sch A. Input'!$I$13:$BJ$13,"&lt;="&amp;'Sch D. Workings'!$L$11)</f>
        <v>0</v>
      </c>
      <c r="N17" s="235">
        <f t="shared" ref="N17" si="5">SUM(L17:M17)</f>
        <v>0</v>
      </c>
      <c r="O17" s="234">
        <f>+IFERROR(L17/$R17*24,0)</f>
        <v>0</v>
      </c>
      <c r="P17" s="234">
        <f>O17+M17</f>
        <v>0</v>
      </c>
      <c r="Q17" s="234">
        <f>IFERROR(IF(AND($L$11&gt;Y232,Y232&gt;0),AD232*H17,H17*(SUMPRODUCT(--((MIN(P17,900000))&gt;$C$9:$C$12),((MIN(P17,900000))-$C$9:$C$12),$H$9:$H$12))/MIN(P17,900000)),0)</f>
        <v>0</v>
      </c>
      <c r="R17" s="260">
        <f>IF(OR(D17="",D17&gt;$L$11),0,IF(AND(F17&lt;E17,F17&gt;0),(DAYS360(D17,F17+1)/15),((DAYS360(D17,E17+1)/15))))</f>
        <v>0</v>
      </c>
      <c r="S17" s="270">
        <f t="shared" ref="S17" si="6">IFERROR(IF((L17/$R17*$M$9+M17+G17)&gt;900000,"YES","NO"),0)</f>
        <v>0</v>
      </c>
      <c r="T17" s="236">
        <f>IFERROR(IF(S17="YES",MIN(N17/H17*Q17,Q17),((SUMPRODUCT(--((MIN(P17,900000))&gt;$C$9:$C$12),((MIN(P17,900000))-$C$9:$C$12),$H$9:$H$12))-((1-R17/24)*((SUMPRODUCT(--((MIN(O17,900000))&gt;$C$9:$C$12),((MIN(O17,900000))-$C$9:$C$12),$H$9:$H$12)))))),0)</f>
        <v>0</v>
      </c>
      <c r="U17" s="96">
        <f t="shared" ref="U17" si="7">IFERROR(T17/N17,0)</f>
        <v>0</v>
      </c>
      <c r="V17" s="243">
        <f>IF(AND(F17&lt;&gt;0,F17&lt;=E17,F17&lt;=INDEX('Sch A. Input'!$BM$15:$BM$33,MATCH(E17,'Sch A. Input'!$BM$15:$BM$33,FALSE)-1,1)),"Leaver",L17-I17)</f>
        <v>0</v>
      </c>
      <c r="W17" s="243">
        <f>IF(AND(F17&lt;&gt;0,F17&lt;=E17,F17&lt;=INDEX('Sch A. Input'!$BM$15:$BM$33,MATCH(E17,'Sch A. Input'!$BM$15:$BM$33,FALSE)-1,1)),"Leaver",M17-J17)</f>
        <v>0</v>
      </c>
      <c r="X17" s="244">
        <f>IF(AND(F17&lt;&gt;0,F17&lt;=E17,F17&lt;=INDEX('Sch A. Input'!$BM$15:$BM$33,MATCH(E17,'Sch A. Input'!$BM$15:$BM$33,FALSE)-1,1)),"Leaver",N17-K17)</f>
        <v>0</v>
      </c>
      <c r="Y17" s="244">
        <f>IF(AND(F17&lt;&gt;0,F17&lt;=E17,F17&lt;=INDEX('Sch A. Input'!$BM$15:$BM$33,MATCH(E17,'Sch A. Input'!$BM$15:$BM$33,FALSE)-1,1)),"Leaver",IFERROR(V17/AB17*24,0))</f>
        <v>0</v>
      </c>
      <c r="Z17" s="244">
        <f>IF(AND(F17&lt;&gt;0,F17&lt;=E17,F17&lt;=INDEX('Sch A. Input'!$BM$15:$BM$33,MATCH(E17,'Sch A. Input'!$BM$15:$BM$33,FALSE)-1,1)),"Leaver",Y17+W17)</f>
        <v>0</v>
      </c>
      <c r="AA17" s="266">
        <f>IF(AND(F17&lt;&gt;0,F17&lt;=E17,F17&lt;=INDEX('Sch A. Input'!$BM$15:$BM$33,MATCH(E17,'Sch A. Input'!$BM$15:$BM$33,FALSE)-1,1)),"Leaver",IFERROR(IF(AND($L$11&gt;Y232,Y232&gt;0),AD232*H17,H17*(SUMPRODUCT(--((MIN(Z17,900000))&gt;$C$9:$C$12),((MIN(Z17,900000))-$C$9:$C$12),$H$9:$H$12))/MIN(Z17,900000)),0))</f>
        <v>0</v>
      </c>
      <c r="AB17" s="266">
        <f>IF(AND(F17&lt;&gt;0,F17&lt;=E17,F17&lt;=INDEX('Sch A. Input'!$BM$15:$BM$33,MATCH(E17,'Sch A. Input'!$BM$15:$BM$33,FALSE)-1,1)),"Leaver",IF(OR(D17="",D17&gt;$L$11,($L$11-15)&lt;$K$9),0,DAYS360(D17,E17+1,FALSE)/15-1))</f>
        <v>0</v>
      </c>
      <c r="AC17" s="267">
        <f>IF(AND(F17&lt;&gt;0,F17&lt;=E17,F17&lt;=INDEX('Sch A. Input'!$BM$15:$BM$33,MATCH(E17,'Sch A. Input'!$BM$15:$BM$33,FALSE)-1,1)),"Leaver",IFERROR(IF((V17/$AB17*$M$9+W17+G17)&gt;900000,"YES","NO"),0))</f>
        <v>0</v>
      </c>
      <c r="AD17" s="231">
        <f>IF(AND(F17&lt;&gt;0,F17&lt;=E17,F17&lt;=INDEX('Sch A. Input'!$BM$15:$BM$33,MATCH(E17,'Sch A. Input'!$BM$15:$BM$33,FALSE)-1,1)),"Leaver",IFERROR(IF(AC17="Yes",MIN(1/(H17/X17)*AA17,AA17),(SUMPRODUCT(--((MIN(Z17,900000))&gt;$C$9:$C$12),((MIN(Z17,900000))-$C$9:$C$12),$H$9:$H$12))-((1-(AB17/24))*(SUMPRODUCT(--((MIN(Y17,900000))&gt;$C$9:$C$12),((MIN(Y17,900000))-$C$9:$C$12),$H$9:$H$12)))),0))</f>
        <v>0</v>
      </c>
      <c r="AE17" s="172">
        <f>IF(AND(F17&lt;&gt;0,F17&lt;=E17,F17&lt;=INDEX('Sch A. Input'!$BM$15:$BM$33,MATCH(E17,'Sch A. Input'!$BM$15:$BM$33,FALSE)-1,1)),"Leaver",IFERROR(AD17/X17,0))</f>
        <v>0</v>
      </c>
      <c r="AF17" s="173">
        <f>IF(AND(F17&lt;&gt;0,F17&lt;=E17,F17&lt;=INDEX('Sch A. Input'!$BM$15:$BM$33,MATCH(E17,'Sch A. Input'!$BM$15:$BM$33,FALSE)-1,1)),"Leaver",T17-AD17)</f>
        <v>0</v>
      </c>
      <c r="AG17" s="94">
        <f t="shared" ref="AG17" si="8">+IFERROR(AF17/K17,0)</f>
        <v>0</v>
      </c>
      <c r="AH17" s="299"/>
      <c r="BK17" s="2"/>
      <c r="BL17" s="2"/>
      <c r="BM17" s="2"/>
      <c r="BN17" s="2"/>
      <c r="BO17" s="2"/>
      <c r="BP17" s="2"/>
      <c r="CI17"/>
      <c r="CJ17"/>
      <c r="CK17"/>
      <c r="CL17"/>
      <c r="CM17"/>
    </row>
    <row r="18" spans="2:91" x14ac:dyDescent="0.25">
      <c r="B18" s="73" t="str">
        <f>IF('Sch A. Input'!B16="","",'Sch A. Input'!B16)</f>
        <v/>
      </c>
      <c r="C18" s="74" t="str">
        <f>IF('Sch A. Input'!C16="","",'Sch A. Input'!C16)</f>
        <v/>
      </c>
      <c r="D18" s="72" t="str">
        <f>IF('Sch A. Input'!D16="","",'Sch A. Input'!D16)</f>
        <v/>
      </c>
      <c r="E18" s="72">
        <f>'Sch A. Input'!E16</f>
        <v>42931</v>
      </c>
      <c r="F18" s="72">
        <f>'Sch A. Input'!F16</f>
        <v>0</v>
      </c>
      <c r="G18" s="230">
        <f>'Sch A. Input'!G16</f>
        <v>0</v>
      </c>
      <c r="H18" s="230">
        <f>+IF('Sch A. Input'!D16="",0,MAX($D$12-G18,0))</f>
        <v>0</v>
      </c>
      <c r="I18" s="232">
        <f>SUMIFS('Sch A. Input'!I16:BJ16,'Sch A. Input'!$I$13:$BJ$13,$L$11,'Sch A. Input'!$I$14:$BJ$14,"Recurring")</f>
        <v>0</v>
      </c>
      <c r="J18" s="232">
        <f>SUMIFS('Sch A. Input'!I16:BJ16,'Sch A. Input'!$I$13:$BJ$13,$L$11,'Sch A. Input'!$I$14:$BJ$14,"One-time")</f>
        <v>0</v>
      </c>
      <c r="K18" s="233">
        <f t="shared" ref="K18:K81" si="9">SUM(I18:J18)</f>
        <v>0</v>
      </c>
      <c r="L18" s="234">
        <f>SUMIFS('Sch A. Input'!I16:BJ16,'Sch A. Input'!$I$14:$BJ$14,"Recurring",'Sch A. Input'!$I$13:$BJ$13,"&lt;="&amp;'Sch D. Workings'!$L$11)</f>
        <v>0</v>
      </c>
      <c r="M18" s="234">
        <f>SUMIFS('Sch A. Input'!I16:BJ16,'Sch A. Input'!$I$14:$BJ$14,"One-time",'Sch A. Input'!$I$13:$BJ$13,"&lt;="&amp;'Sch D. Workings'!$L$11)</f>
        <v>0</v>
      </c>
      <c r="N18" s="235">
        <f t="shared" ref="N18:N81" si="10">SUM(L18:M18)</f>
        <v>0</v>
      </c>
      <c r="O18" s="234">
        <f t="shared" ref="O18:O81" si="11">+IFERROR(L18/$R18*24,0)</f>
        <v>0</v>
      </c>
      <c r="P18" s="234">
        <f t="shared" ref="P18:P81" si="12">O18+M18</f>
        <v>0</v>
      </c>
      <c r="Q18" s="234">
        <f t="shared" ref="Q18:Q81" si="13">IFERROR(IF(AND($L$11&gt;Y233,Y233&gt;0),AD233*H18,H18*(SUMPRODUCT(--((MIN(P18,900000))&gt;$C$9:$C$12),((MIN(P18,900000))-$C$9:$C$12),$H$9:$H$12))/MIN(P18,900000)),0)</f>
        <v>0</v>
      </c>
      <c r="R18" s="260">
        <f t="shared" ref="R18:R81" si="14">IF(OR(D18="",D18&gt;$L$11),0,IF(AND(F18&lt;E18,F18&gt;0),(DAYS360(D18,F18+1)/15),((DAYS360(D18,E18+1)/15))))</f>
        <v>0</v>
      </c>
      <c r="S18" s="270">
        <f t="shared" ref="S18:S81" si="15">IFERROR(IF((L18/$R18*$M$9+M18+G18)&gt;900000,"YES","NO"),0)</f>
        <v>0</v>
      </c>
      <c r="T18" s="237">
        <f t="shared" ref="T18:T81" si="16">IFERROR(IF(S18="YES",MIN(N18/H18*Q18,Q18),((SUMPRODUCT(--((MIN(P18,900000))&gt;$C$9:$C$12),((MIN(P18,900000))-$C$9:$C$12),$H$9:$H$12))-((1-R18/24)*((SUMPRODUCT(--((MIN(O18,900000))&gt;$C$9:$C$12),((MIN(O18,900000))-$C$9:$C$12),$H$9:$H$12)))))),0)</f>
        <v>0</v>
      </c>
      <c r="U18" s="97">
        <f t="shared" ref="U18:U81" si="17">IFERROR(T18/N18,0)</f>
        <v>0</v>
      </c>
      <c r="V18" s="243">
        <f>IF(AND(F18&lt;&gt;0,F18&lt;=E18,F18&lt;=INDEX('Sch A. Input'!$BM$15:$BM$33,MATCH(E18,'Sch A. Input'!$BM$15:$BM$33,FALSE)-1,1)),"Leaver",L18-I18)</f>
        <v>0</v>
      </c>
      <c r="W18" s="243">
        <f>IF(AND(F18&lt;&gt;0,F18&lt;=E18,F18&lt;=INDEX('Sch A. Input'!$BM$15:$BM$33,MATCH(E18,'Sch A. Input'!$BM$15:$BM$33,FALSE)-1,1)),"Leaver",M18-J18)</f>
        <v>0</v>
      </c>
      <c r="X18" s="244">
        <f>IF(AND(F18&lt;&gt;0,F18&lt;=E18,F18&lt;=INDEX('Sch A. Input'!$BM$15:$BM$33,MATCH(E18,'Sch A. Input'!$BM$15:$BM$33,FALSE)-1,1)),"Leaver",N18-K18)</f>
        <v>0</v>
      </c>
      <c r="Y18" s="244">
        <f>IF(AND(F18&lt;&gt;0,F18&lt;=E18,F18&lt;=INDEX('Sch A. Input'!$BM$15:$BM$33,MATCH(E18,'Sch A. Input'!$BM$15:$BM$33,FALSE)-1,1)),"Leaver",IFERROR(V18/AB18*24,0))</f>
        <v>0</v>
      </c>
      <c r="Z18" s="244">
        <f>IF(AND(F18&lt;&gt;0,F18&lt;=E18,F18&lt;=INDEX('Sch A. Input'!$BM$15:$BM$33,MATCH(E18,'Sch A. Input'!$BM$15:$BM$33,FALSE)-1,1)),"Leaver",Y18+W18)</f>
        <v>0</v>
      </c>
      <c r="AA18" s="266">
        <f>IF(AND(F18&lt;&gt;0,F18&lt;=E18,F18&lt;=INDEX('Sch A. Input'!$BM$15:$BM$33,MATCH(E18,'Sch A. Input'!$BM$15:$BM$33,FALSE)-1,1)),"Leaver",IFERROR(IF(AND($L$11&gt;Y233,Y233&gt;0),AD233*H18,H18*(SUMPRODUCT(--((MIN(Z18,900000))&gt;$C$9:$C$12),((MIN(Z18,900000))-$C$9:$C$12),$H$9:$H$12))/MIN(Z18,900000)),0))</f>
        <v>0</v>
      </c>
      <c r="AB18" s="266">
        <f>IF(AND(F18&lt;&gt;0,F18&lt;=E18,F18&lt;=INDEX('Sch A. Input'!$BM$15:$BM$33,MATCH(E18,'Sch A. Input'!$BM$15:$BM$33,FALSE)-1,1)),"Leaver",IF(OR(D18="",D18&gt;$L$11,($L$11-15)&lt;$K$9),0,DAYS360(D18,E18+1,FALSE)/15-1))</f>
        <v>0</v>
      </c>
      <c r="AC18" s="267">
        <f>IF(AND(F18&lt;&gt;0,F18&lt;=E18,F18&lt;=INDEX('Sch A. Input'!$BM$15:$BM$33,MATCH(E18,'Sch A. Input'!$BM$15:$BM$33,FALSE)-1,1)),"Leaver",IFERROR(IF((V18/$AB18*$M$9+W18+G18)&gt;900000,"YES","NO"),0))</f>
        <v>0</v>
      </c>
      <c r="AD18" s="231">
        <f>IF(AND(F18&lt;&gt;0,F18&lt;=E18,F18&lt;=INDEX('Sch A. Input'!$BM$15:$BM$33,MATCH(E18,'Sch A. Input'!$BM$15:$BM$33,FALSE)-1,1)),"Leaver",IFERROR(IF(AC18="Yes",MIN(1/(H18/X18)*AA18,AA18),(SUMPRODUCT(--((MIN(Z18,900000))&gt;$C$9:$C$12),((MIN(Z18,900000))-$C$9:$C$12),$H$9:$H$12))-((1-(AB18/24))*(SUMPRODUCT(--((MIN(Y18,900000))&gt;$C$9:$C$12),((MIN(Y18,900000))-$C$9:$C$12),$H$9:$H$12)))),0))</f>
        <v>0</v>
      </c>
      <c r="AE18" s="172">
        <f>IF(AND(F18&lt;&gt;0,F18&lt;=E18,F18&lt;=INDEX('Sch A. Input'!$BM$15:$BM$33,MATCH(E18,'Sch A. Input'!$BM$15:$BM$33,FALSE)-1,1)),"Leaver",IFERROR(AD18/X18,0))</f>
        <v>0</v>
      </c>
      <c r="AF18" s="173">
        <f>IF(AND(F18&lt;&gt;0,F18&lt;=E18,F18&lt;=INDEX('Sch A. Input'!$BM$15:$BM$33,MATCH(E18,'Sch A. Input'!$BM$15:$BM$33,FALSE)-1,1)),"Leaver",T18-AD18)</f>
        <v>0</v>
      </c>
      <c r="AG18" s="94">
        <f t="shared" ref="AG18:AG81" si="18">+IFERROR(AF18/K18,0)</f>
        <v>0</v>
      </c>
      <c r="BK18" s="2"/>
      <c r="BL18" s="2"/>
      <c r="BM18" s="2"/>
      <c r="BN18" s="2"/>
      <c r="BO18" s="2"/>
      <c r="BP18" s="2"/>
      <c r="CI18"/>
      <c r="CJ18"/>
      <c r="CK18"/>
      <c r="CL18"/>
      <c r="CM18"/>
    </row>
    <row r="19" spans="2:91" x14ac:dyDescent="0.25">
      <c r="B19" s="70" t="str">
        <f>IF('Sch A. Input'!B17="","",'Sch A. Input'!B17)</f>
        <v/>
      </c>
      <c r="C19" s="75" t="str">
        <f>IF('Sch A. Input'!C17="","",'Sch A. Input'!C17)</f>
        <v/>
      </c>
      <c r="D19" s="72" t="str">
        <f>IF('Sch A. Input'!D17="","",'Sch A. Input'!D17)</f>
        <v/>
      </c>
      <c r="E19" s="72">
        <f>'Sch A. Input'!E17</f>
        <v>42931</v>
      </c>
      <c r="F19" s="72">
        <f>'Sch A. Input'!F17</f>
        <v>0</v>
      </c>
      <c r="G19" s="230">
        <f>'Sch A. Input'!G17</f>
        <v>0</v>
      </c>
      <c r="H19" s="230">
        <f>+IF('Sch A. Input'!D17="",0,MAX($D$12-G19,0))</f>
        <v>0</v>
      </c>
      <c r="I19" s="232">
        <f>SUMIFS('Sch A. Input'!I17:BJ17,'Sch A. Input'!$I$13:$BJ$13,$L$11,'Sch A. Input'!$I$14:$BJ$14,"Recurring")</f>
        <v>0</v>
      </c>
      <c r="J19" s="232">
        <f>SUMIFS('Sch A. Input'!I17:BJ17,'Sch A. Input'!$I$13:$BJ$13,$L$11,'Sch A. Input'!$I$14:$BJ$14,"One-time")</f>
        <v>0</v>
      </c>
      <c r="K19" s="233">
        <f t="shared" si="9"/>
        <v>0</v>
      </c>
      <c r="L19" s="234">
        <f>SUMIFS('Sch A. Input'!I17:BJ17,'Sch A. Input'!$I$14:$BJ$14,"Recurring",'Sch A. Input'!$I$13:$BJ$13,"&lt;="&amp;'Sch D. Workings'!$L$11)</f>
        <v>0</v>
      </c>
      <c r="M19" s="234">
        <f>SUMIFS('Sch A. Input'!I17:BJ17,'Sch A. Input'!$I$14:$BJ$14,"One-time",'Sch A. Input'!$I$13:$BJ$13,"&lt;="&amp;'Sch D. Workings'!$L$11)</f>
        <v>0</v>
      </c>
      <c r="N19" s="235">
        <f t="shared" si="10"/>
        <v>0</v>
      </c>
      <c r="O19" s="234">
        <f t="shared" si="11"/>
        <v>0</v>
      </c>
      <c r="P19" s="234">
        <f t="shared" si="12"/>
        <v>0</v>
      </c>
      <c r="Q19" s="234">
        <f t="shared" si="13"/>
        <v>0</v>
      </c>
      <c r="R19" s="260">
        <f t="shared" si="14"/>
        <v>0</v>
      </c>
      <c r="S19" s="270">
        <f t="shared" si="15"/>
        <v>0</v>
      </c>
      <c r="T19" s="237">
        <f t="shared" si="16"/>
        <v>0</v>
      </c>
      <c r="U19" s="97">
        <f t="shared" si="17"/>
        <v>0</v>
      </c>
      <c r="V19" s="243">
        <f>IF(AND(F19&lt;&gt;0,F19&lt;=E19,F19&lt;=INDEX('Sch A. Input'!$BM$15:$BM$33,MATCH(E19,'Sch A. Input'!$BM$15:$BM$33,FALSE)-1,1)),"Leaver",L19-I19)</f>
        <v>0</v>
      </c>
      <c r="W19" s="243">
        <f>IF(AND(F19&lt;&gt;0,F19&lt;=E19,F19&lt;=INDEX('Sch A. Input'!$BM$15:$BM$33,MATCH(E19,'Sch A. Input'!$BM$15:$BM$33,FALSE)-1,1)),"Leaver",M19-J19)</f>
        <v>0</v>
      </c>
      <c r="X19" s="244">
        <f>IF(AND(F19&lt;&gt;0,F19&lt;=E19,F19&lt;=INDEX('Sch A. Input'!$BM$15:$BM$33,MATCH(E19,'Sch A. Input'!$BM$15:$BM$33,FALSE)-1,1)),"Leaver",N19-K19)</f>
        <v>0</v>
      </c>
      <c r="Y19" s="244">
        <f>IF(AND(F19&lt;&gt;0,F19&lt;=E19,F19&lt;=INDEX('Sch A. Input'!$BM$15:$BM$33,MATCH(E19,'Sch A. Input'!$BM$15:$BM$33,FALSE)-1,1)),"Leaver",IFERROR(V19/AB19*24,0))</f>
        <v>0</v>
      </c>
      <c r="Z19" s="244">
        <f>IF(AND(F19&lt;&gt;0,F19&lt;=E19,F19&lt;=INDEX('Sch A. Input'!$BM$15:$BM$33,MATCH(E19,'Sch A. Input'!$BM$15:$BM$33,FALSE)-1,1)),"Leaver",Y19+W19)</f>
        <v>0</v>
      </c>
      <c r="AA19" s="266">
        <f>IF(AND(F19&lt;&gt;0,F19&lt;=E19,F19&lt;=INDEX('Sch A. Input'!$BM$15:$BM$33,MATCH(E19,'Sch A. Input'!$BM$15:$BM$33,FALSE)-1,1)),"Leaver",IFERROR(IF(AND($L$11&gt;Y234,Y234&gt;0),AD234*H19,H19*(SUMPRODUCT(--((MIN(Z19,900000))&gt;$C$9:$C$12),((MIN(Z19,900000))-$C$9:$C$12),$H$9:$H$12))/MIN(Z19,900000)),0))</f>
        <v>0</v>
      </c>
      <c r="AB19" s="266">
        <f>IF(AND(F19&lt;&gt;0,F19&lt;=E19,F19&lt;=INDEX('Sch A. Input'!$BM$15:$BM$33,MATCH(E19,'Sch A. Input'!$BM$15:$BM$33,FALSE)-1,1)),"Leaver",IF(OR(D19="",D19&gt;$L$11,($L$11-15)&lt;$K$9),0,DAYS360(D19,E19+1,FALSE)/15-1))</f>
        <v>0</v>
      </c>
      <c r="AC19" s="267">
        <f>IF(AND(F19&lt;&gt;0,F19&lt;=E19,F19&lt;=INDEX('Sch A. Input'!$BM$15:$BM$33,MATCH(E19,'Sch A. Input'!$BM$15:$BM$33,FALSE)-1,1)),"Leaver",IFERROR(IF((V19/$AB19*$M$9+W19+G19)&gt;900000,"YES","NO"),0))</f>
        <v>0</v>
      </c>
      <c r="AD19" s="231">
        <f>IF(AND(F19&lt;&gt;0,F19&lt;=E19,F19&lt;=INDEX('Sch A. Input'!$BM$15:$BM$33,MATCH(E19,'Sch A. Input'!$BM$15:$BM$33,FALSE)-1,1)),"Leaver",IFERROR(IF(AC19="Yes",MIN(1/(H19/X19)*AA19,AA19),(SUMPRODUCT(--((MIN(Z19,900000))&gt;$C$9:$C$12),((MIN(Z19,900000))-$C$9:$C$12),$H$9:$H$12))-((1-(AB19/24))*(SUMPRODUCT(--((MIN(Y19,900000))&gt;$C$9:$C$12),((MIN(Y19,900000))-$C$9:$C$12),$H$9:$H$12)))),0))</f>
        <v>0</v>
      </c>
      <c r="AE19" s="172">
        <f>IF(AND(F19&lt;&gt;0,F19&lt;=E19,F19&lt;=INDEX('Sch A. Input'!$BM$15:$BM$33,MATCH(E19,'Sch A. Input'!$BM$15:$BM$33,FALSE)-1,1)),"Leaver",IFERROR(AD19/X19,0))</f>
        <v>0</v>
      </c>
      <c r="AF19" s="173">
        <f>IF(AND(F19&lt;&gt;0,F19&lt;=E19,F19&lt;=INDEX('Sch A. Input'!$BM$15:$BM$33,MATCH(E19,'Sch A. Input'!$BM$15:$BM$33,FALSE)-1,1)),"Leaver",T19-AD19)</f>
        <v>0</v>
      </c>
      <c r="AG19" s="94">
        <f t="shared" si="18"/>
        <v>0</v>
      </c>
      <c r="BK19" s="2"/>
      <c r="BL19" s="2"/>
      <c r="BM19" s="2"/>
      <c r="BN19" s="2"/>
      <c r="BO19" s="2"/>
      <c r="BP19" s="2"/>
      <c r="CI19"/>
      <c r="CJ19"/>
      <c r="CK19"/>
      <c r="CL19"/>
      <c r="CM19"/>
    </row>
    <row r="20" spans="2:91" x14ac:dyDescent="0.25">
      <c r="B20" s="70" t="str">
        <f>IF('Sch A. Input'!B18="","",'Sch A. Input'!B18)</f>
        <v/>
      </c>
      <c r="C20" s="75" t="str">
        <f>IF('Sch A. Input'!C18="","",'Sch A. Input'!C18)</f>
        <v/>
      </c>
      <c r="D20" s="71" t="str">
        <f>IF('Sch A. Input'!D18="","",'Sch A. Input'!D18)</f>
        <v/>
      </c>
      <c r="E20" s="71">
        <f>'Sch A. Input'!E18</f>
        <v>42931</v>
      </c>
      <c r="F20" s="71">
        <f>'Sch A. Input'!F18</f>
        <v>0</v>
      </c>
      <c r="G20" s="230">
        <f>'Sch A. Input'!G18</f>
        <v>0</v>
      </c>
      <c r="H20" s="230">
        <f>+IF('Sch A. Input'!D18="",0,MAX($D$12-G20,0))</f>
        <v>0</v>
      </c>
      <c r="I20" s="232">
        <f>SUMIFS('Sch A. Input'!I18:BJ18,'Sch A. Input'!$I$13:$BJ$13,$L$11,'Sch A. Input'!$I$14:$BJ$14,"Recurring")</f>
        <v>0</v>
      </c>
      <c r="J20" s="232">
        <f>SUMIFS('Sch A. Input'!I18:BJ18,'Sch A. Input'!$I$13:$BJ$13,$L$11,'Sch A. Input'!$I$14:$BJ$14,"One-time")</f>
        <v>0</v>
      </c>
      <c r="K20" s="233">
        <f t="shared" si="9"/>
        <v>0</v>
      </c>
      <c r="L20" s="234">
        <f>SUMIFS('Sch A. Input'!I18:BJ18,'Sch A. Input'!$I$14:$BJ$14,"Recurring",'Sch A. Input'!$I$13:$BJ$13,"&lt;="&amp;'Sch D. Workings'!$L$11)</f>
        <v>0</v>
      </c>
      <c r="M20" s="234">
        <f>SUMIFS('Sch A. Input'!I18:BJ18,'Sch A. Input'!$I$14:$BJ$14,"One-time",'Sch A. Input'!$I$13:$BJ$13,"&lt;="&amp;'Sch D. Workings'!$L$11)</f>
        <v>0</v>
      </c>
      <c r="N20" s="235">
        <f t="shared" si="10"/>
        <v>0</v>
      </c>
      <c r="O20" s="234">
        <f t="shared" si="11"/>
        <v>0</v>
      </c>
      <c r="P20" s="234">
        <f t="shared" si="12"/>
        <v>0</v>
      </c>
      <c r="Q20" s="234">
        <f t="shared" si="13"/>
        <v>0</v>
      </c>
      <c r="R20" s="260">
        <f t="shared" si="14"/>
        <v>0</v>
      </c>
      <c r="S20" s="270">
        <f t="shared" si="15"/>
        <v>0</v>
      </c>
      <c r="T20" s="237">
        <f t="shared" si="16"/>
        <v>0</v>
      </c>
      <c r="U20" s="97">
        <f t="shared" si="17"/>
        <v>0</v>
      </c>
      <c r="V20" s="243">
        <f>IF(AND(F20&lt;&gt;0,F20&lt;=E20,F20&lt;=INDEX('Sch A. Input'!$BM$15:$BM$33,MATCH(E20,'Sch A. Input'!$BM$15:$BM$33,FALSE)-1,1)),"Leaver",L20-I20)</f>
        <v>0</v>
      </c>
      <c r="W20" s="243">
        <f>IF(AND(F20&lt;&gt;0,F20&lt;=E20,F20&lt;=INDEX('Sch A. Input'!$BM$15:$BM$33,MATCH(E20,'Sch A. Input'!$BM$15:$BM$33,FALSE)-1,1)),"Leaver",M20-J20)</f>
        <v>0</v>
      </c>
      <c r="X20" s="244">
        <f>IF(AND(F20&lt;&gt;0,F20&lt;=E20,F20&lt;=INDEX('Sch A. Input'!$BM$15:$BM$33,MATCH(E20,'Sch A. Input'!$BM$15:$BM$33,FALSE)-1,1)),"Leaver",N20-K20)</f>
        <v>0</v>
      </c>
      <c r="Y20" s="244">
        <f>IF(AND(F20&lt;&gt;0,F20&lt;=E20,F20&lt;=INDEX('Sch A. Input'!$BM$15:$BM$33,MATCH(E20,'Sch A. Input'!$BM$15:$BM$33,FALSE)-1,1)),"Leaver",IFERROR(V20/AB20*24,0))</f>
        <v>0</v>
      </c>
      <c r="Z20" s="244">
        <f>IF(AND(F20&lt;&gt;0,F20&lt;=E20,F20&lt;=INDEX('Sch A. Input'!$BM$15:$BM$33,MATCH(E20,'Sch A. Input'!$BM$15:$BM$33,FALSE)-1,1)),"Leaver",Y20+W20)</f>
        <v>0</v>
      </c>
      <c r="AA20" s="266">
        <f>IF(AND(F20&lt;&gt;0,F20&lt;=E20,F20&lt;=INDEX('Sch A. Input'!$BM$15:$BM$33,MATCH(E20,'Sch A. Input'!$BM$15:$BM$33,FALSE)-1,1)),"Leaver",IFERROR(IF(AND($L$11&gt;Y235,Y235&gt;0),AD235*H20,H20*(SUMPRODUCT(--((MIN(Z20,900000))&gt;$C$9:$C$12),((MIN(Z20,900000))-$C$9:$C$12),$H$9:$H$12))/MIN(Z20,900000)),0))</f>
        <v>0</v>
      </c>
      <c r="AB20" s="266">
        <f>IF(AND(F20&lt;&gt;0,F20&lt;=E20,F20&lt;=INDEX('Sch A. Input'!$BM$15:$BM$33,MATCH(E20,'Sch A. Input'!$BM$15:$BM$33,FALSE)-1,1)),"Leaver",IF(OR(D20="",D20&gt;$L$11,($L$11-15)&lt;$K$9),0,DAYS360(D20,E20+1,FALSE)/15-1))</f>
        <v>0</v>
      </c>
      <c r="AC20" s="267">
        <f>IF(AND(F20&lt;&gt;0,F20&lt;=E20,F20&lt;=INDEX('Sch A. Input'!$BM$15:$BM$33,MATCH(E20,'Sch A. Input'!$BM$15:$BM$33,FALSE)-1,1)),"Leaver",IFERROR(IF((V20/$AB20*$M$9+W20+G20)&gt;900000,"YES","NO"),0))</f>
        <v>0</v>
      </c>
      <c r="AD20" s="231">
        <f>IF(AND(F20&lt;&gt;0,F20&lt;=E20,F20&lt;=INDEX('Sch A. Input'!$BM$15:$BM$33,MATCH(E20,'Sch A. Input'!$BM$15:$BM$33,FALSE)-1,1)),"Leaver",IFERROR(IF(AC20="Yes",MIN(1/(H20/X20)*AA20,AA20),(SUMPRODUCT(--((MIN(Z20,900000))&gt;$C$9:$C$12),((MIN(Z20,900000))-$C$9:$C$12),$H$9:$H$12))-((1-(AB20/24))*(SUMPRODUCT(--((MIN(Y20,900000))&gt;$C$9:$C$12),((MIN(Y20,900000))-$C$9:$C$12),$H$9:$H$12)))),0))</f>
        <v>0</v>
      </c>
      <c r="AE20" s="172">
        <f>IF(AND(F20&lt;&gt;0,F20&lt;=E20,F20&lt;=INDEX('Sch A. Input'!$BM$15:$BM$33,MATCH(E20,'Sch A. Input'!$BM$15:$BM$33,FALSE)-1,1)),"Leaver",IFERROR(AD20/X20,0))</f>
        <v>0</v>
      </c>
      <c r="AF20" s="173">
        <f>IF(AND(F20&lt;&gt;0,F20&lt;=E20,F20&lt;=INDEX('Sch A. Input'!$BM$15:$BM$33,MATCH(E20,'Sch A. Input'!$BM$15:$BM$33,FALSE)-1,1)),"Leaver",T20-AD20)</f>
        <v>0</v>
      </c>
      <c r="AG20" s="94">
        <f t="shared" si="18"/>
        <v>0</v>
      </c>
      <c r="BK20" s="2"/>
      <c r="BL20" s="2"/>
      <c r="BM20" s="2"/>
      <c r="BN20" s="2"/>
      <c r="BO20" s="2"/>
      <c r="BP20" s="2"/>
      <c r="CI20"/>
      <c r="CJ20"/>
      <c r="CK20"/>
      <c r="CL20"/>
      <c r="CM20"/>
    </row>
    <row r="21" spans="2:91" x14ac:dyDescent="0.25">
      <c r="B21" s="70" t="str">
        <f>IF('Sch A. Input'!B19="","",'Sch A. Input'!B19)</f>
        <v/>
      </c>
      <c r="C21" s="75" t="str">
        <f>IF('Sch A. Input'!C19="","",'Sch A. Input'!C19)</f>
        <v/>
      </c>
      <c r="D21" s="71" t="str">
        <f>IF('Sch A. Input'!D19="","",'Sch A. Input'!D19)</f>
        <v/>
      </c>
      <c r="E21" s="71">
        <f>'Sch A. Input'!E19</f>
        <v>42931</v>
      </c>
      <c r="F21" s="71">
        <f>'Sch A. Input'!F19</f>
        <v>0</v>
      </c>
      <c r="G21" s="230">
        <f>'Sch A. Input'!G19</f>
        <v>0</v>
      </c>
      <c r="H21" s="230">
        <f>+IF('Sch A. Input'!D19="",0,MAX($D$12-G21,0))</f>
        <v>0</v>
      </c>
      <c r="I21" s="232">
        <f>SUMIFS('Sch A. Input'!I19:BJ19,'Sch A. Input'!$I$13:$BJ$13,$L$11,'Sch A. Input'!$I$14:$BJ$14,"Recurring")</f>
        <v>0</v>
      </c>
      <c r="J21" s="232">
        <f>SUMIFS('Sch A. Input'!I19:BJ19,'Sch A. Input'!$I$13:$BJ$13,$L$11,'Sch A. Input'!$I$14:$BJ$14,"One-time")</f>
        <v>0</v>
      </c>
      <c r="K21" s="233">
        <f t="shared" si="9"/>
        <v>0</v>
      </c>
      <c r="L21" s="234">
        <f>SUMIFS('Sch A. Input'!I19:BJ19,'Sch A. Input'!$I$14:$BJ$14,"Recurring",'Sch A. Input'!$I$13:$BJ$13,"&lt;="&amp;'Sch D. Workings'!$L$11)</f>
        <v>0</v>
      </c>
      <c r="M21" s="234">
        <f>SUMIFS('Sch A. Input'!I19:BJ19,'Sch A. Input'!$I$14:$BJ$14,"One-time",'Sch A. Input'!$I$13:$BJ$13,"&lt;="&amp;'Sch D. Workings'!$L$11)</f>
        <v>0</v>
      </c>
      <c r="N21" s="235">
        <f t="shared" si="10"/>
        <v>0</v>
      </c>
      <c r="O21" s="234">
        <f t="shared" si="11"/>
        <v>0</v>
      </c>
      <c r="P21" s="234">
        <f t="shared" si="12"/>
        <v>0</v>
      </c>
      <c r="Q21" s="234">
        <f t="shared" si="13"/>
        <v>0</v>
      </c>
      <c r="R21" s="260">
        <f t="shared" si="14"/>
        <v>0</v>
      </c>
      <c r="S21" s="270">
        <f t="shared" si="15"/>
        <v>0</v>
      </c>
      <c r="T21" s="237">
        <f t="shared" si="16"/>
        <v>0</v>
      </c>
      <c r="U21" s="97">
        <f t="shared" si="17"/>
        <v>0</v>
      </c>
      <c r="V21" s="243">
        <f>IF(AND(F21&lt;&gt;0,F21&lt;=E21,F21&lt;=INDEX('Sch A. Input'!$BM$15:$BM$33,MATCH(E21,'Sch A. Input'!$BM$15:$BM$33,FALSE)-1,1)),"Leaver",L21-I21)</f>
        <v>0</v>
      </c>
      <c r="W21" s="243">
        <f>IF(AND(F21&lt;&gt;0,F21&lt;=E21,F21&lt;=INDEX('Sch A. Input'!$BM$15:$BM$33,MATCH(E21,'Sch A. Input'!$BM$15:$BM$33,FALSE)-1,1)),"Leaver",M21-J21)</f>
        <v>0</v>
      </c>
      <c r="X21" s="244">
        <f>IF(AND(F21&lt;&gt;0,F21&lt;=E21,F21&lt;=INDEX('Sch A. Input'!$BM$15:$BM$33,MATCH(E21,'Sch A. Input'!$BM$15:$BM$33,FALSE)-1,1)),"Leaver",N21-K21)</f>
        <v>0</v>
      </c>
      <c r="Y21" s="244">
        <f>IF(AND(F21&lt;&gt;0,F21&lt;=E21,F21&lt;=INDEX('Sch A. Input'!$BM$15:$BM$33,MATCH(E21,'Sch A. Input'!$BM$15:$BM$33,FALSE)-1,1)),"Leaver",IFERROR(V21/AB21*24,0))</f>
        <v>0</v>
      </c>
      <c r="Z21" s="244">
        <f>IF(AND(F21&lt;&gt;0,F21&lt;=E21,F21&lt;=INDEX('Sch A. Input'!$BM$15:$BM$33,MATCH(E21,'Sch A. Input'!$BM$15:$BM$33,FALSE)-1,1)),"Leaver",Y21+W21)</f>
        <v>0</v>
      </c>
      <c r="AA21" s="266">
        <f>IF(AND(F21&lt;&gt;0,F21&lt;=E21,F21&lt;=INDEX('Sch A. Input'!$BM$15:$BM$33,MATCH(E21,'Sch A. Input'!$BM$15:$BM$33,FALSE)-1,1)),"Leaver",IFERROR(IF(AND($L$11&gt;Y236,Y236&gt;0),AD236*H21,H21*(SUMPRODUCT(--((MIN(Z21,900000))&gt;$C$9:$C$12),((MIN(Z21,900000))-$C$9:$C$12),$H$9:$H$12))/MIN(Z21,900000)),0))</f>
        <v>0</v>
      </c>
      <c r="AB21" s="266">
        <f>IF(AND(F21&lt;&gt;0,F21&lt;=E21,F21&lt;=INDEX('Sch A. Input'!$BM$15:$BM$33,MATCH(E21,'Sch A. Input'!$BM$15:$BM$33,FALSE)-1,1)),"Leaver",IF(OR(D21="",D21&gt;$L$11,($L$11-15)&lt;$K$9),0,DAYS360(D21,E21+1,FALSE)/15-1))</f>
        <v>0</v>
      </c>
      <c r="AC21" s="267">
        <f>IF(AND(F21&lt;&gt;0,F21&lt;=E21,F21&lt;=INDEX('Sch A. Input'!$BM$15:$BM$33,MATCH(E21,'Sch A. Input'!$BM$15:$BM$33,FALSE)-1,1)),"Leaver",IFERROR(IF((V21/$AB21*$M$9+W21+G21)&gt;900000,"YES","NO"),0))</f>
        <v>0</v>
      </c>
      <c r="AD21" s="231">
        <f>IF(AND(F21&lt;&gt;0,F21&lt;=E21,F21&lt;=INDEX('Sch A. Input'!$BM$15:$BM$33,MATCH(E21,'Sch A. Input'!$BM$15:$BM$33,FALSE)-1,1)),"Leaver",IFERROR(IF(AC21="Yes",MIN(1/(H21/X21)*AA21,AA21),(SUMPRODUCT(--((MIN(Z21,900000))&gt;$C$9:$C$12),((MIN(Z21,900000))-$C$9:$C$12),$H$9:$H$12))-((1-(AB21/24))*(SUMPRODUCT(--((MIN(Y21,900000))&gt;$C$9:$C$12),((MIN(Y21,900000))-$C$9:$C$12),$H$9:$H$12)))),0))</f>
        <v>0</v>
      </c>
      <c r="AE21" s="172">
        <f>IF(AND(F21&lt;&gt;0,F21&lt;=E21,F21&lt;=INDEX('Sch A. Input'!$BM$15:$BM$33,MATCH(E21,'Sch A. Input'!$BM$15:$BM$33,FALSE)-1,1)),"Leaver",IFERROR(AD21/X21,0))</f>
        <v>0</v>
      </c>
      <c r="AF21" s="173">
        <f>IF(AND(F21&lt;&gt;0,F21&lt;=E21,F21&lt;=INDEX('Sch A. Input'!$BM$15:$BM$33,MATCH(E21,'Sch A. Input'!$BM$15:$BM$33,FALSE)-1,1)),"Leaver",T21-AD21)</f>
        <v>0</v>
      </c>
      <c r="AG21" s="94">
        <f t="shared" si="18"/>
        <v>0</v>
      </c>
      <c r="BK21" s="2"/>
      <c r="BL21" s="2"/>
      <c r="BM21" s="2"/>
      <c r="BN21" s="2"/>
      <c r="BO21" s="2"/>
      <c r="BP21" s="2"/>
      <c r="CI21"/>
      <c r="CJ21"/>
      <c r="CK21"/>
      <c r="CL21"/>
      <c r="CM21"/>
    </row>
    <row r="22" spans="2:91" x14ac:dyDescent="0.25">
      <c r="B22" s="70" t="str">
        <f>IF('Sch A. Input'!B20="","",'Sch A. Input'!B20)</f>
        <v/>
      </c>
      <c r="C22" s="75" t="str">
        <f>IF('Sch A. Input'!C20="","",'Sch A. Input'!C20)</f>
        <v/>
      </c>
      <c r="D22" s="71" t="str">
        <f>IF('Sch A. Input'!D20="","",'Sch A. Input'!D20)</f>
        <v/>
      </c>
      <c r="E22" s="71">
        <f>'Sch A. Input'!E20</f>
        <v>42931</v>
      </c>
      <c r="F22" s="71">
        <f>'Sch A. Input'!F20</f>
        <v>0</v>
      </c>
      <c r="G22" s="230">
        <f>'Sch A. Input'!G20</f>
        <v>0</v>
      </c>
      <c r="H22" s="230">
        <f>+IF('Sch A. Input'!D20="",0,MAX($D$12-G22,0))</f>
        <v>0</v>
      </c>
      <c r="I22" s="232">
        <f>SUMIFS('Sch A. Input'!I20:BJ20,'Sch A. Input'!$I$13:$BJ$13,$L$11,'Sch A. Input'!$I$14:$BJ$14,"Recurring")</f>
        <v>0</v>
      </c>
      <c r="J22" s="232">
        <f>SUMIFS('Sch A. Input'!I20:BJ20,'Sch A. Input'!$I$13:$BJ$13,$L$11,'Sch A. Input'!$I$14:$BJ$14,"One-time")</f>
        <v>0</v>
      </c>
      <c r="K22" s="233">
        <f t="shared" si="9"/>
        <v>0</v>
      </c>
      <c r="L22" s="234">
        <f>SUMIFS('Sch A. Input'!I20:BJ20,'Sch A. Input'!$I$14:$BJ$14,"Recurring",'Sch A. Input'!$I$13:$BJ$13,"&lt;="&amp;'Sch D. Workings'!$L$11)</f>
        <v>0</v>
      </c>
      <c r="M22" s="234">
        <f>SUMIFS('Sch A. Input'!I20:BJ20,'Sch A. Input'!$I$14:$BJ$14,"One-time",'Sch A. Input'!$I$13:$BJ$13,"&lt;="&amp;'Sch D. Workings'!$L$11)</f>
        <v>0</v>
      </c>
      <c r="N22" s="235">
        <f t="shared" si="10"/>
        <v>0</v>
      </c>
      <c r="O22" s="234">
        <f t="shared" si="11"/>
        <v>0</v>
      </c>
      <c r="P22" s="234">
        <f t="shared" si="12"/>
        <v>0</v>
      </c>
      <c r="Q22" s="234">
        <f t="shared" si="13"/>
        <v>0</v>
      </c>
      <c r="R22" s="260">
        <f t="shared" si="14"/>
        <v>0</v>
      </c>
      <c r="S22" s="270">
        <f t="shared" si="15"/>
        <v>0</v>
      </c>
      <c r="T22" s="237">
        <f t="shared" si="16"/>
        <v>0</v>
      </c>
      <c r="U22" s="97">
        <f t="shared" si="17"/>
        <v>0</v>
      </c>
      <c r="V22" s="243">
        <f>IF(AND(F22&lt;&gt;0,F22&lt;=E22,F22&lt;=INDEX('Sch A. Input'!$BM$15:$BM$33,MATCH(E22,'Sch A. Input'!$BM$15:$BM$33,FALSE)-1,1)),"Leaver",L22-I22)</f>
        <v>0</v>
      </c>
      <c r="W22" s="243">
        <f>IF(AND(F22&lt;&gt;0,F22&lt;=E22,F22&lt;=INDEX('Sch A. Input'!$BM$15:$BM$33,MATCH(E22,'Sch A. Input'!$BM$15:$BM$33,FALSE)-1,1)),"Leaver",M22-J22)</f>
        <v>0</v>
      </c>
      <c r="X22" s="244">
        <f>IF(AND(F22&lt;&gt;0,F22&lt;=E22,F22&lt;=INDEX('Sch A. Input'!$BM$15:$BM$33,MATCH(E22,'Sch A. Input'!$BM$15:$BM$33,FALSE)-1,1)),"Leaver",N22-K22)</f>
        <v>0</v>
      </c>
      <c r="Y22" s="244">
        <f>IF(AND(F22&lt;&gt;0,F22&lt;=E22,F22&lt;=INDEX('Sch A. Input'!$BM$15:$BM$33,MATCH(E22,'Sch A. Input'!$BM$15:$BM$33,FALSE)-1,1)),"Leaver",IFERROR(V22/AB22*24,0))</f>
        <v>0</v>
      </c>
      <c r="Z22" s="244">
        <f>IF(AND(F22&lt;&gt;0,F22&lt;=E22,F22&lt;=INDEX('Sch A. Input'!$BM$15:$BM$33,MATCH(E22,'Sch A. Input'!$BM$15:$BM$33,FALSE)-1,1)),"Leaver",Y22+W22)</f>
        <v>0</v>
      </c>
      <c r="AA22" s="266">
        <f>IF(AND(F22&lt;&gt;0,F22&lt;=E22,F22&lt;=INDEX('Sch A. Input'!$BM$15:$BM$33,MATCH(E22,'Sch A. Input'!$BM$15:$BM$33,FALSE)-1,1)),"Leaver",IFERROR(IF(AND($L$11&gt;Y237,Y237&gt;0),AD237*H22,H22*(SUMPRODUCT(--((MIN(Z22,900000))&gt;$C$9:$C$12),((MIN(Z22,900000))-$C$9:$C$12),$H$9:$H$12))/MIN(Z22,900000)),0))</f>
        <v>0</v>
      </c>
      <c r="AB22" s="266">
        <f>IF(AND(F22&lt;&gt;0,F22&lt;=E22,F22&lt;=INDEX('Sch A. Input'!$BM$15:$BM$33,MATCH(E22,'Sch A. Input'!$BM$15:$BM$33,FALSE)-1,1)),"Leaver",IF(OR(D22="",D22&gt;$L$11,($L$11-15)&lt;$K$9),0,DAYS360(D22,E22+1,FALSE)/15-1))</f>
        <v>0</v>
      </c>
      <c r="AC22" s="267">
        <f>IF(AND(F22&lt;&gt;0,F22&lt;=E22,F22&lt;=INDEX('Sch A. Input'!$BM$15:$BM$33,MATCH(E22,'Sch A. Input'!$BM$15:$BM$33,FALSE)-1,1)),"Leaver",IFERROR(IF((V22/$AB22*$M$9+W22+G22)&gt;900000,"YES","NO"),0))</f>
        <v>0</v>
      </c>
      <c r="AD22" s="231">
        <f>IF(AND(F22&lt;&gt;0,F22&lt;=E22,F22&lt;=INDEX('Sch A. Input'!$BM$15:$BM$33,MATCH(E22,'Sch A. Input'!$BM$15:$BM$33,FALSE)-1,1)),"Leaver",IFERROR(IF(AC22="Yes",MIN(1/(H22/X22)*AA22,AA22),(SUMPRODUCT(--((MIN(Z22,900000))&gt;$C$9:$C$12),((MIN(Z22,900000))-$C$9:$C$12),$H$9:$H$12))-((1-(AB22/24))*(SUMPRODUCT(--((MIN(Y22,900000))&gt;$C$9:$C$12),((MIN(Y22,900000))-$C$9:$C$12),$H$9:$H$12)))),0))</f>
        <v>0</v>
      </c>
      <c r="AE22" s="172">
        <f>IF(AND(F22&lt;&gt;0,F22&lt;=E22,F22&lt;=INDEX('Sch A. Input'!$BM$15:$BM$33,MATCH(E22,'Sch A. Input'!$BM$15:$BM$33,FALSE)-1,1)),"Leaver",IFERROR(AD22/X22,0))</f>
        <v>0</v>
      </c>
      <c r="AF22" s="173">
        <f>IF(AND(F22&lt;&gt;0,F22&lt;=E22,F22&lt;=INDEX('Sch A. Input'!$BM$15:$BM$33,MATCH(E22,'Sch A. Input'!$BM$15:$BM$33,FALSE)-1,1)),"Leaver",T22-AD22)</f>
        <v>0</v>
      </c>
      <c r="AG22" s="94">
        <f t="shared" si="18"/>
        <v>0</v>
      </c>
      <c r="BK22" s="2"/>
      <c r="BL22" s="2"/>
      <c r="BM22" s="2"/>
      <c r="BN22" s="2"/>
      <c r="BO22" s="2"/>
      <c r="BP22" s="2"/>
      <c r="CI22"/>
      <c r="CJ22"/>
      <c r="CK22"/>
      <c r="CL22"/>
      <c r="CM22"/>
    </row>
    <row r="23" spans="2:91" x14ac:dyDescent="0.25">
      <c r="B23" s="70" t="str">
        <f>IF('Sch A. Input'!B21="","",'Sch A. Input'!B21)</f>
        <v/>
      </c>
      <c r="C23" s="75" t="str">
        <f>IF('Sch A. Input'!C21="","",'Sch A. Input'!C21)</f>
        <v/>
      </c>
      <c r="D23" s="71" t="str">
        <f>IF('Sch A. Input'!D21="","",'Sch A. Input'!D21)</f>
        <v/>
      </c>
      <c r="E23" s="71">
        <f>'Sch A. Input'!E21</f>
        <v>42931</v>
      </c>
      <c r="F23" s="71">
        <f>'Sch A. Input'!F21</f>
        <v>0</v>
      </c>
      <c r="G23" s="230">
        <f>'Sch A. Input'!G21</f>
        <v>0</v>
      </c>
      <c r="H23" s="230">
        <f>+IF('Sch A. Input'!D21="",0,MAX($D$12-G23,0))</f>
        <v>0</v>
      </c>
      <c r="I23" s="232">
        <f>SUMIFS('Sch A. Input'!I21:BJ21,'Sch A. Input'!$I$13:$BJ$13,$L$11,'Sch A. Input'!$I$14:$BJ$14,"Recurring")</f>
        <v>0</v>
      </c>
      <c r="J23" s="232">
        <f>SUMIFS('Sch A. Input'!I21:BJ21,'Sch A. Input'!$I$13:$BJ$13,$L$11,'Sch A. Input'!$I$14:$BJ$14,"One-time")</f>
        <v>0</v>
      </c>
      <c r="K23" s="233">
        <f t="shared" si="9"/>
        <v>0</v>
      </c>
      <c r="L23" s="234">
        <f>SUMIFS('Sch A. Input'!I21:BJ21,'Sch A. Input'!$I$14:$BJ$14,"Recurring",'Sch A. Input'!$I$13:$BJ$13,"&lt;="&amp;'Sch D. Workings'!$L$11)</f>
        <v>0</v>
      </c>
      <c r="M23" s="234">
        <f>SUMIFS('Sch A. Input'!I21:BJ21,'Sch A. Input'!$I$14:$BJ$14,"One-time",'Sch A. Input'!$I$13:$BJ$13,"&lt;="&amp;'Sch D. Workings'!$L$11)</f>
        <v>0</v>
      </c>
      <c r="N23" s="235">
        <f t="shared" si="10"/>
        <v>0</v>
      </c>
      <c r="O23" s="234">
        <f t="shared" si="11"/>
        <v>0</v>
      </c>
      <c r="P23" s="234">
        <f t="shared" si="12"/>
        <v>0</v>
      </c>
      <c r="Q23" s="234">
        <f t="shared" si="13"/>
        <v>0</v>
      </c>
      <c r="R23" s="260">
        <f t="shared" si="14"/>
        <v>0</v>
      </c>
      <c r="S23" s="270">
        <f t="shared" si="15"/>
        <v>0</v>
      </c>
      <c r="T23" s="237">
        <f t="shared" si="16"/>
        <v>0</v>
      </c>
      <c r="U23" s="97">
        <f t="shared" si="17"/>
        <v>0</v>
      </c>
      <c r="V23" s="243">
        <f>IF(AND(F23&lt;&gt;0,F23&lt;=E23,F23&lt;=INDEX('Sch A. Input'!$BM$15:$BM$33,MATCH(E23,'Sch A. Input'!$BM$15:$BM$33,FALSE)-1,1)),"Leaver",L23-I23)</f>
        <v>0</v>
      </c>
      <c r="W23" s="243">
        <f>IF(AND(F23&lt;&gt;0,F23&lt;=E23,F23&lt;=INDEX('Sch A. Input'!$BM$15:$BM$33,MATCH(E23,'Sch A. Input'!$BM$15:$BM$33,FALSE)-1,1)),"Leaver",M23-J23)</f>
        <v>0</v>
      </c>
      <c r="X23" s="244">
        <f>IF(AND(F23&lt;&gt;0,F23&lt;=E23,F23&lt;=INDEX('Sch A. Input'!$BM$15:$BM$33,MATCH(E23,'Sch A. Input'!$BM$15:$BM$33,FALSE)-1,1)),"Leaver",N23-K23)</f>
        <v>0</v>
      </c>
      <c r="Y23" s="244">
        <f>IF(AND(F23&lt;&gt;0,F23&lt;=E23,F23&lt;=INDEX('Sch A. Input'!$BM$15:$BM$33,MATCH(E23,'Sch A. Input'!$BM$15:$BM$33,FALSE)-1,1)),"Leaver",IFERROR(V23/AB23*24,0))</f>
        <v>0</v>
      </c>
      <c r="Z23" s="244">
        <f>IF(AND(F23&lt;&gt;0,F23&lt;=E23,F23&lt;=INDEX('Sch A. Input'!$BM$15:$BM$33,MATCH(E23,'Sch A. Input'!$BM$15:$BM$33,FALSE)-1,1)),"Leaver",Y23+W23)</f>
        <v>0</v>
      </c>
      <c r="AA23" s="266">
        <f>IF(AND(F23&lt;&gt;0,F23&lt;=E23,F23&lt;=INDEX('Sch A. Input'!$BM$15:$BM$33,MATCH(E23,'Sch A. Input'!$BM$15:$BM$33,FALSE)-1,1)),"Leaver",IFERROR(IF(AND($L$11&gt;Y238,Y238&gt;0),AD238*H23,H23*(SUMPRODUCT(--((MIN(Z23,900000))&gt;$C$9:$C$12),((MIN(Z23,900000))-$C$9:$C$12),$H$9:$H$12))/MIN(Z23,900000)),0))</f>
        <v>0</v>
      </c>
      <c r="AB23" s="266">
        <f>IF(AND(F23&lt;&gt;0,F23&lt;=E23,F23&lt;=INDEX('Sch A. Input'!$BM$15:$BM$33,MATCH(E23,'Sch A. Input'!$BM$15:$BM$33,FALSE)-1,1)),"Leaver",IF(OR(D23="",D23&gt;$L$11,($L$11-15)&lt;$K$9),0,DAYS360(D23,E23+1,FALSE)/15-1))</f>
        <v>0</v>
      </c>
      <c r="AC23" s="267">
        <f>IF(AND(F23&lt;&gt;0,F23&lt;=E23,F23&lt;=INDEX('Sch A. Input'!$BM$15:$BM$33,MATCH(E23,'Sch A. Input'!$BM$15:$BM$33,FALSE)-1,1)),"Leaver",IFERROR(IF((V23/$AB23*$M$9+W23+G23)&gt;900000,"YES","NO"),0))</f>
        <v>0</v>
      </c>
      <c r="AD23" s="231">
        <f>IF(AND(F23&lt;&gt;0,F23&lt;=E23,F23&lt;=INDEX('Sch A. Input'!$BM$15:$BM$33,MATCH(E23,'Sch A. Input'!$BM$15:$BM$33,FALSE)-1,1)),"Leaver",IFERROR(IF(AC23="Yes",MIN(1/(H23/X23)*AA23,AA23),(SUMPRODUCT(--((MIN(Z23,900000))&gt;$C$9:$C$12),((MIN(Z23,900000))-$C$9:$C$12),$H$9:$H$12))-((1-(AB23/24))*(SUMPRODUCT(--((MIN(Y23,900000))&gt;$C$9:$C$12),((MIN(Y23,900000))-$C$9:$C$12),$H$9:$H$12)))),0))</f>
        <v>0</v>
      </c>
      <c r="AE23" s="172">
        <f>IF(AND(F23&lt;&gt;0,F23&lt;=E23,F23&lt;=INDEX('Sch A. Input'!$BM$15:$BM$33,MATCH(E23,'Sch A. Input'!$BM$15:$BM$33,FALSE)-1,1)),"Leaver",IFERROR(AD23/X23,0))</f>
        <v>0</v>
      </c>
      <c r="AF23" s="173">
        <f>IF(AND(F23&lt;&gt;0,F23&lt;=E23,F23&lt;=INDEX('Sch A. Input'!$BM$15:$BM$33,MATCH(E23,'Sch A. Input'!$BM$15:$BM$33,FALSE)-1,1)),"Leaver",T23-AD23)</f>
        <v>0</v>
      </c>
      <c r="AG23" s="94">
        <f t="shared" si="18"/>
        <v>0</v>
      </c>
      <c r="BK23" s="2"/>
      <c r="BL23" s="2"/>
      <c r="BM23" s="2"/>
      <c r="BN23" s="2"/>
      <c r="BO23" s="2"/>
      <c r="BP23" s="2"/>
      <c r="CI23"/>
      <c r="CJ23"/>
      <c r="CK23"/>
      <c r="CL23"/>
      <c r="CM23"/>
    </row>
    <row r="24" spans="2:91" x14ac:dyDescent="0.25">
      <c r="B24" s="70" t="str">
        <f>IF('Sch A. Input'!B22="","",'Sch A. Input'!B22)</f>
        <v/>
      </c>
      <c r="C24" s="75" t="str">
        <f>IF('Sch A. Input'!C22="","",'Sch A. Input'!C22)</f>
        <v/>
      </c>
      <c r="D24" s="71" t="str">
        <f>IF('Sch A. Input'!D22="","",'Sch A. Input'!D22)</f>
        <v/>
      </c>
      <c r="E24" s="71">
        <f>'Sch A. Input'!E22</f>
        <v>42931</v>
      </c>
      <c r="F24" s="71">
        <f>'Sch A. Input'!F22</f>
        <v>0</v>
      </c>
      <c r="G24" s="230">
        <f>'Sch A. Input'!G22</f>
        <v>0</v>
      </c>
      <c r="H24" s="230">
        <f>+IF('Sch A. Input'!D22="",0,MAX($D$12-G24,0))</f>
        <v>0</v>
      </c>
      <c r="I24" s="232">
        <f>SUMIFS('Sch A. Input'!I22:BJ22,'Sch A. Input'!$I$13:$BJ$13,$L$11,'Sch A. Input'!$I$14:$BJ$14,"Recurring")</f>
        <v>0</v>
      </c>
      <c r="J24" s="232">
        <f>SUMIFS('Sch A. Input'!I22:BJ22,'Sch A. Input'!$I$13:$BJ$13,$L$11,'Sch A. Input'!$I$14:$BJ$14,"One-time")</f>
        <v>0</v>
      </c>
      <c r="K24" s="233">
        <f t="shared" si="9"/>
        <v>0</v>
      </c>
      <c r="L24" s="234">
        <f>SUMIFS('Sch A. Input'!I22:BJ22,'Sch A. Input'!$I$14:$BJ$14,"Recurring",'Sch A. Input'!$I$13:$BJ$13,"&lt;="&amp;'Sch D. Workings'!$L$11)</f>
        <v>0</v>
      </c>
      <c r="M24" s="234">
        <f>SUMIFS('Sch A. Input'!I22:BJ22,'Sch A. Input'!$I$14:$BJ$14,"One-time",'Sch A. Input'!$I$13:$BJ$13,"&lt;="&amp;'Sch D. Workings'!$L$11)</f>
        <v>0</v>
      </c>
      <c r="N24" s="235">
        <f t="shared" si="10"/>
        <v>0</v>
      </c>
      <c r="O24" s="234">
        <f t="shared" si="11"/>
        <v>0</v>
      </c>
      <c r="P24" s="234">
        <f t="shared" si="12"/>
        <v>0</v>
      </c>
      <c r="Q24" s="234">
        <f t="shared" si="13"/>
        <v>0</v>
      </c>
      <c r="R24" s="260">
        <f t="shared" si="14"/>
        <v>0</v>
      </c>
      <c r="S24" s="270">
        <f t="shared" si="15"/>
        <v>0</v>
      </c>
      <c r="T24" s="237">
        <f t="shared" si="16"/>
        <v>0</v>
      </c>
      <c r="U24" s="97">
        <f t="shared" si="17"/>
        <v>0</v>
      </c>
      <c r="V24" s="243">
        <f>IF(AND(F24&lt;&gt;0,F24&lt;=E24,F24&lt;=INDEX('Sch A. Input'!$BM$15:$BM$33,MATCH(E24,'Sch A. Input'!$BM$15:$BM$33,FALSE)-1,1)),"Leaver",L24-I24)</f>
        <v>0</v>
      </c>
      <c r="W24" s="243">
        <f>IF(AND(F24&lt;&gt;0,F24&lt;=E24,F24&lt;=INDEX('Sch A. Input'!$BM$15:$BM$33,MATCH(E24,'Sch A. Input'!$BM$15:$BM$33,FALSE)-1,1)),"Leaver",M24-J24)</f>
        <v>0</v>
      </c>
      <c r="X24" s="244">
        <f>IF(AND(F24&lt;&gt;0,F24&lt;=E24,F24&lt;=INDEX('Sch A. Input'!$BM$15:$BM$33,MATCH(E24,'Sch A. Input'!$BM$15:$BM$33,FALSE)-1,1)),"Leaver",N24-K24)</f>
        <v>0</v>
      </c>
      <c r="Y24" s="244">
        <f>IF(AND(F24&lt;&gt;0,F24&lt;=E24,F24&lt;=INDEX('Sch A. Input'!$BM$15:$BM$33,MATCH(E24,'Sch A. Input'!$BM$15:$BM$33,FALSE)-1,1)),"Leaver",IFERROR(V24/AB24*24,0))</f>
        <v>0</v>
      </c>
      <c r="Z24" s="244">
        <f>IF(AND(F24&lt;&gt;0,F24&lt;=E24,F24&lt;=INDEX('Sch A. Input'!$BM$15:$BM$33,MATCH(E24,'Sch A. Input'!$BM$15:$BM$33,FALSE)-1,1)),"Leaver",Y24+W24)</f>
        <v>0</v>
      </c>
      <c r="AA24" s="266">
        <f>IF(AND(F24&lt;&gt;0,F24&lt;=E24,F24&lt;=INDEX('Sch A. Input'!$BM$15:$BM$33,MATCH(E24,'Sch A. Input'!$BM$15:$BM$33,FALSE)-1,1)),"Leaver",IFERROR(IF(AND($L$11&gt;Y239,Y239&gt;0),AD239*H24,H24*(SUMPRODUCT(--((MIN(Z24,900000))&gt;$C$9:$C$12),((MIN(Z24,900000))-$C$9:$C$12),$H$9:$H$12))/MIN(Z24,900000)),0))</f>
        <v>0</v>
      </c>
      <c r="AB24" s="266">
        <f>IF(AND(F24&lt;&gt;0,F24&lt;=E24,F24&lt;=INDEX('Sch A. Input'!$BM$15:$BM$33,MATCH(E24,'Sch A. Input'!$BM$15:$BM$33,FALSE)-1,1)),"Leaver",IF(OR(D24="",D24&gt;$L$11,($L$11-15)&lt;$K$9),0,DAYS360(D24,E24+1,FALSE)/15-1))</f>
        <v>0</v>
      </c>
      <c r="AC24" s="267">
        <f>IF(AND(F24&lt;&gt;0,F24&lt;=E24,F24&lt;=INDEX('Sch A. Input'!$BM$15:$BM$33,MATCH(E24,'Sch A. Input'!$BM$15:$BM$33,FALSE)-1,1)),"Leaver",IFERROR(IF((V24/$AB24*$M$9+W24+G24)&gt;900000,"YES","NO"),0))</f>
        <v>0</v>
      </c>
      <c r="AD24" s="231">
        <f>IF(AND(F24&lt;&gt;0,F24&lt;=E24,F24&lt;=INDEX('Sch A. Input'!$BM$15:$BM$33,MATCH(E24,'Sch A. Input'!$BM$15:$BM$33,FALSE)-1,1)),"Leaver",IFERROR(IF(AC24="Yes",MIN(1/(H24/X24)*AA24,AA24),(SUMPRODUCT(--((MIN(Z24,900000))&gt;$C$9:$C$12),((MIN(Z24,900000))-$C$9:$C$12),$H$9:$H$12))-((1-(AB24/24))*(SUMPRODUCT(--((MIN(Y24,900000))&gt;$C$9:$C$12),((MIN(Y24,900000))-$C$9:$C$12),$H$9:$H$12)))),0))</f>
        <v>0</v>
      </c>
      <c r="AE24" s="172">
        <f>IF(AND(F24&lt;&gt;0,F24&lt;=E24,F24&lt;=INDEX('Sch A. Input'!$BM$15:$BM$33,MATCH(E24,'Sch A. Input'!$BM$15:$BM$33,FALSE)-1,1)),"Leaver",IFERROR(AD24/X24,0))</f>
        <v>0</v>
      </c>
      <c r="AF24" s="173">
        <f>IF(AND(F24&lt;&gt;0,F24&lt;=E24,F24&lt;=INDEX('Sch A. Input'!$BM$15:$BM$33,MATCH(E24,'Sch A. Input'!$BM$15:$BM$33,FALSE)-1,1)),"Leaver",T24-AD24)</f>
        <v>0</v>
      </c>
      <c r="AG24" s="94">
        <f t="shared" si="18"/>
        <v>0</v>
      </c>
      <c r="BK24" s="2"/>
      <c r="BL24" s="2"/>
      <c r="BM24" s="2"/>
      <c r="BN24" s="2"/>
      <c r="BO24" s="2"/>
      <c r="BP24" s="2"/>
      <c r="CI24"/>
      <c r="CJ24"/>
      <c r="CK24"/>
      <c r="CL24"/>
      <c r="CM24"/>
    </row>
    <row r="25" spans="2:91" x14ac:dyDescent="0.25">
      <c r="B25" s="70" t="str">
        <f>IF('Sch A. Input'!B23="","",'Sch A. Input'!B23)</f>
        <v/>
      </c>
      <c r="C25" s="75" t="str">
        <f>IF('Sch A. Input'!C23="","",'Sch A. Input'!C23)</f>
        <v/>
      </c>
      <c r="D25" s="71" t="str">
        <f>IF('Sch A. Input'!D23="","",'Sch A. Input'!D23)</f>
        <v/>
      </c>
      <c r="E25" s="71">
        <f>'Sch A. Input'!E23</f>
        <v>42931</v>
      </c>
      <c r="F25" s="71">
        <f>'Sch A. Input'!F23</f>
        <v>0</v>
      </c>
      <c r="G25" s="230">
        <f>'Sch A. Input'!G23</f>
        <v>0</v>
      </c>
      <c r="H25" s="230">
        <f>+IF('Sch A. Input'!D23="",0,MAX($D$12-G25,0))</f>
        <v>0</v>
      </c>
      <c r="I25" s="232">
        <f>SUMIFS('Sch A. Input'!I23:BJ23,'Sch A. Input'!$I$13:$BJ$13,$L$11,'Sch A. Input'!$I$14:$BJ$14,"Recurring")</f>
        <v>0</v>
      </c>
      <c r="J25" s="232">
        <f>SUMIFS('Sch A. Input'!I23:BJ23,'Sch A. Input'!$I$13:$BJ$13,$L$11,'Sch A. Input'!$I$14:$BJ$14,"One-time")</f>
        <v>0</v>
      </c>
      <c r="K25" s="233">
        <f t="shared" si="9"/>
        <v>0</v>
      </c>
      <c r="L25" s="234">
        <f>SUMIFS('Sch A. Input'!I23:BJ23,'Sch A. Input'!$I$14:$BJ$14,"Recurring",'Sch A. Input'!$I$13:$BJ$13,"&lt;="&amp;'Sch D. Workings'!$L$11)</f>
        <v>0</v>
      </c>
      <c r="M25" s="234">
        <f>SUMIFS('Sch A. Input'!I23:BJ23,'Sch A. Input'!$I$14:$BJ$14,"One-time",'Sch A. Input'!$I$13:$BJ$13,"&lt;="&amp;'Sch D. Workings'!$L$11)</f>
        <v>0</v>
      </c>
      <c r="N25" s="235">
        <f t="shared" si="10"/>
        <v>0</v>
      </c>
      <c r="O25" s="234">
        <f t="shared" si="11"/>
        <v>0</v>
      </c>
      <c r="P25" s="234">
        <f t="shared" si="12"/>
        <v>0</v>
      </c>
      <c r="Q25" s="234">
        <f t="shared" si="13"/>
        <v>0</v>
      </c>
      <c r="R25" s="260">
        <f t="shared" si="14"/>
        <v>0</v>
      </c>
      <c r="S25" s="270">
        <f t="shared" si="15"/>
        <v>0</v>
      </c>
      <c r="T25" s="237">
        <f t="shared" si="16"/>
        <v>0</v>
      </c>
      <c r="U25" s="97">
        <f t="shared" si="17"/>
        <v>0</v>
      </c>
      <c r="V25" s="243">
        <f>IF(AND(F25&lt;&gt;0,F25&lt;=E25,F25&lt;=INDEX('Sch A. Input'!$BM$15:$BM$33,MATCH(E25,'Sch A. Input'!$BM$15:$BM$33,FALSE)-1,1)),"Leaver",L25-I25)</f>
        <v>0</v>
      </c>
      <c r="W25" s="243">
        <f>IF(AND(F25&lt;&gt;0,F25&lt;=E25,F25&lt;=INDEX('Sch A. Input'!$BM$15:$BM$33,MATCH(E25,'Sch A. Input'!$BM$15:$BM$33,FALSE)-1,1)),"Leaver",M25-J25)</f>
        <v>0</v>
      </c>
      <c r="X25" s="244">
        <f>IF(AND(F25&lt;&gt;0,F25&lt;=E25,F25&lt;=INDEX('Sch A. Input'!$BM$15:$BM$33,MATCH(E25,'Sch A. Input'!$BM$15:$BM$33,FALSE)-1,1)),"Leaver",N25-K25)</f>
        <v>0</v>
      </c>
      <c r="Y25" s="244">
        <f>IF(AND(F25&lt;&gt;0,F25&lt;=E25,F25&lt;=INDEX('Sch A. Input'!$BM$15:$BM$33,MATCH(E25,'Sch A. Input'!$BM$15:$BM$33,FALSE)-1,1)),"Leaver",IFERROR(V25/AB25*24,0))</f>
        <v>0</v>
      </c>
      <c r="Z25" s="244">
        <f>IF(AND(F25&lt;&gt;0,F25&lt;=E25,F25&lt;=INDEX('Sch A. Input'!$BM$15:$BM$33,MATCH(E25,'Sch A. Input'!$BM$15:$BM$33,FALSE)-1,1)),"Leaver",Y25+W25)</f>
        <v>0</v>
      </c>
      <c r="AA25" s="266">
        <f>IF(AND(F25&lt;&gt;0,F25&lt;=E25,F25&lt;=INDEX('Sch A. Input'!$BM$15:$BM$33,MATCH(E25,'Sch A. Input'!$BM$15:$BM$33,FALSE)-1,1)),"Leaver",IFERROR(IF(AND($L$11&gt;Y240,Y240&gt;0),AD240*H25,H25*(SUMPRODUCT(--((MIN(Z25,900000))&gt;$C$9:$C$12),((MIN(Z25,900000))-$C$9:$C$12),$H$9:$H$12))/MIN(Z25,900000)),0))</f>
        <v>0</v>
      </c>
      <c r="AB25" s="266">
        <f>IF(AND(F25&lt;&gt;0,F25&lt;=E25,F25&lt;=INDEX('Sch A. Input'!$BM$15:$BM$33,MATCH(E25,'Sch A. Input'!$BM$15:$BM$33,FALSE)-1,1)),"Leaver",IF(OR(D25="",D25&gt;$L$11,($L$11-15)&lt;$K$9),0,DAYS360(D25,E25+1,FALSE)/15-1))</f>
        <v>0</v>
      </c>
      <c r="AC25" s="267">
        <f>IF(AND(F25&lt;&gt;0,F25&lt;=E25,F25&lt;=INDEX('Sch A. Input'!$BM$15:$BM$33,MATCH(E25,'Sch A. Input'!$BM$15:$BM$33,FALSE)-1,1)),"Leaver",IFERROR(IF((V25/$AB25*$M$9+W25+G25)&gt;900000,"YES","NO"),0))</f>
        <v>0</v>
      </c>
      <c r="AD25" s="231">
        <f>IF(AND(F25&lt;&gt;0,F25&lt;=E25,F25&lt;=INDEX('Sch A. Input'!$BM$15:$BM$33,MATCH(E25,'Sch A. Input'!$BM$15:$BM$33,FALSE)-1,1)),"Leaver",IFERROR(IF(AC25="Yes",MIN(1/(H25/X25)*AA25,AA25),(SUMPRODUCT(--((MIN(Z25,900000))&gt;$C$9:$C$12),((MIN(Z25,900000))-$C$9:$C$12),$H$9:$H$12))-((1-(AB25/24))*(SUMPRODUCT(--((MIN(Y25,900000))&gt;$C$9:$C$12),((MIN(Y25,900000))-$C$9:$C$12),$H$9:$H$12)))),0))</f>
        <v>0</v>
      </c>
      <c r="AE25" s="172">
        <f>IF(AND(F25&lt;&gt;0,F25&lt;=E25,F25&lt;=INDEX('Sch A. Input'!$BM$15:$BM$33,MATCH(E25,'Sch A. Input'!$BM$15:$BM$33,FALSE)-1,1)),"Leaver",IFERROR(AD25/X25,0))</f>
        <v>0</v>
      </c>
      <c r="AF25" s="173">
        <f>IF(AND(F25&lt;&gt;0,F25&lt;=E25,F25&lt;=INDEX('Sch A. Input'!$BM$15:$BM$33,MATCH(E25,'Sch A. Input'!$BM$15:$BM$33,FALSE)-1,1)),"Leaver",T25-AD25)</f>
        <v>0</v>
      </c>
      <c r="AG25" s="94">
        <f t="shared" si="18"/>
        <v>0</v>
      </c>
      <c r="BK25" s="2"/>
      <c r="BL25" s="2"/>
      <c r="BM25" s="2"/>
      <c r="BN25" s="2"/>
      <c r="BO25" s="2"/>
      <c r="BP25" s="2"/>
      <c r="CI25"/>
      <c r="CJ25"/>
      <c r="CK25"/>
      <c r="CL25"/>
      <c r="CM25"/>
    </row>
    <row r="26" spans="2:91" x14ac:dyDescent="0.25">
      <c r="B26" s="70" t="str">
        <f>IF('Sch A. Input'!B24="","",'Sch A. Input'!B24)</f>
        <v/>
      </c>
      <c r="C26" s="75" t="str">
        <f>IF('Sch A. Input'!C24="","",'Sch A. Input'!C24)</f>
        <v/>
      </c>
      <c r="D26" s="71" t="str">
        <f>IF('Sch A. Input'!D24="","",'Sch A. Input'!D24)</f>
        <v/>
      </c>
      <c r="E26" s="71">
        <f>'Sch A. Input'!E24</f>
        <v>42931</v>
      </c>
      <c r="F26" s="71">
        <f>'Sch A. Input'!F24</f>
        <v>0</v>
      </c>
      <c r="G26" s="230">
        <f>'Sch A. Input'!G24</f>
        <v>0</v>
      </c>
      <c r="H26" s="230">
        <f>+IF('Sch A. Input'!D24="",0,MAX($D$12-G26,0))</f>
        <v>0</v>
      </c>
      <c r="I26" s="232">
        <f>SUMIFS('Sch A. Input'!I24:BJ24,'Sch A. Input'!$I$13:$BJ$13,$L$11,'Sch A. Input'!$I$14:$BJ$14,"Recurring")</f>
        <v>0</v>
      </c>
      <c r="J26" s="232">
        <f>SUMIFS('Sch A. Input'!I24:BJ24,'Sch A. Input'!$I$13:$BJ$13,$L$11,'Sch A. Input'!$I$14:$BJ$14,"One-time")</f>
        <v>0</v>
      </c>
      <c r="K26" s="233">
        <f t="shared" si="9"/>
        <v>0</v>
      </c>
      <c r="L26" s="234">
        <f>SUMIFS('Sch A. Input'!I24:BJ24,'Sch A. Input'!$I$14:$BJ$14,"Recurring",'Sch A. Input'!$I$13:$BJ$13,"&lt;="&amp;'Sch D. Workings'!$L$11)</f>
        <v>0</v>
      </c>
      <c r="M26" s="234">
        <f>SUMIFS('Sch A. Input'!I24:BJ24,'Sch A. Input'!$I$14:$BJ$14,"One-time",'Sch A. Input'!$I$13:$BJ$13,"&lt;="&amp;'Sch D. Workings'!$L$11)</f>
        <v>0</v>
      </c>
      <c r="N26" s="235">
        <f t="shared" si="10"/>
        <v>0</v>
      </c>
      <c r="O26" s="234">
        <f t="shared" si="11"/>
        <v>0</v>
      </c>
      <c r="P26" s="234">
        <f t="shared" si="12"/>
        <v>0</v>
      </c>
      <c r="Q26" s="234">
        <f t="shared" si="13"/>
        <v>0</v>
      </c>
      <c r="R26" s="260">
        <f t="shared" si="14"/>
        <v>0</v>
      </c>
      <c r="S26" s="270">
        <f t="shared" si="15"/>
        <v>0</v>
      </c>
      <c r="T26" s="237">
        <f t="shared" si="16"/>
        <v>0</v>
      </c>
      <c r="U26" s="97">
        <f t="shared" si="17"/>
        <v>0</v>
      </c>
      <c r="V26" s="243">
        <f>IF(AND(F26&lt;&gt;0,F26&lt;=E26,F26&lt;=INDEX('Sch A. Input'!$BM$15:$BM$33,MATCH(E26,'Sch A. Input'!$BM$15:$BM$33,FALSE)-1,1)),"Leaver",L26-I26)</f>
        <v>0</v>
      </c>
      <c r="W26" s="243">
        <f>IF(AND(F26&lt;&gt;0,F26&lt;=E26,F26&lt;=INDEX('Sch A. Input'!$BM$15:$BM$33,MATCH(E26,'Sch A. Input'!$BM$15:$BM$33,FALSE)-1,1)),"Leaver",M26-J26)</f>
        <v>0</v>
      </c>
      <c r="X26" s="244">
        <f>IF(AND(F26&lt;&gt;0,F26&lt;=E26,F26&lt;=INDEX('Sch A. Input'!$BM$15:$BM$33,MATCH(E26,'Sch A. Input'!$BM$15:$BM$33,FALSE)-1,1)),"Leaver",N26-K26)</f>
        <v>0</v>
      </c>
      <c r="Y26" s="244">
        <f>IF(AND(F26&lt;&gt;0,F26&lt;=E26,F26&lt;=INDEX('Sch A. Input'!$BM$15:$BM$33,MATCH(E26,'Sch A. Input'!$BM$15:$BM$33,FALSE)-1,1)),"Leaver",IFERROR(V26/AB26*24,0))</f>
        <v>0</v>
      </c>
      <c r="Z26" s="244">
        <f>IF(AND(F26&lt;&gt;0,F26&lt;=E26,F26&lt;=INDEX('Sch A. Input'!$BM$15:$BM$33,MATCH(E26,'Sch A. Input'!$BM$15:$BM$33,FALSE)-1,1)),"Leaver",Y26+W26)</f>
        <v>0</v>
      </c>
      <c r="AA26" s="266">
        <f>IF(AND(F26&lt;&gt;0,F26&lt;=E26,F26&lt;=INDEX('Sch A. Input'!$BM$15:$BM$33,MATCH(E26,'Sch A. Input'!$BM$15:$BM$33,FALSE)-1,1)),"Leaver",IFERROR(IF(AND($L$11&gt;Y241,Y241&gt;0),AD241*H26,H26*(SUMPRODUCT(--((MIN(Z26,900000))&gt;$C$9:$C$12),((MIN(Z26,900000))-$C$9:$C$12),$H$9:$H$12))/MIN(Z26,900000)),0))</f>
        <v>0</v>
      </c>
      <c r="AB26" s="266">
        <f>IF(AND(F26&lt;&gt;0,F26&lt;=E26,F26&lt;=INDEX('Sch A. Input'!$BM$15:$BM$33,MATCH(E26,'Sch A. Input'!$BM$15:$BM$33,FALSE)-1,1)),"Leaver",IF(OR(D26="",D26&gt;$L$11,($L$11-15)&lt;$K$9),0,DAYS360(D26,E26+1,FALSE)/15-1))</f>
        <v>0</v>
      </c>
      <c r="AC26" s="267">
        <f>IF(AND(F26&lt;&gt;0,F26&lt;=E26,F26&lt;=INDEX('Sch A. Input'!$BM$15:$BM$33,MATCH(E26,'Sch A. Input'!$BM$15:$BM$33,FALSE)-1,1)),"Leaver",IFERROR(IF((V26/$AB26*$M$9+W26+G26)&gt;900000,"YES","NO"),0))</f>
        <v>0</v>
      </c>
      <c r="AD26" s="231">
        <f>IF(AND(F26&lt;&gt;0,F26&lt;=E26,F26&lt;=INDEX('Sch A. Input'!$BM$15:$BM$33,MATCH(E26,'Sch A. Input'!$BM$15:$BM$33,FALSE)-1,1)),"Leaver",IFERROR(IF(AC26="Yes",MIN(1/(H26/X26)*AA26,AA26),(SUMPRODUCT(--((MIN(Z26,900000))&gt;$C$9:$C$12),((MIN(Z26,900000))-$C$9:$C$12),$H$9:$H$12))-((1-(AB26/24))*(SUMPRODUCT(--((MIN(Y26,900000))&gt;$C$9:$C$12),((MIN(Y26,900000))-$C$9:$C$12),$H$9:$H$12)))),0))</f>
        <v>0</v>
      </c>
      <c r="AE26" s="172">
        <f>IF(AND(F26&lt;&gt;0,F26&lt;=E26,F26&lt;=INDEX('Sch A. Input'!$BM$15:$BM$33,MATCH(E26,'Sch A. Input'!$BM$15:$BM$33,FALSE)-1,1)),"Leaver",IFERROR(AD26/X26,0))</f>
        <v>0</v>
      </c>
      <c r="AF26" s="173">
        <f>IF(AND(F26&lt;&gt;0,F26&lt;=E26,F26&lt;=INDEX('Sch A. Input'!$BM$15:$BM$33,MATCH(E26,'Sch A. Input'!$BM$15:$BM$33,FALSE)-1,1)),"Leaver",T26-AD26)</f>
        <v>0</v>
      </c>
      <c r="AG26" s="94">
        <f t="shared" si="18"/>
        <v>0</v>
      </c>
      <c r="BK26" s="2"/>
      <c r="BL26" s="2"/>
      <c r="BM26" s="2"/>
      <c r="BN26" s="2"/>
      <c r="BO26" s="2"/>
      <c r="BP26" s="2"/>
      <c r="CI26"/>
      <c r="CJ26"/>
      <c r="CK26"/>
      <c r="CL26"/>
      <c r="CM26"/>
    </row>
    <row r="27" spans="2:91" x14ac:dyDescent="0.25">
      <c r="B27" s="70" t="str">
        <f>IF('Sch A. Input'!B25="","",'Sch A. Input'!B25)</f>
        <v/>
      </c>
      <c r="C27" s="75" t="str">
        <f>IF('Sch A. Input'!C25="","",'Sch A. Input'!C25)</f>
        <v/>
      </c>
      <c r="D27" s="71" t="str">
        <f>IF('Sch A. Input'!D25="","",'Sch A. Input'!D25)</f>
        <v/>
      </c>
      <c r="E27" s="71">
        <f>'Sch A. Input'!E25</f>
        <v>42931</v>
      </c>
      <c r="F27" s="71">
        <f>'Sch A. Input'!F25</f>
        <v>0</v>
      </c>
      <c r="G27" s="230">
        <f>'Sch A. Input'!G25</f>
        <v>0</v>
      </c>
      <c r="H27" s="230">
        <f>+IF('Sch A. Input'!D25="",0,MAX($D$12-G27,0))</f>
        <v>0</v>
      </c>
      <c r="I27" s="232">
        <f>SUMIFS('Sch A. Input'!I25:BJ25,'Sch A. Input'!$I$13:$BJ$13,$L$11,'Sch A. Input'!$I$14:$BJ$14,"Recurring")</f>
        <v>0</v>
      </c>
      <c r="J27" s="232">
        <f>SUMIFS('Sch A. Input'!I25:BJ25,'Sch A. Input'!$I$13:$BJ$13,$L$11,'Sch A. Input'!$I$14:$BJ$14,"One-time")</f>
        <v>0</v>
      </c>
      <c r="K27" s="233">
        <f t="shared" si="9"/>
        <v>0</v>
      </c>
      <c r="L27" s="234">
        <f>SUMIFS('Sch A. Input'!I25:BJ25,'Sch A. Input'!$I$14:$BJ$14,"Recurring",'Sch A. Input'!$I$13:$BJ$13,"&lt;="&amp;'Sch D. Workings'!$L$11)</f>
        <v>0</v>
      </c>
      <c r="M27" s="234">
        <f>SUMIFS('Sch A. Input'!I25:BJ25,'Sch A. Input'!$I$14:$BJ$14,"One-time",'Sch A. Input'!$I$13:$BJ$13,"&lt;="&amp;'Sch D. Workings'!$L$11)</f>
        <v>0</v>
      </c>
      <c r="N27" s="235">
        <f t="shared" si="10"/>
        <v>0</v>
      </c>
      <c r="O27" s="234">
        <f t="shared" si="11"/>
        <v>0</v>
      </c>
      <c r="P27" s="234">
        <f t="shared" si="12"/>
        <v>0</v>
      </c>
      <c r="Q27" s="234">
        <f t="shared" si="13"/>
        <v>0</v>
      </c>
      <c r="R27" s="260">
        <f t="shared" si="14"/>
        <v>0</v>
      </c>
      <c r="S27" s="270">
        <f t="shared" si="15"/>
        <v>0</v>
      </c>
      <c r="T27" s="237">
        <f t="shared" si="16"/>
        <v>0</v>
      </c>
      <c r="U27" s="97">
        <f t="shared" si="17"/>
        <v>0</v>
      </c>
      <c r="V27" s="243">
        <f>IF(AND(F27&lt;&gt;0,F27&lt;=E27,F27&lt;=INDEX('Sch A. Input'!$BM$15:$BM$33,MATCH(E27,'Sch A. Input'!$BM$15:$BM$33,FALSE)-1,1)),"Leaver",L27-I27)</f>
        <v>0</v>
      </c>
      <c r="W27" s="243">
        <f>IF(AND(F27&lt;&gt;0,F27&lt;=E27,F27&lt;=INDEX('Sch A. Input'!$BM$15:$BM$33,MATCH(E27,'Sch A. Input'!$BM$15:$BM$33,FALSE)-1,1)),"Leaver",M27-J27)</f>
        <v>0</v>
      </c>
      <c r="X27" s="244">
        <f>IF(AND(F27&lt;&gt;0,F27&lt;=E27,F27&lt;=INDEX('Sch A. Input'!$BM$15:$BM$33,MATCH(E27,'Sch A. Input'!$BM$15:$BM$33,FALSE)-1,1)),"Leaver",N27-K27)</f>
        <v>0</v>
      </c>
      <c r="Y27" s="244">
        <f>IF(AND(F27&lt;&gt;0,F27&lt;=E27,F27&lt;=INDEX('Sch A. Input'!$BM$15:$BM$33,MATCH(E27,'Sch A. Input'!$BM$15:$BM$33,FALSE)-1,1)),"Leaver",IFERROR(V27/AB27*24,0))</f>
        <v>0</v>
      </c>
      <c r="Z27" s="244">
        <f>IF(AND(F27&lt;&gt;0,F27&lt;=E27,F27&lt;=INDEX('Sch A. Input'!$BM$15:$BM$33,MATCH(E27,'Sch A. Input'!$BM$15:$BM$33,FALSE)-1,1)),"Leaver",Y27+W27)</f>
        <v>0</v>
      </c>
      <c r="AA27" s="266">
        <f>IF(AND(F27&lt;&gt;0,F27&lt;=E27,F27&lt;=INDEX('Sch A. Input'!$BM$15:$BM$33,MATCH(E27,'Sch A. Input'!$BM$15:$BM$33,FALSE)-1,1)),"Leaver",IFERROR(IF(AND($L$11&gt;Y242,Y242&gt;0),AD242*H27,H27*(SUMPRODUCT(--((MIN(Z27,900000))&gt;$C$9:$C$12),((MIN(Z27,900000))-$C$9:$C$12),$H$9:$H$12))/MIN(Z27,900000)),0))</f>
        <v>0</v>
      </c>
      <c r="AB27" s="266">
        <f>IF(AND(F27&lt;&gt;0,F27&lt;=E27,F27&lt;=INDEX('Sch A. Input'!$BM$15:$BM$33,MATCH(E27,'Sch A. Input'!$BM$15:$BM$33,FALSE)-1,1)),"Leaver",IF(OR(D27="",D27&gt;$L$11,($L$11-15)&lt;$K$9),0,DAYS360(D27,E27+1,FALSE)/15-1))</f>
        <v>0</v>
      </c>
      <c r="AC27" s="267">
        <f>IF(AND(F27&lt;&gt;0,F27&lt;=E27,F27&lt;=INDEX('Sch A. Input'!$BM$15:$BM$33,MATCH(E27,'Sch A. Input'!$BM$15:$BM$33,FALSE)-1,1)),"Leaver",IFERROR(IF((V27/$AB27*$M$9+W27+G27)&gt;900000,"YES","NO"),0))</f>
        <v>0</v>
      </c>
      <c r="AD27" s="231">
        <f>IF(AND(F27&lt;&gt;0,F27&lt;=E27,F27&lt;=INDEX('Sch A. Input'!$BM$15:$BM$33,MATCH(E27,'Sch A. Input'!$BM$15:$BM$33,FALSE)-1,1)),"Leaver",IFERROR(IF(AC27="Yes",MIN(1/(H27/X27)*AA27,AA27),(SUMPRODUCT(--((MIN(Z27,900000))&gt;$C$9:$C$12),((MIN(Z27,900000))-$C$9:$C$12),$H$9:$H$12))-((1-(AB27/24))*(SUMPRODUCT(--((MIN(Y27,900000))&gt;$C$9:$C$12),((MIN(Y27,900000))-$C$9:$C$12),$H$9:$H$12)))),0))</f>
        <v>0</v>
      </c>
      <c r="AE27" s="172">
        <f>IF(AND(F27&lt;&gt;0,F27&lt;=E27,F27&lt;=INDEX('Sch A. Input'!$BM$15:$BM$33,MATCH(E27,'Sch A. Input'!$BM$15:$BM$33,FALSE)-1,1)),"Leaver",IFERROR(AD27/X27,0))</f>
        <v>0</v>
      </c>
      <c r="AF27" s="173">
        <f>IF(AND(F27&lt;&gt;0,F27&lt;=E27,F27&lt;=INDEX('Sch A. Input'!$BM$15:$BM$33,MATCH(E27,'Sch A. Input'!$BM$15:$BM$33,FALSE)-1,1)),"Leaver",T27-AD27)</f>
        <v>0</v>
      </c>
      <c r="AG27" s="94">
        <f t="shared" si="18"/>
        <v>0</v>
      </c>
      <c r="BK27" s="2"/>
      <c r="BL27" s="2"/>
      <c r="BM27" s="2"/>
      <c r="BN27" s="2"/>
      <c r="BO27" s="2"/>
      <c r="BP27" s="2"/>
      <c r="CI27"/>
      <c r="CJ27"/>
      <c r="CK27"/>
      <c r="CL27"/>
      <c r="CM27"/>
    </row>
    <row r="28" spans="2:91" x14ac:dyDescent="0.25">
      <c r="B28" s="70" t="str">
        <f>IF('Sch A. Input'!B26="","",'Sch A. Input'!B26)</f>
        <v/>
      </c>
      <c r="C28" s="75" t="str">
        <f>IF('Sch A. Input'!C26="","",'Sch A. Input'!C26)</f>
        <v/>
      </c>
      <c r="D28" s="71" t="str">
        <f>IF('Sch A. Input'!D26="","",'Sch A. Input'!D26)</f>
        <v/>
      </c>
      <c r="E28" s="71">
        <f>'Sch A. Input'!E26</f>
        <v>42931</v>
      </c>
      <c r="F28" s="71">
        <f>'Sch A. Input'!F26</f>
        <v>0</v>
      </c>
      <c r="G28" s="230">
        <f>'Sch A. Input'!G26</f>
        <v>0</v>
      </c>
      <c r="H28" s="230">
        <f>+IF('Sch A. Input'!D26="",0,MAX($D$12-G28,0))</f>
        <v>0</v>
      </c>
      <c r="I28" s="232">
        <f>SUMIFS('Sch A. Input'!I26:BJ26,'Sch A. Input'!$I$13:$BJ$13,$L$11,'Sch A. Input'!$I$14:$BJ$14,"Recurring")</f>
        <v>0</v>
      </c>
      <c r="J28" s="232">
        <f>SUMIFS('Sch A. Input'!I26:BJ26,'Sch A. Input'!$I$13:$BJ$13,$L$11,'Sch A. Input'!$I$14:$BJ$14,"One-time")</f>
        <v>0</v>
      </c>
      <c r="K28" s="233">
        <f t="shared" si="9"/>
        <v>0</v>
      </c>
      <c r="L28" s="234">
        <f>SUMIFS('Sch A. Input'!I26:BJ26,'Sch A. Input'!$I$14:$BJ$14,"Recurring",'Sch A. Input'!$I$13:$BJ$13,"&lt;="&amp;'Sch D. Workings'!$L$11)</f>
        <v>0</v>
      </c>
      <c r="M28" s="234">
        <f>SUMIFS('Sch A. Input'!I26:BJ26,'Sch A. Input'!$I$14:$BJ$14,"One-time",'Sch A. Input'!$I$13:$BJ$13,"&lt;="&amp;'Sch D. Workings'!$L$11)</f>
        <v>0</v>
      </c>
      <c r="N28" s="235">
        <f t="shared" si="10"/>
        <v>0</v>
      </c>
      <c r="O28" s="234">
        <f t="shared" si="11"/>
        <v>0</v>
      </c>
      <c r="P28" s="234">
        <f t="shared" si="12"/>
        <v>0</v>
      </c>
      <c r="Q28" s="234">
        <f t="shared" si="13"/>
        <v>0</v>
      </c>
      <c r="R28" s="260">
        <f t="shared" si="14"/>
        <v>0</v>
      </c>
      <c r="S28" s="270">
        <f t="shared" si="15"/>
        <v>0</v>
      </c>
      <c r="T28" s="237">
        <f t="shared" si="16"/>
        <v>0</v>
      </c>
      <c r="U28" s="97">
        <f t="shared" si="17"/>
        <v>0</v>
      </c>
      <c r="V28" s="243">
        <f>IF(AND(F28&lt;&gt;0,F28&lt;=E28,F28&lt;=INDEX('Sch A. Input'!$BM$15:$BM$33,MATCH(E28,'Sch A. Input'!$BM$15:$BM$33,FALSE)-1,1)),"Leaver",L28-I28)</f>
        <v>0</v>
      </c>
      <c r="W28" s="243">
        <f>IF(AND(F28&lt;&gt;0,F28&lt;=E28,F28&lt;=INDEX('Sch A. Input'!$BM$15:$BM$33,MATCH(E28,'Sch A. Input'!$BM$15:$BM$33,FALSE)-1,1)),"Leaver",M28-J28)</f>
        <v>0</v>
      </c>
      <c r="X28" s="244">
        <f>IF(AND(F28&lt;&gt;0,F28&lt;=E28,F28&lt;=INDEX('Sch A. Input'!$BM$15:$BM$33,MATCH(E28,'Sch A. Input'!$BM$15:$BM$33,FALSE)-1,1)),"Leaver",N28-K28)</f>
        <v>0</v>
      </c>
      <c r="Y28" s="244">
        <f>IF(AND(F28&lt;&gt;0,F28&lt;=E28,F28&lt;=INDEX('Sch A. Input'!$BM$15:$BM$33,MATCH(E28,'Sch A. Input'!$BM$15:$BM$33,FALSE)-1,1)),"Leaver",IFERROR(V28/AB28*24,0))</f>
        <v>0</v>
      </c>
      <c r="Z28" s="244">
        <f>IF(AND(F28&lt;&gt;0,F28&lt;=E28,F28&lt;=INDEX('Sch A. Input'!$BM$15:$BM$33,MATCH(E28,'Sch A. Input'!$BM$15:$BM$33,FALSE)-1,1)),"Leaver",Y28+W28)</f>
        <v>0</v>
      </c>
      <c r="AA28" s="266">
        <f>IF(AND(F28&lt;&gt;0,F28&lt;=E28,F28&lt;=INDEX('Sch A. Input'!$BM$15:$BM$33,MATCH(E28,'Sch A. Input'!$BM$15:$BM$33,FALSE)-1,1)),"Leaver",IFERROR(IF(AND($L$11&gt;Y243,Y243&gt;0),AD243*H28,H28*(SUMPRODUCT(--((MIN(Z28,900000))&gt;$C$9:$C$12),((MIN(Z28,900000))-$C$9:$C$12),$H$9:$H$12))/MIN(Z28,900000)),0))</f>
        <v>0</v>
      </c>
      <c r="AB28" s="266">
        <f>IF(AND(F28&lt;&gt;0,F28&lt;=E28,F28&lt;=INDEX('Sch A. Input'!$BM$15:$BM$33,MATCH(E28,'Sch A. Input'!$BM$15:$BM$33,FALSE)-1,1)),"Leaver",IF(OR(D28="",D28&gt;$L$11,($L$11-15)&lt;$K$9),0,DAYS360(D28,E28+1,FALSE)/15-1))</f>
        <v>0</v>
      </c>
      <c r="AC28" s="267">
        <f>IF(AND(F28&lt;&gt;0,F28&lt;=E28,F28&lt;=INDEX('Sch A. Input'!$BM$15:$BM$33,MATCH(E28,'Sch A. Input'!$BM$15:$BM$33,FALSE)-1,1)),"Leaver",IFERROR(IF((V28/$AB28*$M$9+W28+G28)&gt;900000,"YES","NO"),0))</f>
        <v>0</v>
      </c>
      <c r="AD28" s="231">
        <f>IF(AND(F28&lt;&gt;0,F28&lt;=E28,F28&lt;=INDEX('Sch A. Input'!$BM$15:$BM$33,MATCH(E28,'Sch A. Input'!$BM$15:$BM$33,FALSE)-1,1)),"Leaver",IFERROR(IF(AC28="Yes",MIN(1/(H28/X28)*AA28,AA28),(SUMPRODUCT(--((MIN(Z28,900000))&gt;$C$9:$C$12),((MIN(Z28,900000))-$C$9:$C$12),$H$9:$H$12))-((1-(AB28/24))*(SUMPRODUCT(--((MIN(Y28,900000))&gt;$C$9:$C$12),((MIN(Y28,900000))-$C$9:$C$12),$H$9:$H$12)))),0))</f>
        <v>0</v>
      </c>
      <c r="AE28" s="172">
        <f>IF(AND(F28&lt;&gt;0,F28&lt;=E28,F28&lt;=INDEX('Sch A. Input'!$BM$15:$BM$33,MATCH(E28,'Sch A. Input'!$BM$15:$BM$33,FALSE)-1,1)),"Leaver",IFERROR(AD28/X28,0))</f>
        <v>0</v>
      </c>
      <c r="AF28" s="173">
        <f>IF(AND(F28&lt;&gt;0,F28&lt;=E28,F28&lt;=INDEX('Sch A. Input'!$BM$15:$BM$33,MATCH(E28,'Sch A. Input'!$BM$15:$BM$33,FALSE)-1,1)),"Leaver",T28-AD28)</f>
        <v>0</v>
      </c>
      <c r="AG28" s="94">
        <f t="shared" si="18"/>
        <v>0</v>
      </c>
      <c r="BK28" s="2"/>
      <c r="BL28" s="2"/>
      <c r="BM28" s="2"/>
      <c r="BN28" s="2"/>
      <c r="BO28" s="2"/>
      <c r="BP28" s="2"/>
      <c r="CI28"/>
      <c r="CJ28"/>
      <c r="CK28"/>
      <c r="CL28"/>
      <c r="CM28"/>
    </row>
    <row r="29" spans="2:91" x14ac:dyDescent="0.25">
      <c r="B29" s="70" t="str">
        <f>IF('Sch A. Input'!B27="","",'Sch A. Input'!B27)</f>
        <v/>
      </c>
      <c r="C29" s="75" t="str">
        <f>IF('Sch A. Input'!C27="","",'Sch A. Input'!C27)</f>
        <v/>
      </c>
      <c r="D29" s="71" t="str">
        <f>IF('Sch A. Input'!D27="","",'Sch A. Input'!D27)</f>
        <v/>
      </c>
      <c r="E29" s="71">
        <f>'Sch A. Input'!E27</f>
        <v>42931</v>
      </c>
      <c r="F29" s="71">
        <f>'Sch A. Input'!F27</f>
        <v>0</v>
      </c>
      <c r="G29" s="230">
        <f>'Sch A. Input'!G27</f>
        <v>0</v>
      </c>
      <c r="H29" s="230">
        <f>+IF('Sch A. Input'!D27="",0,MAX($D$12-G29,0))</f>
        <v>0</v>
      </c>
      <c r="I29" s="232">
        <f>SUMIFS('Sch A. Input'!I27:BJ27,'Sch A. Input'!$I$13:$BJ$13,$L$11,'Sch A. Input'!$I$14:$BJ$14,"Recurring")</f>
        <v>0</v>
      </c>
      <c r="J29" s="232">
        <f>SUMIFS('Sch A. Input'!I27:BJ27,'Sch A. Input'!$I$13:$BJ$13,$L$11,'Sch A. Input'!$I$14:$BJ$14,"One-time")</f>
        <v>0</v>
      </c>
      <c r="K29" s="233">
        <f t="shared" si="9"/>
        <v>0</v>
      </c>
      <c r="L29" s="234">
        <f>SUMIFS('Sch A. Input'!I27:BJ27,'Sch A. Input'!$I$14:$BJ$14,"Recurring",'Sch A. Input'!$I$13:$BJ$13,"&lt;="&amp;'Sch D. Workings'!$L$11)</f>
        <v>0</v>
      </c>
      <c r="M29" s="234">
        <f>SUMIFS('Sch A. Input'!I27:BJ27,'Sch A. Input'!$I$14:$BJ$14,"One-time",'Sch A. Input'!$I$13:$BJ$13,"&lt;="&amp;'Sch D. Workings'!$L$11)</f>
        <v>0</v>
      </c>
      <c r="N29" s="235">
        <f t="shared" si="10"/>
        <v>0</v>
      </c>
      <c r="O29" s="234">
        <f t="shared" si="11"/>
        <v>0</v>
      </c>
      <c r="P29" s="234">
        <f t="shared" si="12"/>
        <v>0</v>
      </c>
      <c r="Q29" s="234">
        <f t="shared" si="13"/>
        <v>0</v>
      </c>
      <c r="R29" s="260">
        <f t="shared" si="14"/>
        <v>0</v>
      </c>
      <c r="S29" s="270">
        <f t="shared" si="15"/>
        <v>0</v>
      </c>
      <c r="T29" s="237">
        <f t="shared" si="16"/>
        <v>0</v>
      </c>
      <c r="U29" s="97">
        <f t="shared" si="17"/>
        <v>0</v>
      </c>
      <c r="V29" s="243">
        <f>IF(AND(F29&lt;&gt;0,F29&lt;=E29,F29&lt;=INDEX('Sch A. Input'!$BM$15:$BM$33,MATCH(E29,'Sch A. Input'!$BM$15:$BM$33,FALSE)-1,1)),"Leaver",L29-I29)</f>
        <v>0</v>
      </c>
      <c r="W29" s="243">
        <f>IF(AND(F29&lt;&gt;0,F29&lt;=E29,F29&lt;=INDEX('Sch A. Input'!$BM$15:$BM$33,MATCH(E29,'Sch A. Input'!$BM$15:$BM$33,FALSE)-1,1)),"Leaver",M29-J29)</f>
        <v>0</v>
      </c>
      <c r="X29" s="244">
        <f>IF(AND(F29&lt;&gt;0,F29&lt;=E29,F29&lt;=INDEX('Sch A. Input'!$BM$15:$BM$33,MATCH(E29,'Sch A. Input'!$BM$15:$BM$33,FALSE)-1,1)),"Leaver",N29-K29)</f>
        <v>0</v>
      </c>
      <c r="Y29" s="244">
        <f>IF(AND(F29&lt;&gt;0,F29&lt;=E29,F29&lt;=INDEX('Sch A. Input'!$BM$15:$BM$33,MATCH(E29,'Sch A. Input'!$BM$15:$BM$33,FALSE)-1,1)),"Leaver",IFERROR(V29/AB29*24,0))</f>
        <v>0</v>
      </c>
      <c r="Z29" s="244">
        <f>IF(AND(F29&lt;&gt;0,F29&lt;=E29,F29&lt;=INDEX('Sch A. Input'!$BM$15:$BM$33,MATCH(E29,'Sch A. Input'!$BM$15:$BM$33,FALSE)-1,1)),"Leaver",Y29+W29)</f>
        <v>0</v>
      </c>
      <c r="AA29" s="266">
        <f>IF(AND(F29&lt;&gt;0,F29&lt;=E29,F29&lt;=INDEX('Sch A. Input'!$BM$15:$BM$33,MATCH(E29,'Sch A. Input'!$BM$15:$BM$33,FALSE)-1,1)),"Leaver",IFERROR(IF(AND($L$11&gt;Y244,Y244&gt;0),AD244*H29,H29*(SUMPRODUCT(--((MIN(Z29,900000))&gt;$C$9:$C$12),((MIN(Z29,900000))-$C$9:$C$12),$H$9:$H$12))/MIN(Z29,900000)),0))</f>
        <v>0</v>
      </c>
      <c r="AB29" s="266">
        <f>IF(AND(F29&lt;&gt;0,F29&lt;=E29,F29&lt;=INDEX('Sch A. Input'!$BM$15:$BM$33,MATCH(E29,'Sch A. Input'!$BM$15:$BM$33,FALSE)-1,1)),"Leaver",IF(OR(D29="",D29&gt;$L$11,($L$11-15)&lt;$K$9),0,DAYS360(D29,E29+1,FALSE)/15-1))</f>
        <v>0</v>
      </c>
      <c r="AC29" s="267">
        <f>IF(AND(F29&lt;&gt;0,F29&lt;=E29,F29&lt;=INDEX('Sch A. Input'!$BM$15:$BM$33,MATCH(E29,'Sch A. Input'!$BM$15:$BM$33,FALSE)-1,1)),"Leaver",IFERROR(IF((V29/$AB29*$M$9+W29+G29)&gt;900000,"YES","NO"),0))</f>
        <v>0</v>
      </c>
      <c r="AD29" s="231">
        <f>IF(AND(F29&lt;&gt;0,F29&lt;=E29,F29&lt;=INDEX('Sch A. Input'!$BM$15:$BM$33,MATCH(E29,'Sch A. Input'!$BM$15:$BM$33,FALSE)-1,1)),"Leaver",IFERROR(IF(AC29="Yes",MIN(1/(H29/X29)*AA29,AA29),(SUMPRODUCT(--((MIN(Z29,900000))&gt;$C$9:$C$12),((MIN(Z29,900000))-$C$9:$C$12),$H$9:$H$12))-((1-(AB29/24))*(SUMPRODUCT(--((MIN(Y29,900000))&gt;$C$9:$C$12),((MIN(Y29,900000))-$C$9:$C$12),$H$9:$H$12)))),0))</f>
        <v>0</v>
      </c>
      <c r="AE29" s="172">
        <f>IF(AND(F29&lt;&gt;0,F29&lt;=E29,F29&lt;=INDEX('Sch A. Input'!$BM$15:$BM$33,MATCH(E29,'Sch A. Input'!$BM$15:$BM$33,FALSE)-1,1)),"Leaver",IFERROR(AD29/X29,0))</f>
        <v>0</v>
      </c>
      <c r="AF29" s="173">
        <f>IF(AND(F29&lt;&gt;0,F29&lt;=E29,F29&lt;=INDEX('Sch A. Input'!$BM$15:$BM$33,MATCH(E29,'Sch A. Input'!$BM$15:$BM$33,FALSE)-1,1)),"Leaver",T29-AD29)</f>
        <v>0</v>
      </c>
      <c r="AG29" s="94">
        <f t="shared" si="18"/>
        <v>0</v>
      </c>
      <c r="BK29" s="2"/>
      <c r="BL29" s="2"/>
      <c r="BM29" s="2"/>
      <c r="BN29" s="2"/>
      <c r="BO29" s="2"/>
      <c r="BP29" s="2"/>
      <c r="CI29"/>
      <c r="CJ29"/>
      <c r="CK29"/>
      <c r="CL29"/>
      <c r="CM29"/>
    </row>
    <row r="30" spans="2:91" x14ac:dyDescent="0.25">
      <c r="B30" s="70" t="str">
        <f>IF('Sch A. Input'!B28="","",'Sch A. Input'!B28)</f>
        <v/>
      </c>
      <c r="C30" s="75" t="str">
        <f>IF('Sch A. Input'!C28="","",'Sch A. Input'!C28)</f>
        <v/>
      </c>
      <c r="D30" s="71" t="str">
        <f>IF('Sch A. Input'!D28="","",'Sch A. Input'!D28)</f>
        <v/>
      </c>
      <c r="E30" s="71">
        <f>'Sch A. Input'!E28</f>
        <v>42931</v>
      </c>
      <c r="F30" s="71">
        <f>'Sch A. Input'!F28</f>
        <v>0</v>
      </c>
      <c r="G30" s="230">
        <f>'Sch A. Input'!G28</f>
        <v>0</v>
      </c>
      <c r="H30" s="230">
        <f>+IF('Sch A. Input'!D28="",0,MAX($D$12-G30,0))</f>
        <v>0</v>
      </c>
      <c r="I30" s="232">
        <f>SUMIFS('Sch A. Input'!I28:BJ28,'Sch A. Input'!$I$13:$BJ$13,$L$11,'Sch A. Input'!$I$14:$BJ$14,"Recurring")</f>
        <v>0</v>
      </c>
      <c r="J30" s="232">
        <f>SUMIFS('Sch A. Input'!I28:BJ28,'Sch A. Input'!$I$13:$BJ$13,$L$11,'Sch A. Input'!$I$14:$BJ$14,"One-time")</f>
        <v>0</v>
      </c>
      <c r="K30" s="233">
        <f t="shared" si="9"/>
        <v>0</v>
      </c>
      <c r="L30" s="234">
        <f>SUMIFS('Sch A. Input'!I28:BJ28,'Sch A. Input'!$I$14:$BJ$14,"Recurring",'Sch A. Input'!$I$13:$BJ$13,"&lt;="&amp;'Sch D. Workings'!$L$11)</f>
        <v>0</v>
      </c>
      <c r="M30" s="234">
        <f>SUMIFS('Sch A. Input'!I28:BJ28,'Sch A. Input'!$I$14:$BJ$14,"One-time",'Sch A. Input'!$I$13:$BJ$13,"&lt;="&amp;'Sch D. Workings'!$L$11)</f>
        <v>0</v>
      </c>
      <c r="N30" s="235">
        <f t="shared" si="10"/>
        <v>0</v>
      </c>
      <c r="O30" s="234">
        <f t="shared" si="11"/>
        <v>0</v>
      </c>
      <c r="P30" s="234">
        <f t="shared" si="12"/>
        <v>0</v>
      </c>
      <c r="Q30" s="234">
        <f t="shared" si="13"/>
        <v>0</v>
      </c>
      <c r="R30" s="260">
        <f t="shared" si="14"/>
        <v>0</v>
      </c>
      <c r="S30" s="270">
        <f t="shared" si="15"/>
        <v>0</v>
      </c>
      <c r="T30" s="237">
        <f t="shared" si="16"/>
        <v>0</v>
      </c>
      <c r="U30" s="97">
        <f t="shared" si="17"/>
        <v>0</v>
      </c>
      <c r="V30" s="243">
        <f>IF(AND(F30&lt;&gt;0,F30&lt;=E30,F30&lt;=INDEX('Sch A. Input'!$BM$15:$BM$33,MATCH(E30,'Sch A. Input'!$BM$15:$BM$33,FALSE)-1,1)),"Leaver",L30-I30)</f>
        <v>0</v>
      </c>
      <c r="W30" s="243">
        <f>IF(AND(F30&lt;&gt;0,F30&lt;=E30,F30&lt;=INDEX('Sch A. Input'!$BM$15:$BM$33,MATCH(E30,'Sch A. Input'!$BM$15:$BM$33,FALSE)-1,1)),"Leaver",M30-J30)</f>
        <v>0</v>
      </c>
      <c r="X30" s="244">
        <f>IF(AND(F30&lt;&gt;0,F30&lt;=E30,F30&lt;=INDEX('Sch A. Input'!$BM$15:$BM$33,MATCH(E30,'Sch A. Input'!$BM$15:$BM$33,FALSE)-1,1)),"Leaver",N30-K30)</f>
        <v>0</v>
      </c>
      <c r="Y30" s="244">
        <f>IF(AND(F30&lt;&gt;0,F30&lt;=E30,F30&lt;=INDEX('Sch A. Input'!$BM$15:$BM$33,MATCH(E30,'Sch A. Input'!$BM$15:$BM$33,FALSE)-1,1)),"Leaver",IFERROR(V30/AB30*24,0))</f>
        <v>0</v>
      </c>
      <c r="Z30" s="244">
        <f>IF(AND(F30&lt;&gt;0,F30&lt;=E30,F30&lt;=INDEX('Sch A. Input'!$BM$15:$BM$33,MATCH(E30,'Sch A. Input'!$BM$15:$BM$33,FALSE)-1,1)),"Leaver",Y30+W30)</f>
        <v>0</v>
      </c>
      <c r="AA30" s="266">
        <f>IF(AND(F30&lt;&gt;0,F30&lt;=E30,F30&lt;=INDEX('Sch A. Input'!$BM$15:$BM$33,MATCH(E30,'Sch A. Input'!$BM$15:$BM$33,FALSE)-1,1)),"Leaver",IFERROR(IF(AND($L$11&gt;Y245,Y245&gt;0),AD245*H30,H30*(SUMPRODUCT(--((MIN(Z30,900000))&gt;$C$9:$C$12),((MIN(Z30,900000))-$C$9:$C$12),$H$9:$H$12))/MIN(Z30,900000)),0))</f>
        <v>0</v>
      </c>
      <c r="AB30" s="266">
        <f>IF(AND(F30&lt;&gt;0,F30&lt;=E30,F30&lt;=INDEX('Sch A. Input'!$BM$15:$BM$33,MATCH(E30,'Sch A. Input'!$BM$15:$BM$33,FALSE)-1,1)),"Leaver",IF(OR(D30="",D30&gt;$L$11,($L$11-15)&lt;$K$9),0,DAYS360(D30,E30+1,FALSE)/15-1))</f>
        <v>0</v>
      </c>
      <c r="AC30" s="267">
        <f>IF(AND(F30&lt;&gt;0,F30&lt;=E30,F30&lt;=INDEX('Sch A. Input'!$BM$15:$BM$33,MATCH(E30,'Sch A. Input'!$BM$15:$BM$33,FALSE)-1,1)),"Leaver",IFERROR(IF((V30/$AB30*$M$9+W30+G30)&gt;900000,"YES","NO"),0))</f>
        <v>0</v>
      </c>
      <c r="AD30" s="231">
        <f>IF(AND(F30&lt;&gt;0,F30&lt;=E30,F30&lt;=INDEX('Sch A. Input'!$BM$15:$BM$33,MATCH(E30,'Sch A. Input'!$BM$15:$BM$33,FALSE)-1,1)),"Leaver",IFERROR(IF(AC30="Yes",MIN(1/(H30/X30)*AA30,AA30),(SUMPRODUCT(--((MIN(Z30,900000))&gt;$C$9:$C$12),((MIN(Z30,900000))-$C$9:$C$12),$H$9:$H$12))-((1-(AB30/24))*(SUMPRODUCT(--((MIN(Y30,900000))&gt;$C$9:$C$12),((MIN(Y30,900000))-$C$9:$C$12),$H$9:$H$12)))),0))</f>
        <v>0</v>
      </c>
      <c r="AE30" s="172">
        <f>IF(AND(F30&lt;&gt;0,F30&lt;=E30,F30&lt;=INDEX('Sch A. Input'!$BM$15:$BM$33,MATCH(E30,'Sch A. Input'!$BM$15:$BM$33,FALSE)-1,1)),"Leaver",IFERROR(AD30/X30,0))</f>
        <v>0</v>
      </c>
      <c r="AF30" s="173">
        <f>IF(AND(F30&lt;&gt;0,F30&lt;=E30,F30&lt;=INDEX('Sch A. Input'!$BM$15:$BM$33,MATCH(E30,'Sch A. Input'!$BM$15:$BM$33,FALSE)-1,1)),"Leaver",T30-AD30)</f>
        <v>0</v>
      </c>
      <c r="AG30" s="94">
        <f t="shared" si="18"/>
        <v>0</v>
      </c>
      <c r="BK30" s="2"/>
      <c r="BL30" s="2"/>
      <c r="BM30" s="2"/>
      <c r="BN30" s="2"/>
      <c r="BO30" s="2"/>
      <c r="BP30" s="2"/>
      <c r="CI30"/>
      <c r="CJ30"/>
      <c r="CK30"/>
      <c r="CL30"/>
      <c r="CM30"/>
    </row>
    <row r="31" spans="2:91" x14ac:dyDescent="0.25">
      <c r="B31" s="70" t="str">
        <f>IF('Sch A. Input'!B29="","",'Sch A. Input'!B29)</f>
        <v/>
      </c>
      <c r="C31" s="75" t="str">
        <f>IF('Sch A. Input'!C29="","",'Sch A. Input'!C29)</f>
        <v/>
      </c>
      <c r="D31" s="71" t="str">
        <f>IF('Sch A. Input'!D29="","",'Sch A. Input'!D29)</f>
        <v/>
      </c>
      <c r="E31" s="71">
        <f>'Sch A. Input'!E29</f>
        <v>42931</v>
      </c>
      <c r="F31" s="71">
        <f>'Sch A. Input'!F29</f>
        <v>0</v>
      </c>
      <c r="G31" s="230">
        <f>'Sch A. Input'!G29</f>
        <v>0</v>
      </c>
      <c r="H31" s="230">
        <f>+IF('Sch A. Input'!D29="",0,MAX($D$12-G31,0))</f>
        <v>0</v>
      </c>
      <c r="I31" s="232">
        <f>SUMIFS('Sch A. Input'!I29:BJ29,'Sch A. Input'!$I$13:$BJ$13,$L$11,'Sch A. Input'!$I$14:$BJ$14,"Recurring")</f>
        <v>0</v>
      </c>
      <c r="J31" s="232">
        <f>SUMIFS('Sch A. Input'!I29:BJ29,'Sch A. Input'!$I$13:$BJ$13,$L$11,'Sch A. Input'!$I$14:$BJ$14,"One-time")</f>
        <v>0</v>
      </c>
      <c r="K31" s="233">
        <f t="shared" si="9"/>
        <v>0</v>
      </c>
      <c r="L31" s="234">
        <f>SUMIFS('Sch A. Input'!I29:BJ29,'Sch A. Input'!$I$14:$BJ$14,"Recurring",'Sch A. Input'!$I$13:$BJ$13,"&lt;="&amp;'Sch D. Workings'!$L$11)</f>
        <v>0</v>
      </c>
      <c r="M31" s="234">
        <f>SUMIFS('Sch A. Input'!I29:BJ29,'Sch A. Input'!$I$14:$BJ$14,"One-time",'Sch A. Input'!$I$13:$BJ$13,"&lt;="&amp;'Sch D. Workings'!$L$11)</f>
        <v>0</v>
      </c>
      <c r="N31" s="235">
        <f t="shared" si="10"/>
        <v>0</v>
      </c>
      <c r="O31" s="234">
        <f t="shared" si="11"/>
        <v>0</v>
      </c>
      <c r="P31" s="234">
        <f t="shared" si="12"/>
        <v>0</v>
      </c>
      <c r="Q31" s="234">
        <f t="shared" si="13"/>
        <v>0</v>
      </c>
      <c r="R31" s="260">
        <f t="shared" si="14"/>
        <v>0</v>
      </c>
      <c r="S31" s="270">
        <f t="shared" si="15"/>
        <v>0</v>
      </c>
      <c r="T31" s="237">
        <f t="shared" si="16"/>
        <v>0</v>
      </c>
      <c r="U31" s="97">
        <f t="shared" si="17"/>
        <v>0</v>
      </c>
      <c r="V31" s="243">
        <f>IF(AND(F31&lt;&gt;0,F31&lt;=E31,F31&lt;=INDEX('Sch A. Input'!$BM$15:$BM$33,MATCH(E31,'Sch A. Input'!$BM$15:$BM$33,FALSE)-1,1)),"Leaver",L31-I31)</f>
        <v>0</v>
      </c>
      <c r="W31" s="243">
        <f>IF(AND(F31&lt;&gt;0,F31&lt;=E31,F31&lt;=INDEX('Sch A. Input'!$BM$15:$BM$33,MATCH(E31,'Sch A. Input'!$BM$15:$BM$33,FALSE)-1,1)),"Leaver",M31-J31)</f>
        <v>0</v>
      </c>
      <c r="X31" s="244">
        <f>IF(AND(F31&lt;&gt;0,F31&lt;=E31,F31&lt;=INDEX('Sch A. Input'!$BM$15:$BM$33,MATCH(E31,'Sch A. Input'!$BM$15:$BM$33,FALSE)-1,1)),"Leaver",N31-K31)</f>
        <v>0</v>
      </c>
      <c r="Y31" s="244">
        <f>IF(AND(F31&lt;&gt;0,F31&lt;=E31,F31&lt;=INDEX('Sch A. Input'!$BM$15:$BM$33,MATCH(E31,'Sch A. Input'!$BM$15:$BM$33,FALSE)-1,1)),"Leaver",IFERROR(V31/AB31*24,0))</f>
        <v>0</v>
      </c>
      <c r="Z31" s="244">
        <f>IF(AND(F31&lt;&gt;0,F31&lt;=E31,F31&lt;=INDEX('Sch A. Input'!$BM$15:$BM$33,MATCH(E31,'Sch A. Input'!$BM$15:$BM$33,FALSE)-1,1)),"Leaver",Y31+W31)</f>
        <v>0</v>
      </c>
      <c r="AA31" s="266">
        <f>IF(AND(F31&lt;&gt;0,F31&lt;=E31,F31&lt;=INDEX('Sch A. Input'!$BM$15:$BM$33,MATCH(E31,'Sch A. Input'!$BM$15:$BM$33,FALSE)-1,1)),"Leaver",IFERROR(IF(AND($L$11&gt;Y246,Y246&gt;0),AD246*H31,H31*(SUMPRODUCT(--((MIN(Z31,900000))&gt;$C$9:$C$12),((MIN(Z31,900000))-$C$9:$C$12),$H$9:$H$12))/MIN(Z31,900000)),0))</f>
        <v>0</v>
      </c>
      <c r="AB31" s="266">
        <f>IF(AND(F31&lt;&gt;0,F31&lt;=E31,F31&lt;=INDEX('Sch A. Input'!$BM$15:$BM$33,MATCH(E31,'Sch A. Input'!$BM$15:$BM$33,FALSE)-1,1)),"Leaver",IF(OR(D31="",D31&gt;$L$11,($L$11-15)&lt;$K$9),0,DAYS360(D31,E31+1,FALSE)/15-1))</f>
        <v>0</v>
      </c>
      <c r="AC31" s="267">
        <f>IF(AND(F31&lt;&gt;0,F31&lt;=E31,F31&lt;=INDEX('Sch A. Input'!$BM$15:$BM$33,MATCH(E31,'Sch A. Input'!$BM$15:$BM$33,FALSE)-1,1)),"Leaver",IFERROR(IF((V31/$AB31*$M$9+W31+G31)&gt;900000,"YES","NO"),0))</f>
        <v>0</v>
      </c>
      <c r="AD31" s="231">
        <f>IF(AND(F31&lt;&gt;0,F31&lt;=E31,F31&lt;=INDEX('Sch A. Input'!$BM$15:$BM$33,MATCH(E31,'Sch A. Input'!$BM$15:$BM$33,FALSE)-1,1)),"Leaver",IFERROR(IF(AC31="Yes",MIN(1/(H31/X31)*AA31,AA31),(SUMPRODUCT(--((MIN(Z31,900000))&gt;$C$9:$C$12),((MIN(Z31,900000))-$C$9:$C$12),$H$9:$H$12))-((1-(AB31/24))*(SUMPRODUCT(--((MIN(Y31,900000))&gt;$C$9:$C$12),((MIN(Y31,900000))-$C$9:$C$12),$H$9:$H$12)))),0))</f>
        <v>0</v>
      </c>
      <c r="AE31" s="172">
        <f>IF(AND(F31&lt;&gt;0,F31&lt;=E31,F31&lt;=INDEX('Sch A. Input'!$BM$15:$BM$33,MATCH(E31,'Sch A. Input'!$BM$15:$BM$33,FALSE)-1,1)),"Leaver",IFERROR(AD31/X31,0))</f>
        <v>0</v>
      </c>
      <c r="AF31" s="173">
        <f>IF(AND(F31&lt;&gt;0,F31&lt;=E31,F31&lt;=INDEX('Sch A. Input'!$BM$15:$BM$33,MATCH(E31,'Sch A. Input'!$BM$15:$BM$33,FALSE)-1,1)),"Leaver",T31-AD31)</f>
        <v>0</v>
      </c>
      <c r="AG31" s="94">
        <f t="shared" si="18"/>
        <v>0</v>
      </c>
      <c r="BK31" s="2"/>
      <c r="BL31" s="2"/>
      <c r="BM31" s="2"/>
      <c r="BN31" s="2"/>
      <c r="BO31" s="2"/>
      <c r="BP31" s="2"/>
      <c r="CI31"/>
      <c r="CJ31"/>
      <c r="CK31"/>
      <c r="CL31"/>
      <c r="CM31"/>
    </row>
    <row r="32" spans="2:91" x14ac:dyDescent="0.25">
      <c r="B32" s="70" t="str">
        <f>IF('Sch A. Input'!B30="","",'Sch A. Input'!B30)</f>
        <v/>
      </c>
      <c r="C32" s="75" t="str">
        <f>IF('Sch A. Input'!C30="","",'Sch A. Input'!C30)</f>
        <v/>
      </c>
      <c r="D32" s="71" t="str">
        <f>IF('Sch A. Input'!D30="","",'Sch A. Input'!D30)</f>
        <v/>
      </c>
      <c r="E32" s="71">
        <f>'Sch A. Input'!E30</f>
        <v>42931</v>
      </c>
      <c r="F32" s="71">
        <f>'Sch A. Input'!F30</f>
        <v>0</v>
      </c>
      <c r="G32" s="230">
        <f>'Sch A. Input'!G30</f>
        <v>0</v>
      </c>
      <c r="H32" s="230">
        <f>+IF('Sch A. Input'!D30="",0,MAX($D$12-G32,0))</f>
        <v>0</v>
      </c>
      <c r="I32" s="232">
        <f>SUMIFS('Sch A. Input'!I30:BJ30,'Sch A. Input'!$I$13:$BJ$13,$L$11,'Sch A. Input'!$I$14:$BJ$14,"Recurring")</f>
        <v>0</v>
      </c>
      <c r="J32" s="232">
        <f>SUMIFS('Sch A. Input'!I30:BJ30,'Sch A. Input'!$I$13:$BJ$13,$L$11,'Sch A. Input'!$I$14:$BJ$14,"One-time")</f>
        <v>0</v>
      </c>
      <c r="K32" s="233">
        <f t="shared" si="9"/>
        <v>0</v>
      </c>
      <c r="L32" s="234">
        <f>SUMIFS('Sch A. Input'!I30:BJ30,'Sch A. Input'!$I$14:$BJ$14,"Recurring",'Sch A. Input'!$I$13:$BJ$13,"&lt;="&amp;'Sch D. Workings'!$L$11)</f>
        <v>0</v>
      </c>
      <c r="M32" s="234">
        <f>SUMIFS('Sch A. Input'!I30:BJ30,'Sch A. Input'!$I$14:$BJ$14,"One-time",'Sch A. Input'!$I$13:$BJ$13,"&lt;="&amp;'Sch D. Workings'!$L$11)</f>
        <v>0</v>
      </c>
      <c r="N32" s="235">
        <f t="shared" si="10"/>
        <v>0</v>
      </c>
      <c r="O32" s="234">
        <f t="shared" si="11"/>
        <v>0</v>
      </c>
      <c r="P32" s="234">
        <f t="shared" si="12"/>
        <v>0</v>
      </c>
      <c r="Q32" s="234">
        <f t="shared" si="13"/>
        <v>0</v>
      </c>
      <c r="R32" s="260">
        <f t="shared" si="14"/>
        <v>0</v>
      </c>
      <c r="S32" s="270">
        <f t="shared" si="15"/>
        <v>0</v>
      </c>
      <c r="T32" s="237">
        <f t="shared" si="16"/>
        <v>0</v>
      </c>
      <c r="U32" s="97">
        <f t="shared" si="17"/>
        <v>0</v>
      </c>
      <c r="V32" s="243">
        <f>IF(AND(F32&lt;&gt;0,F32&lt;=E32,F32&lt;=INDEX('Sch A. Input'!$BM$15:$BM$33,MATCH(E32,'Sch A. Input'!$BM$15:$BM$33,FALSE)-1,1)),"Leaver",L32-I32)</f>
        <v>0</v>
      </c>
      <c r="W32" s="243">
        <f>IF(AND(F32&lt;&gt;0,F32&lt;=E32,F32&lt;=INDEX('Sch A. Input'!$BM$15:$BM$33,MATCH(E32,'Sch A. Input'!$BM$15:$BM$33,FALSE)-1,1)),"Leaver",M32-J32)</f>
        <v>0</v>
      </c>
      <c r="X32" s="244">
        <f>IF(AND(F32&lt;&gt;0,F32&lt;=E32,F32&lt;=INDEX('Sch A. Input'!$BM$15:$BM$33,MATCH(E32,'Sch A. Input'!$BM$15:$BM$33,FALSE)-1,1)),"Leaver",N32-K32)</f>
        <v>0</v>
      </c>
      <c r="Y32" s="244">
        <f>IF(AND(F32&lt;&gt;0,F32&lt;=E32,F32&lt;=INDEX('Sch A. Input'!$BM$15:$BM$33,MATCH(E32,'Sch A. Input'!$BM$15:$BM$33,FALSE)-1,1)),"Leaver",IFERROR(V32/AB32*24,0))</f>
        <v>0</v>
      </c>
      <c r="Z32" s="244">
        <f>IF(AND(F32&lt;&gt;0,F32&lt;=E32,F32&lt;=INDEX('Sch A. Input'!$BM$15:$BM$33,MATCH(E32,'Sch A. Input'!$BM$15:$BM$33,FALSE)-1,1)),"Leaver",Y32+W32)</f>
        <v>0</v>
      </c>
      <c r="AA32" s="266">
        <f>IF(AND(F32&lt;&gt;0,F32&lt;=E32,F32&lt;=INDEX('Sch A. Input'!$BM$15:$BM$33,MATCH(E32,'Sch A. Input'!$BM$15:$BM$33,FALSE)-1,1)),"Leaver",IFERROR(IF(AND($L$11&gt;Y247,Y247&gt;0),AD247*H32,H32*(SUMPRODUCT(--((MIN(Z32,900000))&gt;$C$9:$C$12),((MIN(Z32,900000))-$C$9:$C$12),$H$9:$H$12))/MIN(Z32,900000)),0))</f>
        <v>0</v>
      </c>
      <c r="AB32" s="266">
        <f>IF(AND(F32&lt;&gt;0,F32&lt;=E32,F32&lt;=INDEX('Sch A. Input'!$BM$15:$BM$33,MATCH(E32,'Sch A. Input'!$BM$15:$BM$33,FALSE)-1,1)),"Leaver",IF(OR(D32="",D32&gt;$L$11,($L$11-15)&lt;$K$9),0,DAYS360(D32,E32+1,FALSE)/15-1))</f>
        <v>0</v>
      </c>
      <c r="AC32" s="267">
        <f>IF(AND(F32&lt;&gt;0,F32&lt;=E32,F32&lt;=INDEX('Sch A. Input'!$BM$15:$BM$33,MATCH(E32,'Sch A. Input'!$BM$15:$BM$33,FALSE)-1,1)),"Leaver",IFERROR(IF((V32/$AB32*$M$9+W32+G32)&gt;900000,"YES","NO"),0))</f>
        <v>0</v>
      </c>
      <c r="AD32" s="231">
        <f>IF(AND(F32&lt;&gt;0,F32&lt;=E32,F32&lt;=INDEX('Sch A. Input'!$BM$15:$BM$33,MATCH(E32,'Sch A. Input'!$BM$15:$BM$33,FALSE)-1,1)),"Leaver",IFERROR(IF(AC32="Yes",MIN(1/(H32/X32)*AA32,AA32),(SUMPRODUCT(--((MIN(Z32,900000))&gt;$C$9:$C$12),((MIN(Z32,900000))-$C$9:$C$12),$H$9:$H$12))-((1-(AB32/24))*(SUMPRODUCT(--((MIN(Y32,900000))&gt;$C$9:$C$12),((MIN(Y32,900000))-$C$9:$C$12),$H$9:$H$12)))),0))</f>
        <v>0</v>
      </c>
      <c r="AE32" s="172">
        <f>IF(AND(F32&lt;&gt;0,F32&lt;=E32,F32&lt;=INDEX('Sch A. Input'!$BM$15:$BM$33,MATCH(E32,'Sch A. Input'!$BM$15:$BM$33,FALSE)-1,1)),"Leaver",IFERROR(AD32/X32,0))</f>
        <v>0</v>
      </c>
      <c r="AF32" s="173">
        <f>IF(AND(F32&lt;&gt;0,F32&lt;=E32,F32&lt;=INDEX('Sch A. Input'!$BM$15:$BM$33,MATCH(E32,'Sch A. Input'!$BM$15:$BM$33,FALSE)-1,1)),"Leaver",T32-AD32)</f>
        <v>0</v>
      </c>
      <c r="AG32" s="94">
        <f t="shared" si="18"/>
        <v>0</v>
      </c>
      <c r="BK32" s="2"/>
      <c r="BL32" s="2"/>
      <c r="BM32" s="2"/>
      <c r="BN32" s="2"/>
      <c r="BO32" s="2"/>
      <c r="BP32" s="2"/>
      <c r="CI32"/>
      <c r="CJ32"/>
      <c r="CK32"/>
      <c r="CL32"/>
      <c r="CM32"/>
    </row>
    <row r="33" spans="2:91" x14ac:dyDescent="0.25">
      <c r="B33" s="70" t="str">
        <f>IF('Sch A. Input'!B31="","",'Sch A. Input'!B31)</f>
        <v/>
      </c>
      <c r="C33" s="75" t="str">
        <f>IF('Sch A. Input'!C31="","",'Sch A. Input'!C31)</f>
        <v/>
      </c>
      <c r="D33" s="71" t="str">
        <f>IF('Sch A. Input'!D31="","",'Sch A. Input'!D31)</f>
        <v/>
      </c>
      <c r="E33" s="71">
        <f>'Sch A. Input'!E31</f>
        <v>42931</v>
      </c>
      <c r="F33" s="71">
        <f>'Sch A. Input'!F31</f>
        <v>0</v>
      </c>
      <c r="G33" s="230">
        <f>'Sch A. Input'!G31</f>
        <v>0</v>
      </c>
      <c r="H33" s="230">
        <f>+IF('Sch A. Input'!D31="",0,MAX($D$12-G33,0))</f>
        <v>0</v>
      </c>
      <c r="I33" s="232">
        <f>SUMIFS('Sch A. Input'!I31:BJ31,'Sch A. Input'!$I$13:$BJ$13,$L$11,'Sch A. Input'!$I$14:$BJ$14,"Recurring")</f>
        <v>0</v>
      </c>
      <c r="J33" s="232">
        <f>SUMIFS('Sch A. Input'!I31:BJ31,'Sch A. Input'!$I$13:$BJ$13,$L$11,'Sch A. Input'!$I$14:$BJ$14,"One-time")</f>
        <v>0</v>
      </c>
      <c r="K33" s="233">
        <f t="shared" si="9"/>
        <v>0</v>
      </c>
      <c r="L33" s="234">
        <f>SUMIFS('Sch A. Input'!I31:BJ31,'Sch A. Input'!$I$14:$BJ$14,"Recurring",'Sch A. Input'!$I$13:$BJ$13,"&lt;="&amp;'Sch D. Workings'!$L$11)</f>
        <v>0</v>
      </c>
      <c r="M33" s="234">
        <f>SUMIFS('Sch A. Input'!I31:BJ31,'Sch A. Input'!$I$14:$BJ$14,"One-time",'Sch A. Input'!$I$13:$BJ$13,"&lt;="&amp;'Sch D. Workings'!$L$11)</f>
        <v>0</v>
      </c>
      <c r="N33" s="235">
        <f t="shared" si="10"/>
        <v>0</v>
      </c>
      <c r="O33" s="234">
        <f t="shared" si="11"/>
        <v>0</v>
      </c>
      <c r="P33" s="234">
        <f t="shared" si="12"/>
        <v>0</v>
      </c>
      <c r="Q33" s="234">
        <f t="shared" si="13"/>
        <v>0</v>
      </c>
      <c r="R33" s="260">
        <f t="shared" si="14"/>
        <v>0</v>
      </c>
      <c r="S33" s="270">
        <f t="shared" si="15"/>
        <v>0</v>
      </c>
      <c r="T33" s="237">
        <f t="shared" si="16"/>
        <v>0</v>
      </c>
      <c r="U33" s="97">
        <f t="shared" si="17"/>
        <v>0</v>
      </c>
      <c r="V33" s="243">
        <f>IF(AND(F33&lt;&gt;0,F33&lt;=E33,F33&lt;=INDEX('Sch A. Input'!$BM$15:$BM$33,MATCH(E33,'Sch A. Input'!$BM$15:$BM$33,FALSE)-1,1)),"Leaver",L33-I33)</f>
        <v>0</v>
      </c>
      <c r="W33" s="243">
        <f>IF(AND(F33&lt;&gt;0,F33&lt;=E33,F33&lt;=INDEX('Sch A. Input'!$BM$15:$BM$33,MATCH(E33,'Sch A. Input'!$BM$15:$BM$33,FALSE)-1,1)),"Leaver",M33-J33)</f>
        <v>0</v>
      </c>
      <c r="X33" s="244">
        <f>IF(AND(F33&lt;&gt;0,F33&lt;=E33,F33&lt;=INDEX('Sch A. Input'!$BM$15:$BM$33,MATCH(E33,'Sch A. Input'!$BM$15:$BM$33,FALSE)-1,1)),"Leaver",N33-K33)</f>
        <v>0</v>
      </c>
      <c r="Y33" s="244">
        <f>IF(AND(F33&lt;&gt;0,F33&lt;=E33,F33&lt;=INDEX('Sch A. Input'!$BM$15:$BM$33,MATCH(E33,'Sch A. Input'!$BM$15:$BM$33,FALSE)-1,1)),"Leaver",IFERROR(V33/AB33*24,0))</f>
        <v>0</v>
      </c>
      <c r="Z33" s="244">
        <f>IF(AND(F33&lt;&gt;0,F33&lt;=E33,F33&lt;=INDEX('Sch A. Input'!$BM$15:$BM$33,MATCH(E33,'Sch A. Input'!$BM$15:$BM$33,FALSE)-1,1)),"Leaver",Y33+W33)</f>
        <v>0</v>
      </c>
      <c r="AA33" s="266">
        <f>IF(AND(F33&lt;&gt;0,F33&lt;=E33,F33&lt;=INDEX('Sch A. Input'!$BM$15:$BM$33,MATCH(E33,'Sch A. Input'!$BM$15:$BM$33,FALSE)-1,1)),"Leaver",IFERROR(IF(AND($L$11&gt;Y248,Y248&gt;0),AD248*H33,H33*(SUMPRODUCT(--((MIN(Z33,900000))&gt;$C$9:$C$12),((MIN(Z33,900000))-$C$9:$C$12),$H$9:$H$12))/MIN(Z33,900000)),0))</f>
        <v>0</v>
      </c>
      <c r="AB33" s="266">
        <f>IF(AND(F33&lt;&gt;0,F33&lt;=E33,F33&lt;=INDEX('Sch A. Input'!$BM$15:$BM$33,MATCH(E33,'Sch A. Input'!$BM$15:$BM$33,FALSE)-1,1)),"Leaver",IF(OR(D33="",D33&gt;$L$11,($L$11-15)&lt;$K$9),0,DAYS360(D33,E33+1,FALSE)/15-1))</f>
        <v>0</v>
      </c>
      <c r="AC33" s="267">
        <f>IF(AND(F33&lt;&gt;0,F33&lt;=E33,F33&lt;=INDEX('Sch A. Input'!$BM$15:$BM$33,MATCH(E33,'Sch A. Input'!$BM$15:$BM$33,FALSE)-1,1)),"Leaver",IFERROR(IF((V33/$AB33*$M$9+W33+G33)&gt;900000,"YES","NO"),0))</f>
        <v>0</v>
      </c>
      <c r="AD33" s="231">
        <f>IF(AND(F33&lt;&gt;0,F33&lt;=E33,F33&lt;=INDEX('Sch A. Input'!$BM$15:$BM$33,MATCH(E33,'Sch A. Input'!$BM$15:$BM$33,FALSE)-1,1)),"Leaver",IFERROR(IF(AC33="Yes",MIN(1/(H33/X33)*AA33,AA33),(SUMPRODUCT(--((MIN(Z33,900000))&gt;$C$9:$C$12),((MIN(Z33,900000))-$C$9:$C$12),$H$9:$H$12))-((1-(AB33/24))*(SUMPRODUCT(--((MIN(Y33,900000))&gt;$C$9:$C$12),((MIN(Y33,900000))-$C$9:$C$12),$H$9:$H$12)))),0))</f>
        <v>0</v>
      </c>
      <c r="AE33" s="172">
        <f>IF(AND(F33&lt;&gt;0,F33&lt;=E33,F33&lt;=INDEX('Sch A. Input'!$BM$15:$BM$33,MATCH(E33,'Sch A. Input'!$BM$15:$BM$33,FALSE)-1,1)),"Leaver",IFERROR(AD33/X33,0))</f>
        <v>0</v>
      </c>
      <c r="AF33" s="173">
        <f>IF(AND(F33&lt;&gt;0,F33&lt;=E33,F33&lt;=INDEX('Sch A. Input'!$BM$15:$BM$33,MATCH(E33,'Sch A. Input'!$BM$15:$BM$33,FALSE)-1,1)),"Leaver",T33-AD33)</f>
        <v>0</v>
      </c>
      <c r="AG33" s="94">
        <f t="shared" si="18"/>
        <v>0</v>
      </c>
      <c r="BK33" s="2"/>
      <c r="BL33" s="2"/>
      <c r="BM33" s="2"/>
      <c r="BN33" s="2"/>
      <c r="BO33" s="2"/>
      <c r="BP33" s="2"/>
      <c r="CI33"/>
      <c r="CJ33"/>
      <c r="CK33"/>
      <c r="CL33"/>
      <c r="CM33"/>
    </row>
    <row r="34" spans="2:91" x14ac:dyDescent="0.25">
      <c r="B34" s="70" t="str">
        <f>IF('Sch A. Input'!B32="","",'Sch A. Input'!B32)</f>
        <v/>
      </c>
      <c r="C34" s="75" t="str">
        <f>IF('Sch A. Input'!C32="","",'Sch A. Input'!C32)</f>
        <v/>
      </c>
      <c r="D34" s="71" t="str">
        <f>IF('Sch A. Input'!D32="","",'Sch A. Input'!D32)</f>
        <v/>
      </c>
      <c r="E34" s="71">
        <f>'Sch A. Input'!E32</f>
        <v>42931</v>
      </c>
      <c r="F34" s="71">
        <f>'Sch A. Input'!F32</f>
        <v>0</v>
      </c>
      <c r="G34" s="230">
        <f>'Sch A. Input'!G32</f>
        <v>0</v>
      </c>
      <c r="H34" s="230">
        <f>+IF('Sch A. Input'!D32="",0,MAX($D$12-G34,0))</f>
        <v>0</v>
      </c>
      <c r="I34" s="232">
        <f>SUMIFS('Sch A. Input'!I32:BJ32,'Sch A. Input'!$I$13:$BJ$13,$L$11,'Sch A. Input'!$I$14:$BJ$14,"Recurring")</f>
        <v>0</v>
      </c>
      <c r="J34" s="232">
        <f>SUMIFS('Sch A. Input'!I32:BJ32,'Sch A. Input'!$I$13:$BJ$13,$L$11,'Sch A. Input'!$I$14:$BJ$14,"One-time")</f>
        <v>0</v>
      </c>
      <c r="K34" s="233">
        <f t="shared" si="9"/>
        <v>0</v>
      </c>
      <c r="L34" s="234">
        <f>SUMIFS('Sch A. Input'!I32:BJ32,'Sch A. Input'!$I$14:$BJ$14,"Recurring",'Sch A. Input'!$I$13:$BJ$13,"&lt;="&amp;'Sch D. Workings'!$L$11)</f>
        <v>0</v>
      </c>
      <c r="M34" s="234">
        <f>SUMIFS('Sch A. Input'!I32:BJ32,'Sch A. Input'!$I$14:$BJ$14,"One-time",'Sch A. Input'!$I$13:$BJ$13,"&lt;="&amp;'Sch D. Workings'!$L$11)</f>
        <v>0</v>
      </c>
      <c r="N34" s="235">
        <f t="shared" si="10"/>
        <v>0</v>
      </c>
      <c r="O34" s="234">
        <f t="shared" si="11"/>
        <v>0</v>
      </c>
      <c r="P34" s="234">
        <f t="shared" si="12"/>
        <v>0</v>
      </c>
      <c r="Q34" s="234">
        <f t="shared" si="13"/>
        <v>0</v>
      </c>
      <c r="R34" s="260">
        <f t="shared" si="14"/>
        <v>0</v>
      </c>
      <c r="S34" s="270">
        <f t="shared" si="15"/>
        <v>0</v>
      </c>
      <c r="T34" s="237">
        <f t="shared" si="16"/>
        <v>0</v>
      </c>
      <c r="U34" s="97">
        <f t="shared" si="17"/>
        <v>0</v>
      </c>
      <c r="V34" s="243">
        <f>IF(AND(F34&lt;&gt;0,F34&lt;=E34,F34&lt;=INDEX('Sch A. Input'!$BM$15:$BM$33,MATCH(E34,'Sch A. Input'!$BM$15:$BM$33,FALSE)-1,1)),"Leaver",L34-I34)</f>
        <v>0</v>
      </c>
      <c r="W34" s="243">
        <f>IF(AND(F34&lt;&gt;0,F34&lt;=E34,F34&lt;=INDEX('Sch A. Input'!$BM$15:$BM$33,MATCH(E34,'Sch A. Input'!$BM$15:$BM$33,FALSE)-1,1)),"Leaver",M34-J34)</f>
        <v>0</v>
      </c>
      <c r="X34" s="244">
        <f>IF(AND(F34&lt;&gt;0,F34&lt;=E34,F34&lt;=INDEX('Sch A. Input'!$BM$15:$BM$33,MATCH(E34,'Sch A. Input'!$BM$15:$BM$33,FALSE)-1,1)),"Leaver",N34-K34)</f>
        <v>0</v>
      </c>
      <c r="Y34" s="244">
        <f>IF(AND(F34&lt;&gt;0,F34&lt;=E34,F34&lt;=INDEX('Sch A. Input'!$BM$15:$BM$33,MATCH(E34,'Sch A. Input'!$BM$15:$BM$33,FALSE)-1,1)),"Leaver",IFERROR(V34/AB34*24,0))</f>
        <v>0</v>
      </c>
      <c r="Z34" s="244">
        <f>IF(AND(F34&lt;&gt;0,F34&lt;=E34,F34&lt;=INDEX('Sch A. Input'!$BM$15:$BM$33,MATCH(E34,'Sch A. Input'!$BM$15:$BM$33,FALSE)-1,1)),"Leaver",Y34+W34)</f>
        <v>0</v>
      </c>
      <c r="AA34" s="266">
        <f>IF(AND(F34&lt;&gt;0,F34&lt;=E34,F34&lt;=INDEX('Sch A. Input'!$BM$15:$BM$33,MATCH(E34,'Sch A. Input'!$BM$15:$BM$33,FALSE)-1,1)),"Leaver",IFERROR(IF(AND($L$11&gt;Y249,Y249&gt;0),AD249*H34,H34*(SUMPRODUCT(--((MIN(Z34,900000))&gt;$C$9:$C$12),((MIN(Z34,900000))-$C$9:$C$12),$H$9:$H$12))/MIN(Z34,900000)),0))</f>
        <v>0</v>
      </c>
      <c r="AB34" s="266">
        <f>IF(AND(F34&lt;&gt;0,F34&lt;=E34,F34&lt;=INDEX('Sch A. Input'!$BM$15:$BM$33,MATCH(E34,'Sch A. Input'!$BM$15:$BM$33,FALSE)-1,1)),"Leaver",IF(OR(D34="",D34&gt;$L$11,($L$11-15)&lt;$K$9),0,DAYS360(D34,E34+1,FALSE)/15-1))</f>
        <v>0</v>
      </c>
      <c r="AC34" s="267">
        <f>IF(AND(F34&lt;&gt;0,F34&lt;=E34,F34&lt;=INDEX('Sch A. Input'!$BM$15:$BM$33,MATCH(E34,'Sch A. Input'!$BM$15:$BM$33,FALSE)-1,1)),"Leaver",IFERROR(IF((V34/$AB34*$M$9+W34+G34)&gt;900000,"YES","NO"),0))</f>
        <v>0</v>
      </c>
      <c r="AD34" s="231">
        <f>IF(AND(F34&lt;&gt;0,F34&lt;=E34,F34&lt;=INDEX('Sch A. Input'!$BM$15:$BM$33,MATCH(E34,'Sch A. Input'!$BM$15:$BM$33,FALSE)-1,1)),"Leaver",IFERROR(IF(AC34="Yes",MIN(1/(H34/X34)*AA34,AA34),(SUMPRODUCT(--((MIN(Z34,900000))&gt;$C$9:$C$12),((MIN(Z34,900000))-$C$9:$C$12),$H$9:$H$12))-((1-(AB34/24))*(SUMPRODUCT(--((MIN(Y34,900000))&gt;$C$9:$C$12),((MIN(Y34,900000))-$C$9:$C$12),$H$9:$H$12)))),0))</f>
        <v>0</v>
      </c>
      <c r="AE34" s="172">
        <f>IF(AND(F34&lt;&gt;0,F34&lt;=E34,F34&lt;=INDEX('Sch A. Input'!$BM$15:$BM$33,MATCH(E34,'Sch A. Input'!$BM$15:$BM$33,FALSE)-1,1)),"Leaver",IFERROR(AD34/X34,0))</f>
        <v>0</v>
      </c>
      <c r="AF34" s="173">
        <f>IF(AND(F34&lt;&gt;0,F34&lt;=E34,F34&lt;=INDEX('Sch A. Input'!$BM$15:$BM$33,MATCH(E34,'Sch A. Input'!$BM$15:$BM$33,FALSE)-1,1)),"Leaver",T34-AD34)</f>
        <v>0</v>
      </c>
      <c r="AG34" s="94">
        <f t="shared" si="18"/>
        <v>0</v>
      </c>
      <c r="BK34" s="2"/>
      <c r="BL34" s="2"/>
      <c r="BM34" s="2"/>
      <c r="BN34" s="2"/>
      <c r="BO34" s="2"/>
      <c r="BP34" s="2"/>
      <c r="CI34"/>
      <c r="CJ34"/>
      <c r="CK34"/>
      <c r="CL34"/>
      <c r="CM34"/>
    </row>
    <row r="35" spans="2:91" x14ac:dyDescent="0.25">
      <c r="B35" s="70" t="str">
        <f>IF('Sch A. Input'!B33="","",'Sch A. Input'!B33)</f>
        <v/>
      </c>
      <c r="C35" s="75" t="str">
        <f>IF('Sch A. Input'!C33="","",'Sch A. Input'!C33)</f>
        <v/>
      </c>
      <c r="D35" s="71" t="str">
        <f>IF('Sch A. Input'!D33="","",'Sch A. Input'!D33)</f>
        <v/>
      </c>
      <c r="E35" s="71">
        <f>'Sch A. Input'!E33</f>
        <v>42931</v>
      </c>
      <c r="F35" s="71">
        <f>'Sch A. Input'!F33</f>
        <v>0</v>
      </c>
      <c r="G35" s="230">
        <f>'Sch A. Input'!G33</f>
        <v>0</v>
      </c>
      <c r="H35" s="230">
        <f>+IF('Sch A. Input'!D33="",0,MAX($D$12-G35,0))</f>
        <v>0</v>
      </c>
      <c r="I35" s="232">
        <f>SUMIFS('Sch A. Input'!I33:BJ33,'Sch A. Input'!$I$13:$BJ$13,$L$11,'Sch A. Input'!$I$14:$BJ$14,"Recurring")</f>
        <v>0</v>
      </c>
      <c r="J35" s="232">
        <f>SUMIFS('Sch A. Input'!I33:BJ33,'Sch A. Input'!$I$13:$BJ$13,$L$11,'Sch A. Input'!$I$14:$BJ$14,"One-time")</f>
        <v>0</v>
      </c>
      <c r="K35" s="233">
        <f t="shared" si="9"/>
        <v>0</v>
      </c>
      <c r="L35" s="234">
        <f>SUMIFS('Sch A. Input'!I33:BJ33,'Sch A. Input'!$I$14:$BJ$14,"Recurring",'Sch A. Input'!$I$13:$BJ$13,"&lt;="&amp;'Sch D. Workings'!$L$11)</f>
        <v>0</v>
      </c>
      <c r="M35" s="234">
        <f>SUMIFS('Sch A. Input'!I33:BJ33,'Sch A. Input'!$I$14:$BJ$14,"One-time",'Sch A. Input'!$I$13:$BJ$13,"&lt;="&amp;'Sch D. Workings'!$L$11)</f>
        <v>0</v>
      </c>
      <c r="N35" s="235">
        <f t="shared" si="10"/>
        <v>0</v>
      </c>
      <c r="O35" s="234">
        <f t="shared" si="11"/>
        <v>0</v>
      </c>
      <c r="P35" s="234">
        <f t="shared" si="12"/>
        <v>0</v>
      </c>
      <c r="Q35" s="234">
        <f t="shared" si="13"/>
        <v>0</v>
      </c>
      <c r="R35" s="260">
        <f t="shared" si="14"/>
        <v>0</v>
      </c>
      <c r="S35" s="270">
        <f t="shared" si="15"/>
        <v>0</v>
      </c>
      <c r="T35" s="237">
        <f t="shared" si="16"/>
        <v>0</v>
      </c>
      <c r="U35" s="97">
        <f t="shared" si="17"/>
        <v>0</v>
      </c>
      <c r="V35" s="243">
        <f>IF(AND(F35&lt;&gt;0,F35&lt;=E35,F35&lt;=INDEX('Sch A. Input'!$BM$15:$BM$33,MATCH(E35,'Sch A. Input'!$BM$15:$BM$33,FALSE)-1,1)),"Leaver",L35-I35)</f>
        <v>0</v>
      </c>
      <c r="W35" s="243">
        <f>IF(AND(F35&lt;&gt;0,F35&lt;=E35,F35&lt;=INDEX('Sch A. Input'!$BM$15:$BM$33,MATCH(E35,'Sch A. Input'!$BM$15:$BM$33,FALSE)-1,1)),"Leaver",M35-J35)</f>
        <v>0</v>
      </c>
      <c r="X35" s="244">
        <f>IF(AND(F35&lt;&gt;0,F35&lt;=E35,F35&lt;=INDEX('Sch A. Input'!$BM$15:$BM$33,MATCH(E35,'Sch A. Input'!$BM$15:$BM$33,FALSE)-1,1)),"Leaver",N35-K35)</f>
        <v>0</v>
      </c>
      <c r="Y35" s="244">
        <f>IF(AND(F35&lt;&gt;0,F35&lt;=E35,F35&lt;=INDEX('Sch A. Input'!$BM$15:$BM$33,MATCH(E35,'Sch A. Input'!$BM$15:$BM$33,FALSE)-1,1)),"Leaver",IFERROR(V35/AB35*24,0))</f>
        <v>0</v>
      </c>
      <c r="Z35" s="244">
        <f>IF(AND(F35&lt;&gt;0,F35&lt;=E35,F35&lt;=INDEX('Sch A. Input'!$BM$15:$BM$33,MATCH(E35,'Sch A. Input'!$BM$15:$BM$33,FALSE)-1,1)),"Leaver",Y35+W35)</f>
        <v>0</v>
      </c>
      <c r="AA35" s="266">
        <f>IF(AND(F35&lt;&gt;0,F35&lt;=E35,F35&lt;=INDEX('Sch A. Input'!$BM$15:$BM$33,MATCH(E35,'Sch A. Input'!$BM$15:$BM$33,FALSE)-1,1)),"Leaver",IFERROR(IF(AND($L$11&gt;Y250,Y250&gt;0),AD250*H35,H35*(SUMPRODUCT(--((MIN(Z35,900000))&gt;$C$9:$C$12),((MIN(Z35,900000))-$C$9:$C$12),$H$9:$H$12))/MIN(Z35,900000)),0))</f>
        <v>0</v>
      </c>
      <c r="AB35" s="266">
        <f>IF(AND(F35&lt;&gt;0,F35&lt;=E35,F35&lt;=INDEX('Sch A. Input'!$BM$15:$BM$33,MATCH(E35,'Sch A. Input'!$BM$15:$BM$33,FALSE)-1,1)),"Leaver",IF(OR(D35="",D35&gt;$L$11,($L$11-15)&lt;$K$9),0,DAYS360(D35,E35+1,FALSE)/15-1))</f>
        <v>0</v>
      </c>
      <c r="AC35" s="267">
        <f>IF(AND(F35&lt;&gt;0,F35&lt;=E35,F35&lt;=INDEX('Sch A. Input'!$BM$15:$BM$33,MATCH(E35,'Sch A. Input'!$BM$15:$BM$33,FALSE)-1,1)),"Leaver",IFERROR(IF((V35/$AB35*$M$9+W35+G35)&gt;900000,"YES","NO"),0))</f>
        <v>0</v>
      </c>
      <c r="AD35" s="231">
        <f>IF(AND(F35&lt;&gt;0,F35&lt;=E35,F35&lt;=INDEX('Sch A. Input'!$BM$15:$BM$33,MATCH(E35,'Sch A. Input'!$BM$15:$BM$33,FALSE)-1,1)),"Leaver",IFERROR(IF(AC35="Yes",MIN(1/(H35/X35)*AA35,AA35),(SUMPRODUCT(--((MIN(Z35,900000))&gt;$C$9:$C$12),((MIN(Z35,900000))-$C$9:$C$12),$H$9:$H$12))-((1-(AB35/24))*(SUMPRODUCT(--((MIN(Y35,900000))&gt;$C$9:$C$12),((MIN(Y35,900000))-$C$9:$C$12),$H$9:$H$12)))),0))</f>
        <v>0</v>
      </c>
      <c r="AE35" s="172">
        <f>IF(AND(F35&lt;&gt;0,F35&lt;=E35,F35&lt;=INDEX('Sch A. Input'!$BM$15:$BM$33,MATCH(E35,'Sch A. Input'!$BM$15:$BM$33,FALSE)-1,1)),"Leaver",IFERROR(AD35/X35,0))</f>
        <v>0</v>
      </c>
      <c r="AF35" s="173">
        <f>IF(AND(F35&lt;&gt;0,F35&lt;=E35,F35&lt;=INDEX('Sch A. Input'!$BM$15:$BM$33,MATCH(E35,'Sch A. Input'!$BM$15:$BM$33,FALSE)-1,1)),"Leaver",T35-AD35)</f>
        <v>0</v>
      </c>
      <c r="AG35" s="94">
        <f t="shared" si="18"/>
        <v>0</v>
      </c>
      <c r="BK35" s="2"/>
      <c r="BL35" s="2"/>
      <c r="BM35" s="2"/>
      <c r="BN35" s="2"/>
      <c r="BO35" s="2"/>
      <c r="BP35" s="2"/>
      <c r="CI35"/>
      <c r="CJ35"/>
      <c r="CK35"/>
      <c r="CL35"/>
      <c r="CM35"/>
    </row>
    <row r="36" spans="2:91" x14ac:dyDescent="0.25">
      <c r="B36" s="70" t="str">
        <f>IF('Sch A. Input'!B34="","",'Sch A. Input'!B34)</f>
        <v/>
      </c>
      <c r="C36" s="75" t="str">
        <f>IF('Sch A. Input'!C34="","",'Sch A. Input'!C34)</f>
        <v/>
      </c>
      <c r="D36" s="71" t="str">
        <f>IF('Sch A. Input'!D34="","",'Sch A. Input'!D34)</f>
        <v/>
      </c>
      <c r="E36" s="71">
        <f>'Sch A. Input'!E34</f>
        <v>42931</v>
      </c>
      <c r="F36" s="71">
        <f>'Sch A. Input'!F34</f>
        <v>0</v>
      </c>
      <c r="G36" s="230">
        <f>'Sch A. Input'!G34</f>
        <v>0</v>
      </c>
      <c r="H36" s="230">
        <f>+IF('Sch A. Input'!D34="",0,MAX($D$12-G36,0))</f>
        <v>0</v>
      </c>
      <c r="I36" s="232">
        <f>SUMIFS('Sch A. Input'!I34:BJ34,'Sch A. Input'!$I$13:$BJ$13,$L$11,'Sch A. Input'!$I$14:$BJ$14,"Recurring")</f>
        <v>0</v>
      </c>
      <c r="J36" s="232">
        <f>SUMIFS('Sch A. Input'!I34:BJ34,'Sch A. Input'!$I$13:$BJ$13,$L$11,'Sch A. Input'!$I$14:$BJ$14,"One-time")</f>
        <v>0</v>
      </c>
      <c r="K36" s="233">
        <f t="shared" si="9"/>
        <v>0</v>
      </c>
      <c r="L36" s="234">
        <f>SUMIFS('Sch A. Input'!I34:BJ34,'Sch A. Input'!$I$14:$BJ$14,"Recurring",'Sch A. Input'!$I$13:$BJ$13,"&lt;="&amp;'Sch D. Workings'!$L$11)</f>
        <v>0</v>
      </c>
      <c r="M36" s="234">
        <f>SUMIFS('Sch A. Input'!I34:BJ34,'Sch A. Input'!$I$14:$BJ$14,"One-time",'Sch A. Input'!$I$13:$BJ$13,"&lt;="&amp;'Sch D. Workings'!$L$11)</f>
        <v>0</v>
      </c>
      <c r="N36" s="235">
        <f t="shared" si="10"/>
        <v>0</v>
      </c>
      <c r="O36" s="234">
        <f t="shared" si="11"/>
        <v>0</v>
      </c>
      <c r="P36" s="234">
        <f t="shared" si="12"/>
        <v>0</v>
      </c>
      <c r="Q36" s="234">
        <f t="shared" si="13"/>
        <v>0</v>
      </c>
      <c r="R36" s="260">
        <f t="shared" si="14"/>
        <v>0</v>
      </c>
      <c r="S36" s="270">
        <f t="shared" si="15"/>
        <v>0</v>
      </c>
      <c r="T36" s="237">
        <f t="shared" si="16"/>
        <v>0</v>
      </c>
      <c r="U36" s="97">
        <f t="shared" si="17"/>
        <v>0</v>
      </c>
      <c r="V36" s="243">
        <f>IF(AND(F36&lt;&gt;0,F36&lt;=E36,F36&lt;=INDEX('Sch A. Input'!$BM$15:$BM$33,MATCH(E36,'Sch A. Input'!$BM$15:$BM$33,FALSE)-1,1)),"Leaver",L36-I36)</f>
        <v>0</v>
      </c>
      <c r="W36" s="243">
        <f>IF(AND(F36&lt;&gt;0,F36&lt;=E36,F36&lt;=INDEX('Sch A. Input'!$BM$15:$BM$33,MATCH(E36,'Sch A. Input'!$BM$15:$BM$33,FALSE)-1,1)),"Leaver",M36-J36)</f>
        <v>0</v>
      </c>
      <c r="X36" s="244">
        <f>IF(AND(F36&lt;&gt;0,F36&lt;=E36,F36&lt;=INDEX('Sch A. Input'!$BM$15:$BM$33,MATCH(E36,'Sch A. Input'!$BM$15:$BM$33,FALSE)-1,1)),"Leaver",N36-K36)</f>
        <v>0</v>
      </c>
      <c r="Y36" s="244">
        <f>IF(AND(F36&lt;&gt;0,F36&lt;=E36,F36&lt;=INDEX('Sch A. Input'!$BM$15:$BM$33,MATCH(E36,'Sch A. Input'!$BM$15:$BM$33,FALSE)-1,1)),"Leaver",IFERROR(V36/AB36*24,0))</f>
        <v>0</v>
      </c>
      <c r="Z36" s="244">
        <f>IF(AND(F36&lt;&gt;0,F36&lt;=E36,F36&lt;=INDEX('Sch A. Input'!$BM$15:$BM$33,MATCH(E36,'Sch A. Input'!$BM$15:$BM$33,FALSE)-1,1)),"Leaver",Y36+W36)</f>
        <v>0</v>
      </c>
      <c r="AA36" s="266">
        <f>IF(AND(F36&lt;&gt;0,F36&lt;=E36,F36&lt;=INDEX('Sch A. Input'!$BM$15:$BM$33,MATCH(E36,'Sch A. Input'!$BM$15:$BM$33,FALSE)-1,1)),"Leaver",IFERROR(IF(AND($L$11&gt;Y251,Y251&gt;0),AD251*H36,H36*(SUMPRODUCT(--((MIN(Z36,900000))&gt;$C$9:$C$12),((MIN(Z36,900000))-$C$9:$C$12),$H$9:$H$12))/MIN(Z36,900000)),0))</f>
        <v>0</v>
      </c>
      <c r="AB36" s="266">
        <f>IF(AND(F36&lt;&gt;0,F36&lt;=E36,F36&lt;=INDEX('Sch A. Input'!$BM$15:$BM$33,MATCH(E36,'Sch A. Input'!$BM$15:$BM$33,FALSE)-1,1)),"Leaver",IF(OR(D36="",D36&gt;$L$11,($L$11-15)&lt;$K$9),0,DAYS360(D36,E36+1,FALSE)/15-1))</f>
        <v>0</v>
      </c>
      <c r="AC36" s="267">
        <f>IF(AND(F36&lt;&gt;0,F36&lt;=E36,F36&lt;=INDEX('Sch A. Input'!$BM$15:$BM$33,MATCH(E36,'Sch A. Input'!$BM$15:$BM$33,FALSE)-1,1)),"Leaver",IFERROR(IF((V36/$AB36*$M$9+W36+G36)&gt;900000,"YES","NO"),0))</f>
        <v>0</v>
      </c>
      <c r="AD36" s="231">
        <f>IF(AND(F36&lt;&gt;0,F36&lt;=E36,F36&lt;=INDEX('Sch A. Input'!$BM$15:$BM$33,MATCH(E36,'Sch A. Input'!$BM$15:$BM$33,FALSE)-1,1)),"Leaver",IFERROR(IF(AC36="Yes",MIN(1/(H36/X36)*AA36,AA36),(SUMPRODUCT(--((MIN(Z36,900000))&gt;$C$9:$C$12),((MIN(Z36,900000))-$C$9:$C$12),$H$9:$H$12))-((1-(AB36/24))*(SUMPRODUCT(--((MIN(Y36,900000))&gt;$C$9:$C$12),((MIN(Y36,900000))-$C$9:$C$12),$H$9:$H$12)))),0))</f>
        <v>0</v>
      </c>
      <c r="AE36" s="172">
        <f>IF(AND(F36&lt;&gt;0,F36&lt;=E36,F36&lt;=INDEX('Sch A. Input'!$BM$15:$BM$33,MATCH(E36,'Sch A. Input'!$BM$15:$BM$33,FALSE)-1,1)),"Leaver",IFERROR(AD36/X36,0))</f>
        <v>0</v>
      </c>
      <c r="AF36" s="173">
        <f>IF(AND(F36&lt;&gt;0,F36&lt;=E36,F36&lt;=INDEX('Sch A. Input'!$BM$15:$BM$33,MATCH(E36,'Sch A. Input'!$BM$15:$BM$33,FALSE)-1,1)),"Leaver",T36-AD36)</f>
        <v>0</v>
      </c>
      <c r="AG36" s="94">
        <f t="shared" si="18"/>
        <v>0</v>
      </c>
      <c r="BK36" s="2"/>
      <c r="BL36" s="2"/>
      <c r="BM36" s="2"/>
      <c r="BN36" s="2"/>
      <c r="BO36" s="2"/>
      <c r="BP36" s="2"/>
      <c r="CI36"/>
      <c r="CJ36"/>
      <c r="CK36"/>
      <c r="CL36"/>
      <c r="CM36"/>
    </row>
    <row r="37" spans="2:91" x14ac:dyDescent="0.25">
      <c r="B37" s="70" t="str">
        <f>IF('Sch A. Input'!B35="","",'Sch A. Input'!B35)</f>
        <v/>
      </c>
      <c r="C37" s="75" t="str">
        <f>IF('Sch A. Input'!C35="","",'Sch A. Input'!C35)</f>
        <v/>
      </c>
      <c r="D37" s="71" t="str">
        <f>IF('Sch A. Input'!D35="","",'Sch A. Input'!D35)</f>
        <v/>
      </c>
      <c r="E37" s="71">
        <f>'Sch A. Input'!E35</f>
        <v>42931</v>
      </c>
      <c r="F37" s="71">
        <f>'Sch A. Input'!F35</f>
        <v>0</v>
      </c>
      <c r="G37" s="230">
        <f>'Sch A. Input'!G35</f>
        <v>0</v>
      </c>
      <c r="H37" s="230">
        <f>+IF('Sch A. Input'!D35="",0,MAX($D$12-G37,0))</f>
        <v>0</v>
      </c>
      <c r="I37" s="232">
        <f>SUMIFS('Sch A. Input'!I35:BJ35,'Sch A. Input'!$I$13:$BJ$13,$L$11,'Sch A. Input'!$I$14:$BJ$14,"Recurring")</f>
        <v>0</v>
      </c>
      <c r="J37" s="232">
        <f>SUMIFS('Sch A. Input'!I35:BJ35,'Sch A. Input'!$I$13:$BJ$13,$L$11,'Sch A. Input'!$I$14:$BJ$14,"One-time")</f>
        <v>0</v>
      </c>
      <c r="K37" s="233">
        <f t="shared" si="9"/>
        <v>0</v>
      </c>
      <c r="L37" s="234">
        <f>SUMIFS('Sch A. Input'!I35:BJ35,'Sch A. Input'!$I$14:$BJ$14,"Recurring",'Sch A. Input'!$I$13:$BJ$13,"&lt;="&amp;'Sch D. Workings'!$L$11)</f>
        <v>0</v>
      </c>
      <c r="M37" s="234">
        <f>SUMIFS('Sch A. Input'!I35:BJ35,'Sch A. Input'!$I$14:$BJ$14,"One-time",'Sch A. Input'!$I$13:$BJ$13,"&lt;="&amp;'Sch D. Workings'!$L$11)</f>
        <v>0</v>
      </c>
      <c r="N37" s="235">
        <f t="shared" si="10"/>
        <v>0</v>
      </c>
      <c r="O37" s="234">
        <f t="shared" si="11"/>
        <v>0</v>
      </c>
      <c r="P37" s="234">
        <f t="shared" si="12"/>
        <v>0</v>
      </c>
      <c r="Q37" s="234">
        <f t="shared" si="13"/>
        <v>0</v>
      </c>
      <c r="R37" s="260">
        <f t="shared" si="14"/>
        <v>0</v>
      </c>
      <c r="S37" s="270">
        <f t="shared" si="15"/>
        <v>0</v>
      </c>
      <c r="T37" s="237">
        <f t="shared" si="16"/>
        <v>0</v>
      </c>
      <c r="U37" s="97">
        <f t="shared" si="17"/>
        <v>0</v>
      </c>
      <c r="V37" s="243">
        <f>IF(AND(F37&lt;&gt;0,F37&lt;=E37,F37&lt;=INDEX('Sch A. Input'!$BM$15:$BM$33,MATCH(E37,'Sch A. Input'!$BM$15:$BM$33,FALSE)-1,1)),"Leaver",L37-I37)</f>
        <v>0</v>
      </c>
      <c r="W37" s="243">
        <f>IF(AND(F37&lt;&gt;0,F37&lt;=E37,F37&lt;=INDEX('Sch A. Input'!$BM$15:$BM$33,MATCH(E37,'Sch A. Input'!$BM$15:$BM$33,FALSE)-1,1)),"Leaver",M37-J37)</f>
        <v>0</v>
      </c>
      <c r="X37" s="244">
        <f>IF(AND(F37&lt;&gt;0,F37&lt;=E37,F37&lt;=INDEX('Sch A. Input'!$BM$15:$BM$33,MATCH(E37,'Sch A. Input'!$BM$15:$BM$33,FALSE)-1,1)),"Leaver",N37-K37)</f>
        <v>0</v>
      </c>
      <c r="Y37" s="244">
        <f>IF(AND(F37&lt;&gt;0,F37&lt;=E37,F37&lt;=INDEX('Sch A. Input'!$BM$15:$BM$33,MATCH(E37,'Sch A. Input'!$BM$15:$BM$33,FALSE)-1,1)),"Leaver",IFERROR(V37/AB37*24,0))</f>
        <v>0</v>
      </c>
      <c r="Z37" s="244">
        <f>IF(AND(F37&lt;&gt;0,F37&lt;=E37,F37&lt;=INDEX('Sch A. Input'!$BM$15:$BM$33,MATCH(E37,'Sch A. Input'!$BM$15:$BM$33,FALSE)-1,1)),"Leaver",Y37+W37)</f>
        <v>0</v>
      </c>
      <c r="AA37" s="266">
        <f>IF(AND(F37&lt;&gt;0,F37&lt;=E37,F37&lt;=INDEX('Sch A. Input'!$BM$15:$BM$33,MATCH(E37,'Sch A. Input'!$BM$15:$BM$33,FALSE)-1,1)),"Leaver",IFERROR(IF(AND($L$11&gt;Y252,Y252&gt;0),AD252*H37,H37*(SUMPRODUCT(--((MIN(Z37,900000))&gt;$C$9:$C$12),((MIN(Z37,900000))-$C$9:$C$12),$H$9:$H$12))/MIN(Z37,900000)),0))</f>
        <v>0</v>
      </c>
      <c r="AB37" s="266">
        <f>IF(AND(F37&lt;&gt;0,F37&lt;=E37,F37&lt;=INDEX('Sch A. Input'!$BM$15:$BM$33,MATCH(E37,'Sch A. Input'!$BM$15:$BM$33,FALSE)-1,1)),"Leaver",IF(OR(D37="",D37&gt;$L$11,($L$11-15)&lt;$K$9),0,DAYS360(D37,E37+1,FALSE)/15-1))</f>
        <v>0</v>
      </c>
      <c r="AC37" s="267">
        <f>IF(AND(F37&lt;&gt;0,F37&lt;=E37,F37&lt;=INDEX('Sch A. Input'!$BM$15:$BM$33,MATCH(E37,'Sch A. Input'!$BM$15:$BM$33,FALSE)-1,1)),"Leaver",IFERROR(IF((V37/$AB37*$M$9+W37+G37)&gt;900000,"YES","NO"),0))</f>
        <v>0</v>
      </c>
      <c r="AD37" s="231">
        <f>IF(AND(F37&lt;&gt;0,F37&lt;=E37,F37&lt;=INDEX('Sch A. Input'!$BM$15:$BM$33,MATCH(E37,'Sch A. Input'!$BM$15:$BM$33,FALSE)-1,1)),"Leaver",IFERROR(IF(AC37="Yes",MIN(1/(H37/X37)*AA37,AA37),(SUMPRODUCT(--((MIN(Z37,900000))&gt;$C$9:$C$12),((MIN(Z37,900000))-$C$9:$C$12),$H$9:$H$12))-((1-(AB37/24))*(SUMPRODUCT(--((MIN(Y37,900000))&gt;$C$9:$C$12),((MIN(Y37,900000))-$C$9:$C$12),$H$9:$H$12)))),0))</f>
        <v>0</v>
      </c>
      <c r="AE37" s="172">
        <f>IF(AND(F37&lt;&gt;0,F37&lt;=E37,F37&lt;=INDEX('Sch A. Input'!$BM$15:$BM$33,MATCH(E37,'Sch A. Input'!$BM$15:$BM$33,FALSE)-1,1)),"Leaver",IFERROR(AD37/X37,0))</f>
        <v>0</v>
      </c>
      <c r="AF37" s="173">
        <f>IF(AND(F37&lt;&gt;0,F37&lt;=E37,F37&lt;=INDEX('Sch A. Input'!$BM$15:$BM$33,MATCH(E37,'Sch A. Input'!$BM$15:$BM$33,FALSE)-1,1)),"Leaver",T37-AD37)</f>
        <v>0</v>
      </c>
      <c r="AG37" s="94">
        <f t="shared" si="18"/>
        <v>0</v>
      </c>
      <c r="BK37" s="2"/>
      <c r="BL37" s="2"/>
      <c r="BM37" s="2"/>
      <c r="BN37" s="2"/>
      <c r="BO37" s="2"/>
      <c r="BP37" s="2"/>
      <c r="CI37"/>
      <c r="CJ37"/>
      <c r="CK37"/>
      <c r="CL37"/>
      <c r="CM37"/>
    </row>
    <row r="38" spans="2:91" x14ac:dyDescent="0.25">
      <c r="B38" s="70" t="str">
        <f>IF('Sch A. Input'!B36="","",'Sch A. Input'!B36)</f>
        <v/>
      </c>
      <c r="C38" s="75" t="str">
        <f>IF('Sch A. Input'!C36="","",'Sch A. Input'!C36)</f>
        <v/>
      </c>
      <c r="D38" s="71" t="str">
        <f>IF('Sch A. Input'!D36="","",'Sch A. Input'!D36)</f>
        <v/>
      </c>
      <c r="E38" s="71">
        <f>'Sch A. Input'!E36</f>
        <v>42931</v>
      </c>
      <c r="F38" s="71">
        <f>'Sch A. Input'!F36</f>
        <v>0</v>
      </c>
      <c r="G38" s="230">
        <f>'Sch A. Input'!G36</f>
        <v>0</v>
      </c>
      <c r="H38" s="230">
        <f>+IF('Sch A. Input'!D36="",0,MAX($D$12-G38,0))</f>
        <v>0</v>
      </c>
      <c r="I38" s="232">
        <f>SUMIFS('Sch A. Input'!I36:BJ36,'Sch A. Input'!$I$13:$BJ$13,$L$11,'Sch A. Input'!$I$14:$BJ$14,"Recurring")</f>
        <v>0</v>
      </c>
      <c r="J38" s="232">
        <f>SUMIFS('Sch A. Input'!I36:BJ36,'Sch A. Input'!$I$13:$BJ$13,$L$11,'Sch A. Input'!$I$14:$BJ$14,"One-time")</f>
        <v>0</v>
      </c>
      <c r="K38" s="233">
        <f t="shared" si="9"/>
        <v>0</v>
      </c>
      <c r="L38" s="234">
        <f>SUMIFS('Sch A. Input'!I36:BJ36,'Sch A. Input'!$I$14:$BJ$14,"Recurring",'Sch A. Input'!$I$13:$BJ$13,"&lt;="&amp;'Sch D. Workings'!$L$11)</f>
        <v>0</v>
      </c>
      <c r="M38" s="234">
        <f>SUMIFS('Sch A. Input'!I36:BJ36,'Sch A. Input'!$I$14:$BJ$14,"One-time",'Sch A. Input'!$I$13:$BJ$13,"&lt;="&amp;'Sch D. Workings'!$L$11)</f>
        <v>0</v>
      </c>
      <c r="N38" s="235">
        <f t="shared" si="10"/>
        <v>0</v>
      </c>
      <c r="O38" s="234">
        <f t="shared" si="11"/>
        <v>0</v>
      </c>
      <c r="P38" s="234">
        <f t="shared" si="12"/>
        <v>0</v>
      </c>
      <c r="Q38" s="234">
        <f t="shared" si="13"/>
        <v>0</v>
      </c>
      <c r="R38" s="260">
        <f t="shared" si="14"/>
        <v>0</v>
      </c>
      <c r="S38" s="270">
        <f t="shared" si="15"/>
        <v>0</v>
      </c>
      <c r="T38" s="237">
        <f t="shared" si="16"/>
        <v>0</v>
      </c>
      <c r="U38" s="97">
        <f t="shared" si="17"/>
        <v>0</v>
      </c>
      <c r="V38" s="243">
        <f>IF(AND(F38&lt;&gt;0,F38&lt;=E38,F38&lt;=INDEX('Sch A. Input'!$BM$15:$BM$33,MATCH(E38,'Sch A. Input'!$BM$15:$BM$33,FALSE)-1,1)),"Leaver",L38-I38)</f>
        <v>0</v>
      </c>
      <c r="W38" s="243">
        <f>IF(AND(F38&lt;&gt;0,F38&lt;=E38,F38&lt;=INDEX('Sch A. Input'!$BM$15:$BM$33,MATCH(E38,'Sch A. Input'!$BM$15:$BM$33,FALSE)-1,1)),"Leaver",M38-J38)</f>
        <v>0</v>
      </c>
      <c r="X38" s="244">
        <f>IF(AND(F38&lt;&gt;0,F38&lt;=E38,F38&lt;=INDEX('Sch A. Input'!$BM$15:$BM$33,MATCH(E38,'Sch A. Input'!$BM$15:$BM$33,FALSE)-1,1)),"Leaver",N38-K38)</f>
        <v>0</v>
      </c>
      <c r="Y38" s="244">
        <f>IF(AND(F38&lt;&gt;0,F38&lt;=E38,F38&lt;=INDEX('Sch A. Input'!$BM$15:$BM$33,MATCH(E38,'Sch A. Input'!$BM$15:$BM$33,FALSE)-1,1)),"Leaver",IFERROR(V38/AB38*24,0))</f>
        <v>0</v>
      </c>
      <c r="Z38" s="244">
        <f>IF(AND(F38&lt;&gt;0,F38&lt;=E38,F38&lt;=INDEX('Sch A. Input'!$BM$15:$BM$33,MATCH(E38,'Sch A. Input'!$BM$15:$BM$33,FALSE)-1,1)),"Leaver",Y38+W38)</f>
        <v>0</v>
      </c>
      <c r="AA38" s="266">
        <f>IF(AND(F38&lt;&gt;0,F38&lt;=E38,F38&lt;=INDEX('Sch A. Input'!$BM$15:$BM$33,MATCH(E38,'Sch A. Input'!$BM$15:$BM$33,FALSE)-1,1)),"Leaver",IFERROR(IF(AND($L$11&gt;Y253,Y253&gt;0),AD253*H38,H38*(SUMPRODUCT(--((MIN(Z38,900000))&gt;$C$9:$C$12),((MIN(Z38,900000))-$C$9:$C$12),$H$9:$H$12))/MIN(Z38,900000)),0))</f>
        <v>0</v>
      </c>
      <c r="AB38" s="266">
        <f>IF(AND(F38&lt;&gt;0,F38&lt;=E38,F38&lt;=INDEX('Sch A. Input'!$BM$15:$BM$33,MATCH(E38,'Sch A. Input'!$BM$15:$BM$33,FALSE)-1,1)),"Leaver",IF(OR(D38="",D38&gt;$L$11,($L$11-15)&lt;$K$9),0,DAYS360(D38,E38+1,FALSE)/15-1))</f>
        <v>0</v>
      </c>
      <c r="AC38" s="267">
        <f>IF(AND(F38&lt;&gt;0,F38&lt;=E38,F38&lt;=INDEX('Sch A. Input'!$BM$15:$BM$33,MATCH(E38,'Sch A. Input'!$BM$15:$BM$33,FALSE)-1,1)),"Leaver",IFERROR(IF((V38/$AB38*$M$9+W38+G38)&gt;900000,"YES","NO"),0))</f>
        <v>0</v>
      </c>
      <c r="AD38" s="231">
        <f>IF(AND(F38&lt;&gt;0,F38&lt;=E38,F38&lt;=INDEX('Sch A. Input'!$BM$15:$BM$33,MATCH(E38,'Sch A. Input'!$BM$15:$BM$33,FALSE)-1,1)),"Leaver",IFERROR(IF(AC38="Yes",MIN(1/(H38/X38)*AA38,AA38),(SUMPRODUCT(--((MIN(Z38,900000))&gt;$C$9:$C$12),((MIN(Z38,900000))-$C$9:$C$12),$H$9:$H$12))-((1-(AB38/24))*(SUMPRODUCT(--((MIN(Y38,900000))&gt;$C$9:$C$12),((MIN(Y38,900000))-$C$9:$C$12),$H$9:$H$12)))),0))</f>
        <v>0</v>
      </c>
      <c r="AE38" s="172">
        <f>IF(AND(F38&lt;&gt;0,F38&lt;=E38,F38&lt;=INDEX('Sch A. Input'!$BM$15:$BM$33,MATCH(E38,'Sch A. Input'!$BM$15:$BM$33,FALSE)-1,1)),"Leaver",IFERROR(AD38/X38,0))</f>
        <v>0</v>
      </c>
      <c r="AF38" s="173">
        <f>IF(AND(F38&lt;&gt;0,F38&lt;=E38,F38&lt;=INDEX('Sch A. Input'!$BM$15:$BM$33,MATCH(E38,'Sch A. Input'!$BM$15:$BM$33,FALSE)-1,1)),"Leaver",T38-AD38)</f>
        <v>0</v>
      </c>
      <c r="AG38" s="94">
        <f t="shared" si="18"/>
        <v>0</v>
      </c>
      <c r="BK38" s="2"/>
      <c r="BL38" s="2"/>
      <c r="BM38" s="2"/>
      <c r="BN38" s="2"/>
      <c r="BO38" s="2"/>
      <c r="BP38" s="2"/>
      <c r="CI38"/>
      <c r="CJ38"/>
      <c r="CK38"/>
      <c r="CL38"/>
      <c r="CM38"/>
    </row>
    <row r="39" spans="2:91" x14ac:dyDescent="0.25">
      <c r="B39" s="70" t="str">
        <f>IF('Sch A. Input'!B37="","",'Sch A. Input'!B37)</f>
        <v/>
      </c>
      <c r="C39" s="75" t="str">
        <f>IF('Sch A. Input'!C37="","",'Sch A. Input'!C37)</f>
        <v/>
      </c>
      <c r="D39" s="71" t="str">
        <f>IF('Sch A. Input'!D37="","",'Sch A. Input'!D37)</f>
        <v/>
      </c>
      <c r="E39" s="71">
        <f>'Sch A. Input'!E37</f>
        <v>42931</v>
      </c>
      <c r="F39" s="71">
        <f>'Sch A. Input'!F37</f>
        <v>0</v>
      </c>
      <c r="G39" s="230">
        <f>'Sch A. Input'!G37</f>
        <v>0</v>
      </c>
      <c r="H39" s="230">
        <f>+IF('Sch A. Input'!D37="",0,MAX($D$12-G39,0))</f>
        <v>0</v>
      </c>
      <c r="I39" s="232">
        <f>SUMIFS('Sch A. Input'!I37:BJ37,'Sch A. Input'!$I$13:$BJ$13,$L$11,'Sch A. Input'!$I$14:$BJ$14,"Recurring")</f>
        <v>0</v>
      </c>
      <c r="J39" s="232">
        <f>SUMIFS('Sch A. Input'!I37:BJ37,'Sch A. Input'!$I$13:$BJ$13,$L$11,'Sch A. Input'!$I$14:$BJ$14,"One-time")</f>
        <v>0</v>
      </c>
      <c r="K39" s="233">
        <f t="shared" si="9"/>
        <v>0</v>
      </c>
      <c r="L39" s="234">
        <f>SUMIFS('Sch A. Input'!I37:BJ37,'Sch A. Input'!$I$14:$BJ$14,"Recurring",'Sch A. Input'!$I$13:$BJ$13,"&lt;="&amp;'Sch D. Workings'!$L$11)</f>
        <v>0</v>
      </c>
      <c r="M39" s="234">
        <f>SUMIFS('Sch A. Input'!I37:BJ37,'Sch A. Input'!$I$14:$BJ$14,"One-time",'Sch A. Input'!$I$13:$BJ$13,"&lt;="&amp;'Sch D. Workings'!$L$11)</f>
        <v>0</v>
      </c>
      <c r="N39" s="235">
        <f t="shared" si="10"/>
        <v>0</v>
      </c>
      <c r="O39" s="234">
        <f t="shared" si="11"/>
        <v>0</v>
      </c>
      <c r="P39" s="234">
        <f t="shared" si="12"/>
        <v>0</v>
      </c>
      <c r="Q39" s="234">
        <f t="shared" si="13"/>
        <v>0</v>
      </c>
      <c r="R39" s="260">
        <f t="shared" si="14"/>
        <v>0</v>
      </c>
      <c r="S39" s="270">
        <f t="shared" si="15"/>
        <v>0</v>
      </c>
      <c r="T39" s="237">
        <f t="shared" si="16"/>
        <v>0</v>
      </c>
      <c r="U39" s="97">
        <f t="shared" si="17"/>
        <v>0</v>
      </c>
      <c r="V39" s="243">
        <f>IF(AND(F39&lt;&gt;0,F39&lt;=E39,F39&lt;=INDEX('Sch A. Input'!$BM$15:$BM$33,MATCH(E39,'Sch A. Input'!$BM$15:$BM$33,FALSE)-1,1)),"Leaver",L39-I39)</f>
        <v>0</v>
      </c>
      <c r="W39" s="243">
        <f>IF(AND(F39&lt;&gt;0,F39&lt;=E39,F39&lt;=INDEX('Sch A. Input'!$BM$15:$BM$33,MATCH(E39,'Sch A. Input'!$BM$15:$BM$33,FALSE)-1,1)),"Leaver",M39-J39)</f>
        <v>0</v>
      </c>
      <c r="X39" s="244">
        <f>IF(AND(F39&lt;&gt;0,F39&lt;=E39,F39&lt;=INDEX('Sch A. Input'!$BM$15:$BM$33,MATCH(E39,'Sch A. Input'!$BM$15:$BM$33,FALSE)-1,1)),"Leaver",N39-K39)</f>
        <v>0</v>
      </c>
      <c r="Y39" s="244">
        <f>IF(AND(F39&lt;&gt;0,F39&lt;=E39,F39&lt;=INDEX('Sch A. Input'!$BM$15:$BM$33,MATCH(E39,'Sch A. Input'!$BM$15:$BM$33,FALSE)-1,1)),"Leaver",IFERROR(V39/AB39*24,0))</f>
        <v>0</v>
      </c>
      <c r="Z39" s="244">
        <f>IF(AND(F39&lt;&gt;0,F39&lt;=E39,F39&lt;=INDEX('Sch A. Input'!$BM$15:$BM$33,MATCH(E39,'Sch A. Input'!$BM$15:$BM$33,FALSE)-1,1)),"Leaver",Y39+W39)</f>
        <v>0</v>
      </c>
      <c r="AA39" s="266">
        <f>IF(AND(F39&lt;&gt;0,F39&lt;=E39,F39&lt;=INDEX('Sch A. Input'!$BM$15:$BM$33,MATCH(E39,'Sch A. Input'!$BM$15:$BM$33,FALSE)-1,1)),"Leaver",IFERROR(IF(AND($L$11&gt;Y254,Y254&gt;0),AD254*H39,H39*(SUMPRODUCT(--((MIN(Z39,900000))&gt;$C$9:$C$12),((MIN(Z39,900000))-$C$9:$C$12),$H$9:$H$12))/MIN(Z39,900000)),0))</f>
        <v>0</v>
      </c>
      <c r="AB39" s="266">
        <f>IF(AND(F39&lt;&gt;0,F39&lt;=E39,F39&lt;=INDEX('Sch A. Input'!$BM$15:$BM$33,MATCH(E39,'Sch A. Input'!$BM$15:$BM$33,FALSE)-1,1)),"Leaver",IF(OR(D39="",D39&gt;$L$11,($L$11-15)&lt;$K$9),0,DAYS360(D39,E39+1,FALSE)/15-1))</f>
        <v>0</v>
      </c>
      <c r="AC39" s="267">
        <f>IF(AND(F39&lt;&gt;0,F39&lt;=E39,F39&lt;=INDEX('Sch A. Input'!$BM$15:$BM$33,MATCH(E39,'Sch A. Input'!$BM$15:$BM$33,FALSE)-1,1)),"Leaver",IFERROR(IF((V39/$AB39*$M$9+W39+G39)&gt;900000,"YES","NO"),0))</f>
        <v>0</v>
      </c>
      <c r="AD39" s="231">
        <f>IF(AND(F39&lt;&gt;0,F39&lt;=E39,F39&lt;=INDEX('Sch A. Input'!$BM$15:$BM$33,MATCH(E39,'Sch A. Input'!$BM$15:$BM$33,FALSE)-1,1)),"Leaver",IFERROR(IF(AC39="Yes",MIN(1/(H39/X39)*AA39,AA39),(SUMPRODUCT(--((MIN(Z39,900000))&gt;$C$9:$C$12),((MIN(Z39,900000))-$C$9:$C$12),$H$9:$H$12))-((1-(AB39/24))*(SUMPRODUCT(--((MIN(Y39,900000))&gt;$C$9:$C$12),((MIN(Y39,900000))-$C$9:$C$12),$H$9:$H$12)))),0))</f>
        <v>0</v>
      </c>
      <c r="AE39" s="172">
        <f>IF(AND(F39&lt;&gt;0,F39&lt;=E39,F39&lt;=INDEX('Sch A. Input'!$BM$15:$BM$33,MATCH(E39,'Sch A. Input'!$BM$15:$BM$33,FALSE)-1,1)),"Leaver",IFERROR(AD39/X39,0))</f>
        <v>0</v>
      </c>
      <c r="AF39" s="173">
        <f>IF(AND(F39&lt;&gt;0,F39&lt;=E39,F39&lt;=INDEX('Sch A. Input'!$BM$15:$BM$33,MATCH(E39,'Sch A. Input'!$BM$15:$BM$33,FALSE)-1,1)),"Leaver",T39-AD39)</f>
        <v>0</v>
      </c>
      <c r="AG39" s="94">
        <f t="shared" si="18"/>
        <v>0</v>
      </c>
      <c r="BK39" s="2"/>
      <c r="BL39" s="2"/>
      <c r="BM39" s="2"/>
      <c r="BN39" s="2"/>
      <c r="BO39" s="2"/>
      <c r="BP39" s="2"/>
      <c r="CI39"/>
      <c r="CJ39"/>
      <c r="CK39"/>
      <c r="CL39"/>
      <c r="CM39"/>
    </row>
    <row r="40" spans="2:91" x14ac:dyDescent="0.25">
      <c r="B40" s="70" t="str">
        <f>IF('Sch A. Input'!B38="","",'Sch A. Input'!B38)</f>
        <v/>
      </c>
      <c r="C40" s="75" t="str">
        <f>IF('Sch A. Input'!C38="","",'Sch A. Input'!C38)</f>
        <v/>
      </c>
      <c r="D40" s="71" t="str">
        <f>IF('Sch A. Input'!D38="","",'Sch A. Input'!D38)</f>
        <v/>
      </c>
      <c r="E40" s="71">
        <f>'Sch A. Input'!E38</f>
        <v>42931</v>
      </c>
      <c r="F40" s="71">
        <f>'Sch A. Input'!F38</f>
        <v>0</v>
      </c>
      <c r="G40" s="230">
        <f>'Sch A. Input'!G38</f>
        <v>0</v>
      </c>
      <c r="H40" s="230">
        <f>+IF('Sch A. Input'!D38="",0,MAX($D$12-G40,0))</f>
        <v>0</v>
      </c>
      <c r="I40" s="232">
        <f>SUMIFS('Sch A. Input'!I38:BJ38,'Sch A. Input'!$I$13:$BJ$13,$L$11,'Sch A. Input'!$I$14:$BJ$14,"Recurring")</f>
        <v>0</v>
      </c>
      <c r="J40" s="232">
        <f>SUMIFS('Sch A. Input'!I38:BJ38,'Sch A. Input'!$I$13:$BJ$13,$L$11,'Sch A. Input'!$I$14:$BJ$14,"One-time")</f>
        <v>0</v>
      </c>
      <c r="K40" s="233">
        <f t="shared" si="9"/>
        <v>0</v>
      </c>
      <c r="L40" s="234">
        <f>SUMIFS('Sch A. Input'!I38:BJ38,'Sch A. Input'!$I$14:$BJ$14,"Recurring",'Sch A. Input'!$I$13:$BJ$13,"&lt;="&amp;'Sch D. Workings'!$L$11)</f>
        <v>0</v>
      </c>
      <c r="M40" s="234">
        <f>SUMIFS('Sch A. Input'!I38:BJ38,'Sch A. Input'!$I$14:$BJ$14,"One-time",'Sch A. Input'!$I$13:$BJ$13,"&lt;="&amp;'Sch D. Workings'!$L$11)</f>
        <v>0</v>
      </c>
      <c r="N40" s="235">
        <f t="shared" si="10"/>
        <v>0</v>
      </c>
      <c r="O40" s="234">
        <f t="shared" si="11"/>
        <v>0</v>
      </c>
      <c r="P40" s="234">
        <f t="shared" si="12"/>
        <v>0</v>
      </c>
      <c r="Q40" s="234">
        <f t="shared" si="13"/>
        <v>0</v>
      </c>
      <c r="R40" s="260">
        <f t="shared" si="14"/>
        <v>0</v>
      </c>
      <c r="S40" s="270">
        <f t="shared" si="15"/>
        <v>0</v>
      </c>
      <c r="T40" s="237">
        <f t="shared" si="16"/>
        <v>0</v>
      </c>
      <c r="U40" s="97">
        <f t="shared" si="17"/>
        <v>0</v>
      </c>
      <c r="V40" s="243">
        <f>IF(AND(F40&lt;&gt;0,F40&lt;=E40,F40&lt;=INDEX('Sch A. Input'!$BM$15:$BM$33,MATCH(E40,'Sch A. Input'!$BM$15:$BM$33,FALSE)-1,1)),"Leaver",L40-I40)</f>
        <v>0</v>
      </c>
      <c r="W40" s="243">
        <f>IF(AND(F40&lt;&gt;0,F40&lt;=E40,F40&lt;=INDEX('Sch A. Input'!$BM$15:$BM$33,MATCH(E40,'Sch A. Input'!$BM$15:$BM$33,FALSE)-1,1)),"Leaver",M40-J40)</f>
        <v>0</v>
      </c>
      <c r="X40" s="244">
        <f>IF(AND(F40&lt;&gt;0,F40&lt;=E40,F40&lt;=INDEX('Sch A. Input'!$BM$15:$BM$33,MATCH(E40,'Sch A. Input'!$BM$15:$BM$33,FALSE)-1,1)),"Leaver",N40-K40)</f>
        <v>0</v>
      </c>
      <c r="Y40" s="244">
        <f>IF(AND(F40&lt;&gt;0,F40&lt;=E40,F40&lt;=INDEX('Sch A. Input'!$BM$15:$BM$33,MATCH(E40,'Sch A. Input'!$BM$15:$BM$33,FALSE)-1,1)),"Leaver",IFERROR(V40/AB40*24,0))</f>
        <v>0</v>
      </c>
      <c r="Z40" s="244">
        <f>IF(AND(F40&lt;&gt;0,F40&lt;=E40,F40&lt;=INDEX('Sch A. Input'!$BM$15:$BM$33,MATCH(E40,'Sch A. Input'!$BM$15:$BM$33,FALSE)-1,1)),"Leaver",Y40+W40)</f>
        <v>0</v>
      </c>
      <c r="AA40" s="266">
        <f>IF(AND(F40&lt;&gt;0,F40&lt;=E40,F40&lt;=INDEX('Sch A. Input'!$BM$15:$BM$33,MATCH(E40,'Sch A. Input'!$BM$15:$BM$33,FALSE)-1,1)),"Leaver",IFERROR(IF(AND($L$11&gt;Y255,Y255&gt;0),AD255*H40,H40*(SUMPRODUCT(--((MIN(Z40,900000))&gt;$C$9:$C$12),((MIN(Z40,900000))-$C$9:$C$12),$H$9:$H$12))/MIN(Z40,900000)),0))</f>
        <v>0</v>
      </c>
      <c r="AB40" s="266">
        <f>IF(AND(F40&lt;&gt;0,F40&lt;=E40,F40&lt;=INDEX('Sch A. Input'!$BM$15:$BM$33,MATCH(E40,'Sch A. Input'!$BM$15:$BM$33,FALSE)-1,1)),"Leaver",IF(OR(D40="",D40&gt;$L$11,($L$11-15)&lt;$K$9),0,DAYS360(D40,E40+1,FALSE)/15-1))</f>
        <v>0</v>
      </c>
      <c r="AC40" s="267">
        <f>IF(AND(F40&lt;&gt;0,F40&lt;=E40,F40&lt;=INDEX('Sch A. Input'!$BM$15:$BM$33,MATCH(E40,'Sch A. Input'!$BM$15:$BM$33,FALSE)-1,1)),"Leaver",IFERROR(IF((V40/$AB40*$M$9+W40+G40)&gt;900000,"YES","NO"),0))</f>
        <v>0</v>
      </c>
      <c r="AD40" s="231">
        <f>IF(AND(F40&lt;&gt;0,F40&lt;=E40,F40&lt;=INDEX('Sch A. Input'!$BM$15:$BM$33,MATCH(E40,'Sch A. Input'!$BM$15:$BM$33,FALSE)-1,1)),"Leaver",IFERROR(IF(AC40="Yes",MIN(1/(H40/X40)*AA40,AA40),(SUMPRODUCT(--((MIN(Z40,900000))&gt;$C$9:$C$12),((MIN(Z40,900000))-$C$9:$C$12),$H$9:$H$12))-((1-(AB40/24))*(SUMPRODUCT(--((MIN(Y40,900000))&gt;$C$9:$C$12),((MIN(Y40,900000))-$C$9:$C$12),$H$9:$H$12)))),0))</f>
        <v>0</v>
      </c>
      <c r="AE40" s="172">
        <f>IF(AND(F40&lt;&gt;0,F40&lt;=E40,F40&lt;=INDEX('Sch A. Input'!$BM$15:$BM$33,MATCH(E40,'Sch A. Input'!$BM$15:$BM$33,FALSE)-1,1)),"Leaver",IFERROR(AD40/X40,0))</f>
        <v>0</v>
      </c>
      <c r="AF40" s="173">
        <f>IF(AND(F40&lt;&gt;0,F40&lt;=E40,F40&lt;=INDEX('Sch A. Input'!$BM$15:$BM$33,MATCH(E40,'Sch A. Input'!$BM$15:$BM$33,FALSE)-1,1)),"Leaver",T40-AD40)</f>
        <v>0</v>
      </c>
      <c r="AG40" s="94">
        <f t="shared" si="18"/>
        <v>0</v>
      </c>
      <c r="BK40" s="2"/>
      <c r="BL40" s="2"/>
      <c r="BM40" s="2"/>
      <c r="BN40" s="2"/>
      <c r="BO40" s="2"/>
      <c r="BP40" s="2"/>
      <c r="CI40"/>
      <c r="CJ40"/>
      <c r="CK40"/>
      <c r="CL40"/>
      <c r="CM40"/>
    </row>
    <row r="41" spans="2:91" x14ac:dyDescent="0.25">
      <c r="B41" s="70" t="str">
        <f>IF('Sch A. Input'!B39="","",'Sch A. Input'!B39)</f>
        <v/>
      </c>
      <c r="C41" s="75" t="str">
        <f>IF('Sch A. Input'!C39="","",'Sch A. Input'!C39)</f>
        <v/>
      </c>
      <c r="D41" s="71" t="str">
        <f>IF('Sch A. Input'!D39="","",'Sch A. Input'!D39)</f>
        <v/>
      </c>
      <c r="E41" s="71">
        <f>'Sch A. Input'!E39</f>
        <v>42931</v>
      </c>
      <c r="F41" s="71">
        <f>'Sch A. Input'!F39</f>
        <v>0</v>
      </c>
      <c r="G41" s="230">
        <f>'Sch A. Input'!G39</f>
        <v>0</v>
      </c>
      <c r="H41" s="230">
        <f>+IF('Sch A. Input'!D39="",0,MAX($D$12-G41,0))</f>
        <v>0</v>
      </c>
      <c r="I41" s="232">
        <f>SUMIFS('Sch A. Input'!I39:BJ39,'Sch A. Input'!$I$13:$BJ$13,$L$11,'Sch A. Input'!$I$14:$BJ$14,"Recurring")</f>
        <v>0</v>
      </c>
      <c r="J41" s="232">
        <f>SUMIFS('Sch A. Input'!I39:BJ39,'Sch A. Input'!$I$13:$BJ$13,$L$11,'Sch A. Input'!$I$14:$BJ$14,"One-time")</f>
        <v>0</v>
      </c>
      <c r="K41" s="233">
        <f t="shared" si="9"/>
        <v>0</v>
      </c>
      <c r="L41" s="234">
        <f>SUMIFS('Sch A. Input'!I39:BJ39,'Sch A. Input'!$I$14:$BJ$14,"Recurring",'Sch A. Input'!$I$13:$BJ$13,"&lt;="&amp;'Sch D. Workings'!$L$11)</f>
        <v>0</v>
      </c>
      <c r="M41" s="234">
        <f>SUMIFS('Sch A. Input'!I39:BJ39,'Sch A. Input'!$I$14:$BJ$14,"One-time",'Sch A. Input'!$I$13:$BJ$13,"&lt;="&amp;'Sch D. Workings'!$L$11)</f>
        <v>0</v>
      </c>
      <c r="N41" s="235">
        <f t="shared" si="10"/>
        <v>0</v>
      </c>
      <c r="O41" s="234">
        <f t="shared" si="11"/>
        <v>0</v>
      </c>
      <c r="P41" s="234">
        <f t="shared" si="12"/>
        <v>0</v>
      </c>
      <c r="Q41" s="234">
        <f t="shared" si="13"/>
        <v>0</v>
      </c>
      <c r="R41" s="260">
        <f t="shared" si="14"/>
        <v>0</v>
      </c>
      <c r="S41" s="270">
        <f t="shared" si="15"/>
        <v>0</v>
      </c>
      <c r="T41" s="237">
        <f t="shared" si="16"/>
        <v>0</v>
      </c>
      <c r="U41" s="97">
        <f t="shared" si="17"/>
        <v>0</v>
      </c>
      <c r="V41" s="243">
        <f>IF(AND(F41&lt;&gt;0,F41&lt;=E41,F41&lt;=INDEX('Sch A. Input'!$BM$15:$BM$33,MATCH(E41,'Sch A. Input'!$BM$15:$BM$33,FALSE)-1,1)),"Leaver",L41-I41)</f>
        <v>0</v>
      </c>
      <c r="W41" s="243">
        <f>IF(AND(F41&lt;&gt;0,F41&lt;=E41,F41&lt;=INDEX('Sch A. Input'!$BM$15:$BM$33,MATCH(E41,'Sch A. Input'!$BM$15:$BM$33,FALSE)-1,1)),"Leaver",M41-J41)</f>
        <v>0</v>
      </c>
      <c r="X41" s="244">
        <f>IF(AND(F41&lt;&gt;0,F41&lt;=E41,F41&lt;=INDEX('Sch A. Input'!$BM$15:$BM$33,MATCH(E41,'Sch A. Input'!$BM$15:$BM$33,FALSE)-1,1)),"Leaver",N41-K41)</f>
        <v>0</v>
      </c>
      <c r="Y41" s="244">
        <f>IF(AND(F41&lt;&gt;0,F41&lt;=E41,F41&lt;=INDEX('Sch A. Input'!$BM$15:$BM$33,MATCH(E41,'Sch A. Input'!$BM$15:$BM$33,FALSE)-1,1)),"Leaver",IFERROR(V41/AB41*24,0))</f>
        <v>0</v>
      </c>
      <c r="Z41" s="244">
        <f>IF(AND(F41&lt;&gt;0,F41&lt;=E41,F41&lt;=INDEX('Sch A. Input'!$BM$15:$BM$33,MATCH(E41,'Sch A. Input'!$BM$15:$BM$33,FALSE)-1,1)),"Leaver",Y41+W41)</f>
        <v>0</v>
      </c>
      <c r="AA41" s="266">
        <f>IF(AND(F41&lt;&gt;0,F41&lt;=E41,F41&lt;=INDEX('Sch A. Input'!$BM$15:$BM$33,MATCH(E41,'Sch A. Input'!$BM$15:$BM$33,FALSE)-1,1)),"Leaver",IFERROR(IF(AND($L$11&gt;Y256,Y256&gt;0),AD256*H41,H41*(SUMPRODUCT(--((MIN(Z41,900000))&gt;$C$9:$C$12),((MIN(Z41,900000))-$C$9:$C$12),$H$9:$H$12))/MIN(Z41,900000)),0))</f>
        <v>0</v>
      </c>
      <c r="AB41" s="266">
        <f>IF(AND(F41&lt;&gt;0,F41&lt;=E41,F41&lt;=INDEX('Sch A. Input'!$BM$15:$BM$33,MATCH(E41,'Sch A. Input'!$BM$15:$BM$33,FALSE)-1,1)),"Leaver",IF(OR(D41="",D41&gt;$L$11,($L$11-15)&lt;$K$9),0,DAYS360(D41,E41+1,FALSE)/15-1))</f>
        <v>0</v>
      </c>
      <c r="AC41" s="267">
        <f>IF(AND(F41&lt;&gt;0,F41&lt;=E41,F41&lt;=INDEX('Sch A. Input'!$BM$15:$BM$33,MATCH(E41,'Sch A. Input'!$BM$15:$BM$33,FALSE)-1,1)),"Leaver",IFERROR(IF((V41/$AB41*$M$9+W41+G41)&gt;900000,"YES","NO"),0))</f>
        <v>0</v>
      </c>
      <c r="AD41" s="231">
        <f>IF(AND(F41&lt;&gt;0,F41&lt;=E41,F41&lt;=INDEX('Sch A. Input'!$BM$15:$BM$33,MATCH(E41,'Sch A. Input'!$BM$15:$BM$33,FALSE)-1,1)),"Leaver",IFERROR(IF(AC41="Yes",MIN(1/(H41/X41)*AA41,AA41),(SUMPRODUCT(--((MIN(Z41,900000))&gt;$C$9:$C$12),((MIN(Z41,900000))-$C$9:$C$12),$H$9:$H$12))-((1-(AB41/24))*(SUMPRODUCT(--((MIN(Y41,900000))&gt;$C$9:$C$12),((MIN(Y41,900000))-$C$9:$C$12),$H$9:$H$12)))),0))</f>
        <v>0</v>
      </c>
      <c r="AE41" s="172">
        <f>IF(AND(F41&lt;&gt;0,F41&lt;=E41,F41&lt;=INDEX('Sch A. Input'!$BM$15:$BM$33,MATCH(E41,'Sch A. Input'!$BM$15:$BM$33,FALSE)-1,1)),"Leaver",IFERROR(AD41/X41,0))</f>
        <v>0</v>
      </c>
      <c r="AF41" s="173">
        <f>IF(AND(F41&lt;&gt;0,F41&lt;=E41,F41&lt;=INDEX('Sch A. Input'!$BM$15:$BM$33,MATCH(E41,'Sch A. Input'!$BM$15:$BM$33,FALSE)-1,1)),"Leaver",T41-AD41)</f>
        <v>0</v>
      </c>
      <c r="AG41" s="94">
        <f t="shared" si="18"/>
        <v>0</v>
      </c>
      <c r="BK41" s="2"/>
      <c r="BL41" s="2"/>
      <c r="BM41" s="2"/>
      <c r="BN41" s="2"/>
      <c r="BO41" s="2"/>
      <c r="BP41" s="2"/>
      <c r="CI41"/>
      <c r="CJ41"/>
      <c r="CK41"/>
      <c r="CL41"/>
      <c r="CM41"/>
    </row>
    <row r="42" spans="2:91" x14ac:dyDescent="0.25">
      <c r="B42" s="70" t="str">
        <f>IF('Sch A. Input'!B40="","",'Sch A. Input'!B40)</f>
        <v/>
      </c>
      <c r="C42" s="75" t="str">
        <f>IF('Sch A. Input'!C40="","",'Sch A. Input'!C40)</f>
        <v/>
      </c>
      <c r="D42" s="71" t="str">
        <f>IF('Sch A. Input'!D40="","",'Sch A. Input'!D40)</f>
        <v/>
      </c>
      <c r="E42" s="71">
        <f>'Sch A. Input'!E40</f>
        <v>42931</v>
      </c>
      <c r="F42" s="71">
        <f>'Sch A. Input'!F40</f>
        <v>0</v>
      </c>
      <c r="G42" s="230">
        <f>'Sch A. Input'!G40</f>
        <v>0</v>
      </c>
      <c r="H42" s="230">
        <f>+IF('Sch A. Input'!D40="",0,MAX($D$12-G42,0))</f>
        <v>0</v>
      </c>
      <c r="I42" s="232">
        <f>SUMIFS('Sch A. Input'!I40:BJ40,'Sch A. Input'!$I$13:$BJ$13,$L$11,'Sch A. Input'!$I$14:$BJ$14,"Recurring")</f>
        <v>0</v>
      </c>
      <c r="J42" s="232">
        <f>SUMIFS('Sch A. Input'!I40:BJ40,'Sch A. Input'!$I$13:$BJ$13,$L$11,'Sch A. Input'!$I$14:$BJ$14,"One-time")</f>
        <v>0</v>
      </c>
      <c r="K42" s="233">
        <f t="shared" si="9"/>
        <v>0</v>
      </c>
      <c r="L42" s="234">
        <f>SUMIFS('Sch A. Input'!I40:BJ40,'Sch A. Input'!$I$14:$BJ$14,"Recurring",'Sch A. Input'!$I$13:$BJ$13,"&lt;="&amp;'Sch D. Workings'!$L$11)</f>
        <v>0</v>
      </c>
      <c r="M42" s="234">
        <f>SUMIFS('Sch A. Input'!I40:BJ40,'Sch A. Input'!$I$14:$BJ$14,"One-time",'Sch A. Input'!$I$13:$BJ$13,"&lt;="&amp;'Sch D. Workings'!$L$11)</f>
        <v>0</v>
      </c>
      <c r="N42" s="235">
        <f t="shared" si="10"/>
        <v>0</v>
      </c>
      <c r="O42" s="234">
        <f t="shared" si="11"/>
        <v>0</v>
      </c>
      <c r="P42" s="234">
        <f t="shared" si="12"/>
        <v>0</v>
      </c>
      <c r="Q42" s="234">
        <f t="shared" si="13"/>
        <v>0</v>
      </c>
      <c r="R42" s="260">
        <f t="shared" si="14"/>
        <v>0</v>
      </c>
      <c r="S42" s="270">
        <f t="shared" si="15"/>
        <v>0</v>
      </c>
      <c r="T42" s="237">
        <f t="shared" si="16"/>
        <v>0</v>
      </c>
      <c r="U42" s="97">
        <f t="shared" si="17"/>
        <v>0</v>
      </c>
      <c r="V42" s="243">
        <f>IF(AND(F42&lt;&gt;0,F42&lt;=E42,F42&lt;=INDEX('Sch A. Input'!$BM$15:$BM$33,MATCH(E42,'Sch A. Input'!$BM$15:$BM$33,FALSE)-1,1)),"Leaver",L42-I42)</f>
        <v>0</v>
      </c>
      <c r="W42" s="243">
        <f>IF(AND(F42&lt;&gt;0,F42&lt;=E42,F42&lt;=INDEX('Sch A. Input'!$BM$15:$BM$33,MATCH(E42,'Sch A. Input'!$BM$15:$BM$33,FALSE)-1,1)),"Leaver",M42-J42)</f>
        <v>0</v>
      </c>
      <c r="X42" s="244">
        <f>IF(AND(F42&lt;&gt;0,F42&lt;=E42,F42&lt;=INDEX('Sch A. Input'!$BM$15:$BM$33,MATCH(E42,'Sch A. Input'!$BM$15:$BM$33,FALSE)-1,1)),"Leaver",N42-K42)</f>
        <v>0</v>
      </c>
      <c r="Y42" s="244">
        <f>IF(AND(F42&lt;&gt;0,F42&lt;=E42,F42&lt;=INDEX('Sch A. Input'!$BM$15:$BM$33,MATCH(E42,'Sch A. Input'!$BM$15:$BM$33,FALSE)-1,1)),"Leaver",IFERROR(V42/AB42*24,0))</f>
        <v>0</v>
      </c>
      <c r="Z42" s="244">
        <f>IF(AND(F42&lt;&gt;0,F42&lt;=E42,F42&lt;=INDEX('Sch A. Input'!$BM$15:$BM$33,MATCH(E42,'Sch A. Input'!$BM$15:$BM$33,FALSE)-1,1)),"Leaver",Y42+W42)</f>
        <v>0</v>
      </c>
      <c r="AA42" s="266">
        <f>IF(AND(F42&lt;&gt;0,F42&lt;=E42,F42&lt;=INDEX('Sch A. Input'!$BM$15:$BM$33,MATCH(E42,'Sch A. Input'!$BM$15:$BM$33,FALSE)-1,1)),"Leaver",IFERROR(IF(AND($L$11&gt;Y257,Y257&gt;0),AD257*H42,H42*(SUMPRODUCT(--((MIN(Z42,900000))&gt;$C$9:$C$12),((MIN(Z42,900000))-$C$9:$C$12),$H$9:$H$12))/MIN(Z42,900000)),0))</f>
        <v>0</v>
      </c>
      <c r="AB42" s="266">
        <f>IF(AND(F42&lt;&gt;0,F42&lt;=E42,F42&lt;=INDEX('Sch A. Input'!$BM$15:$BM$33,MATCH(E42,'Sch A. Input'!$BM$15:$BM$33,FALSE)-1,1)),"Leaver",IF(OR(D42="",D42&gt;$L$11,($L$11-15)&lt;$K$9),0,DAYS360(D42,E42+1,FALSE)/15-1))</f>
        <v>0</v>
      </c>
      <c r="AC42" s="267">
        <f>IF(AND(F42&lt;&gt;0,F42&lt;=E42,F42&lt;=INDEX('Sch A. Input'!$BM$15:$BM$33,MATCH(E42,'Sch A. Input'!$BM$15:$BM$33,FALSE)-1,1)),"Leaver",IFERROR(IF((V42/$AB42*$M$9+W42+G42)&gt;900000,"YES","NO"),0))</f>
        <v>0</v>
      </c>
      <c r="AD42" s="231">
        <f>IF(AND(F42&lt;&gt;0,F42&lt;=E42,F42&lt;=INDEX('Sch A. Input'!$BM$15:$BM$33,MATCH(E42,'Sch A. Input'!$BM$15:$BM$33,FALSE)-1,1)),"Leaver",IFERROR(IF(AC42="Yes",MIN(1/(H42/X42)*AA42,AA42),(SUMPRODUCT(--((MIN(Z42,900000))&gt;$C$9:$C$12),((MIN(Z42,900000))-$C$9:$C$12),$H$9:$H$12))-((1-(AB42/24))*(SUMPRODUCT(--((MIN(Y42,900000))&gt;$C$9:$C$12),((MIN(Y42,900000))-$C$9:$C$12),$H$9:$H$12)))),0))</f>
        <v>0</v>
      </c>
      <c r="AE42" s="172">
        <f>IF(AND(F42&lt;&gt;0,F42&lt;=E42,F42&lt;=INDEX('Sch A. Input'!$BM$15:$BM$33,MATCH(E42,'Sch A. Input'!$BM$15:$BM$33,FALSE)-1,1)),"Leaver",IFERROR(AD42/X42,0))</f>
        <v>0</v>
      </c>
      <c r="AF42" s="173">
        <f>IF(AND(F42&lt;&gt;0,F42&lt;=E42,F42&lt;=INDEX('Sch A. Input'!$BM$15:$BM$33,MATCH(E42,'Sch A. Input'!$BM$15:$BM$33,FALSE)-1,1)),"Leaver",T42-AD42)</f>
        <v>0</v>
      </c>
      <c r="AG42" s="94">
        <f t="shared" si="18"/>
        <v>0</v>
      </c>
      <c r="BK42" s="2"/>
      <c r="BL42" s="2"/>
      <c r="BM42" s="2"/>
      <c r="BN42" s="2"/>
      <c r="BO42" s="2"/>
      <c r="BP42" s="2"/>
      <c r="CI42"/>
      <c r="CJ42"/>
      <c r="CK42"/>
      <c r="CL42"/>
      <c r="CM42"/>
    </row>
    <row r="43" spans="2:91" x14ac:dyDescent="0.25">
      <c r="B43" s="70" t="str">
        <f>IF('Sch A. Input'!B41="","",'Sch A. Input'!B41)</f>
        <v/>
      </c>
      <c r="C43" s="75" t="str">
        <f>IF('Sch A. Input'!C41="","",'Sch A. Input'!C41)</f>
        <v/>
      </c>
      <c r="D43" s="71" t="str">
        <f>IF('Sch A. Input'!D41="","",'Sch A. Input'!D41)</f>
        <v/>
      </c>
      <c r="E43" s="71">
        <f>'Sch A. Input'!E41</f>
        <v>42931</v>
      </c>
      <c r="F43" s="71">
        <f>'Sch A. Input'!F41</f>
        <v>0</v>
      </c>
      <c r="G43" s="230">
        <f>'Sch A. Input'!G41</f>
        <v>0</v>
      </c>
      <c r="H43" s="230">
        <f>+IF('Sch A. Input'!D41="",0,MAX($D$12-G43,0))</f>
        <v>0</v>
      </c>
      <c r="I43" s="232">
        <f>SUMIFS('Sch A. Input'!I41:BJ41,'Sch A. Input'!$I$13:$BJ$13,$L$11,'Sch A. Input'!$I$14:$BJ$14,"Recurring")</f>
        <v>0</v>
      </c>
      <c r="J43" s="232">
        <f>SUMIFS('Sch A. Input'!I41:BJ41,'Sch A. Input'!$I$13:$BJ$13,$L$11,'Sch A. Input'!$I$14:$BJ$14,"One-time")</f>
        <v>0</v>
      </c>
      <c r="K43" s="233">
        <f t="shared" si="9"/>
        <v>0</v>
      </c>
      <c r="L43" s="234">
        <f>SUMIFS('Sch A. Input'!I41:BJ41,'Sch A. Input'!$I$14:$BJ$14,"Recurring",'Sch A. Input'!$I$13:$BJ$13,"&lt;="&amp;'Sch D. Workings'!$L$11)</f>
        <v>0</v>
      </c>
      <c r="M43" s="234">
        <f>SUMIFS('Sch A. Input'!I41:BJ41,'Sch A. Input'!$I$14:$BJ$14,"One-time",'Sch A. Input'!$I$13:$BJ$13,"&lt;="&amp;'Sch D. Workings'!$L$11)</f>
        <v>0</v>
      </c>
      <c r="N43" s="235">
        <f t="shared" si="10"/>
        <v>0</v>
      </c>
      <c r="O43" s="234">
        <f t="shared" si="11"/>
        <v>0</v>
      </c>
      <c r="P43" s="234">
        <f t="shared" si="12"/>
        <v>0</v>
      </c>
      <c r="Q43" s="234">
        <f t="shared" si="13"/>
        <v>0</v>
      </c>
      <c r="R43" s="260">
        <f t="shared" si="14"/>
        <v>0</v>
      </c>
      <c r="S43" s="270">
        <f t="shared" si="15"/>
        <v>0</v>
      </c>
      <c r="T43" s="237">
        <f t="shared" si="16"/>
        <v>0</v>
      </c>
      <c r="U43" s="97">
        <f t="shared" si="17"/>
        <v>0</v>
      </c>
      <c r="V43" s="243">
        <f>IF(AND(F43&lt;&gt;0,F43&lt;=E43,F43&lt;=INDEX('Sch A. Input'!$BM$15:$BM$33,MATCH(E43,'Sch A. Input'!$BM$15:$BM$33,FALSE)-1,1)),"Leaver",L43-I43)</f>
        <v>0</v>
      </c>
      <c r="W43" s="243">
        <f>IF(AND(F43&lt;&gt;0,F43&lt;=E43,F43&lt;=INDEX('Sch A. Input'!$BM$15:$BM$33,MATCH(E43,'Sch A. Input'!$BM$15:$BM$33,FALSE)-1,1)),"Leaver",M43-J43)</f>
        <v>0</v>
      </c>
      <c r="X43" s="244">
        <f>IF(AND(F43&lt;&gt;0,F43&lt;=E43,F43&lt;=INDEX('Sch A. Input'!$BM$15:$BM$33,MATCH(E43,'Sch A. Input'!$BM$15:$BM$33,FALSE)-1,1)),"Leaver",N43-K43)</f>
        <v>0</v>
      </c>
      <c r="Y43" s="244">
        <f>IF(AND(F43&lt;&gt;0,F43&lt;=E43,F43&lt;=INDEX('Sch A. Input'!$BM$15:$BM$33,MATCH(E43,'Sch A. Input'!$BM$15:$BM$33,FALSE)-1,1)),"Leaver",IFERROR(V43/AB43*24,0))</f>
        <v>0</v>
      </c>
      <c r="Z43" s="244">
        <f>IF(AND(F43&lt;&gt;0,F43&lt;=E43,F43&lt;=INDEX('Sch A. Input'!$BM$15:$BM$33,MATCH(E43,'Sch A. Input'!$BM$15:$BM$33,FALSE)-1,1)),"Leaver",Y43+W43)</f>
        <v>0</v>
      </c>
      <c r="AA43" s="266">
        <f>IF(AND(F43&lt;&gt;0,F43&lt;=E43,F43&lt;=INDEX('Sch A. Input'!$BM$15:$BM$33,MATCH(E43,'Sch A. Input'!$BM$15:$BM$33,FALSE)-1,1)),"Leaver",IFERROR(IF(AND($L$11&gt;Y258,Y258&gt;0),AD258*H43,H43*(SUMPRODUCT(--((MIN(Z43,900000))&gt;$C$9:$C$12),((MIN(Z43,900000))-$C$9:$C$12),$H$9:$H$12))/MIN(Z43,900000)),0))</f>
        <v>0</v>
      </c>
      <c r="AB43" s="266">
        <f>IF(AND(F43&lt;&gt;0,F43&lt;=E43,F43&lt;=INDEX('Sch A. Input'!$BM$15:$BM$33,MATCH(E43,'Sch A. Input'!$BM$15:$BM$33,FALSE)-1,1)),"Leaver",IF(OR(D43="",D43&gt;$L$11,($L$11-15)&lt;$K$9),0,DAYS360(D43,E43+1,FALSE)/15-1))</f>
        <v>0</v>
      </c>
      <c r="AC43" s="267">
        <f>IF(AND(F43&lt;&gt;0,F43&lt;=E43,F43&lt;=INDEX('Sch A. Input'!$BM$15:$BM$33,MATCH(E43,'Sch A. Input'!$BM$15:$BM$33,FALSE)-1,1)),"Leaver",IFERROR(IF((V43/$AB43*$M$9+W43+G43)&gt;900000,"YES","NO"),0))</f>
        <v>0</v>
      </c>
      <c r="AD43" s="231">
        <f>IF(AND(F43&lt;&gt;0,F43&lt;=E43,F43&lt;=INDEX('Sch A. Input'!$BM$15:$BM$33,MATCH(E43,'Sch A. Input'!$BM$15:$BM$33,FALSE)-1,1)),"Leaver",IFERROR(IF(AC43="Yes",MIN(1/(H43/X43)*AA43,AA43),(SUMPRODUCT(--((MIN(Z43,900000))&gt;$C$9:$C$12),((MIN(Z43,900000))-$C$9:$C$12),$H$9:$H$12))-((1-(AB43/24))*(SUMPRODUCT(--((MIN(Y43,900000))&gt;$C$9:$C$12),((MIN(Y43,900000))-$C$9:$C$12),$H$9:$H$12)))),0))</f>
        <v>0</v>
      </c>
      <c r="AE43" s="172">
        <f>IF(AND(F43&lt;&gt;0,F43&lt;=E43,F43&lt;=INDEX('Sch A. Input'!$BM$15:$BM$33,MATCH(E43,'Sch A. Input'!$BM$15:$BM$33,FALSE)-1,1)),"Leaver",IFERROR(AD43/X43,0))</f>
        <v>0</v>
      </c>
      <c r="AF43" s="173">
        <f>IF(AND(F43&lt;&gt;0,F43&lt;=E43,F43&lt;=INDEX('Sch A. Input'!$BM$15:$BM$33,MATCH(E43,'Sch A. Input'!$BM$15:$BM$33,FALSE)-1,1)),"Leaver",T43-AD43)</f>
        <v>0</v>
      </c>
      <c r="AG43" s="94">
        <f t="shared" si="18"/>
        <v>0</v>
      </c>
      <c r="BK43" s="2"/>
      <c r="BL43" s="2"/>
      <c r="BM43" s="2"/>
      <c r="BN43" s="2"/>
      <c r="BO43" s="2"/>
      <c r="BP43" s="2"/>
      <c r="CI43"/>
      <c r="CJ43"/>
      <c r="CK43"/>
      <c r="CL43"/>
      <c r="CM43"/>
    </row>
    <row r="44" spans="2:91" x14ac:dyDescent="0.25">
      <c r="B44" s="70" t="str">
        <f>IF('Sch A. Input'!B42="","",'Sch A. Input'!B42)</f>
        <v/>
      </c>
      <c r="C44" s="75" t="str">
        <f>IF('Sch A. Input'!C42="","",'Sch A. Input'!C42)</f>
        <v/>
      </c>
      <c r="D44" s="71" t="str">
        <f>IF('Sch A. Input'!D42="","",'Sch A. Input'!D42)</f>
        <v/>
      </c>
      <c r="E44" s="71">
        <f>'Sch A. Input'!E42</f>
        <v>42931</v>
      </c>
      <c r="F44" s="71">
        <f>'Sch A. Input'!F42</f>
        <v>0</v>
      </c>
      <c r="G44" s="230">
        <f>'Sch A. Input'!G42</f>
        <v>0</v>
      </c>
      <c r="H44" s="230">
        <f>+IF('Sch A. Input'!D42="",0,MAX($D$12-G44,0))</f>
        <v>0</v>
      </c>
      <c r="I44" s="232">
        <f>SUMIFS('Sch A. Input'!I42:BJ42,'Sch A. Input'!$I$13:$BJ$13,$L$11,'Sch A. Input'!$I$14:$BJ$14,"Recurring")</f>
        <v>0</v>
      </c>
      <c r="J44" s="232">
        <f>SUMIFS('Sch A. Input'!I42:BJ42,'Sch A. Input'!$I$13:$BJ$13,$L$11,'Sch A. Input'!$I$14:$BJ$14,"One-time")</f>
        <v>0</v>
      </c>
      <c r="K44" s="233">
        <f t="shared" si="9"/>
        <v>0</v>
      </c>
      <c r="L44" s="234">
        <f>SUMIFS('Sch A. Input'!I42:BJ42,'Sch A. Input'!$I$14:$BJ$14,"Recurring",'Sch A. Input'!$I$13:$BJ$13,"&lt;="&amp;'Sch D. Workings'!$L$11)</f>
        <v>0</v>
      </c>
      <c r="M44" s="234">
        <f>SUMIFS('Sch A. Input'!I42:BJ42,'Sch A. Input'!$I$14:$BJ$14,"One-time",'Sch A. Input'!$I$13:$BJ$13,"&lt;="&amp;'Sch D. Workings'!$L$11)</f>
        <v>0</v>
      </c>
      <c r="N44" s="235">
        <f t="shared" si="10"/>
        <v>0</v>
      </c>
      <c r="O44" s="234">
        <f t="shared" si="11"/>
        <v>0</v>
      </c>
      <c r="P44" s="234">
        <f t="shared" si="12"/>
        <v>0</v>
      </c>
      <c r="Q44" s="234">
        <f t="shared" si="13"/>
        <v>0</v>
      </c>
      <c r="R44" s="260">
        <f t="shared" si="14"/>
        <v>0</v>
      </c>
      <c r="S44" s="270">
        <f t="shared" si="15"/>
        <v>0</v>
      </c>
      <c r="T44" s="237">
        <f t="shared" si="16"/>
        <v>0</v>
      </c>
      <c r="U44" s="97">
        <f t="shared" si="17"/>
        <v>0</v>
      </c>
      <c r="V44" s="243">
        <f>IF(AND(F44&lt;&gt;0,F44&lt;=E44,F44&lt;=INDEX('Sch A. Input'!$BM$15:$BM$33,MATCH(E44,'Sch A. Input'!$BM$15:$BM$33,FALSE)-1,1)),"Leaver",L44-I44)</f>
        <v>0</v>
      </c>
      <c r="W44" s="243">
        <f>IF(AND(F44&lt;&gt;0,F44&lt;=E44,F44&lt;=INDEX('Sch A. Input'!$BM$15:$BM$33,MATCH(E44,'Sch A. Input'!$BM$15:$BM$33,FALSE)-1,1)),"Leaver",M44-J44)</f>
        <v>0</v>
      </c>
      <c r="X44" s="244">
        <f>IF(AND(F44&lt;&gt;0,F44&lt;=E44,F44&lt;=INDEX('Sch A. Input'!$BM$15:$BM$33,MATCH(E44,'Sch A. Input'!$BM$15:$BM$33,FALSE)-1,1)),"Leaver",N44-K44)</f>
        <v>0</v>
      </c>
      <c r="Y44" s="244">
        <f>IF(AND(F44&lt;&gt;0,F44&lt;=E44,F44&lt;=INDEX('Sch A. Input'!$BM$15:$BM$33,MATCH(E44,'Sch A. Input'!$BM$15:$BM$33,FALSE)-1,1)),"Leaver",IFERROR(V44/AB44*24,0))</f>
        <v>0</v>
      </c>
      <c r="Z44" s="244">
        <f>IF(AND(F44&lt;&gt;0,F44&lt;=E44,F44&lt;=INDEX('Sch A. Input'!$BM$15:$BM$33,MATCH(E44,'Sch A. Input'!$BM$15:$BM$33,FALSE)-1,1)),"Leaver",Y44+W44)</f>
        <v>0</v>
      </c>
      <c r="AA44" s="266">
        <f>IF(AND(F44&lt;&gt;0,F44&lt;=E44,F44&lt;=INDEX('Sch A. Input'!$BM$15:$BM$33,MATCH(E44,'Sch A. Input'!$BM$15:$BM$33,FALSE)-1,1)),"Leaver",IFERROR(IF(AND($L$11&gt;Y259,Y259&gt;0),AD259*H44,H44*(SUMPRODUCT(--((MIN(Z44,900000))&gt;$C$9:$C$12),((MIN(Z44,900000))-$C$9:$C$12),$H$9:$H$12))/MIN(Z44,900000)),0))</f>
        <v>0</v>
      </c>
      <c r="AB44" s="266">
        <f>IF(AND(F44&lt;&gt;0,F44&lt;=E44,F44&lt;=INDEX('Sch A. Input'!$BM$15:$BM$33,MATCH(E44,'Sch A. Input'!$BM$15:$BM$33,FALSE)-1,1)),"Leaver",IF(OR(D44="",D44&gt;$L$11,($L$11-15)&lt;$K$9),0,DAYS360(D44,E44+1,FALSE)/15-1))</f>
        <v>0</v>
      </c>
      <c r="AC44" s="267">
        <f>IF(AND(F44&lt;&gt;0,F44&lt;=E44,F44&lt;=INDEX('Sch A. Input'!$BM$15:$BM$33,MATCH(E44,'Sch A. Input'!$BM$15:$BM$33,FALSE)-1,1)),"Leaver",IFERROR(IF((V44/$AB44*$M$9+W44+G44)&gt;900000,"YES","NO"),0))</f>
        <v>0</v>
      </c>
      <c r="AD44" s="231">
        <f>IF(AND(F44&lt;&gt;0,F44&lt;=E44,F44&lt;=INDEX('Sch A. Input'!$BM$15:$BM$33,MATCH(E44,'Sch A. Input'!$BM$15:$BM$33,FALSE)-1,1)),"Leaver",IFERROR(IF(AC44="Yes",MIN(1/(H44/X44)*AA44,AA44),(SUMPRODUCT(--((MIN(Z44,900000))&gt;$C$9:$C$12),((MIN(Z44,900000))-$C$9:$C$12),$H$9:$H$12))-((1-(AB44/24))*(SUMPRODUCT(--((MIN(Y44,900000))&gt;$C$9:$C$12),((MIN(Y44,900000))-$C$9:$C$12),$H$9:$H$12)))),0))</f>
        <v>0</v>
      </c>
      <c r="AE44" s="172">
        <f>IF(AND(F44&lt;&gt;0,F44&lt;=E44,F44&lt;=INDEX('Sch A. Input'!$BM$15:$BM$33,MATCH(E44,'Sch A. Input'!$BM$15:$BM$33,FALSE)-1,1)),"Leaver",IFERROR(AD44/X44,0))</f>
        <v>0</v>
      </c>
      <c r="AF44" s="173">
        <f>IF(AND(F44&lt;&gt;0,F44&lt;=E44,F44&lt;=INDEX('Sch A. Input'!$BM$15:$BM$33,MATCH(E44,'Sch A. Input'!$BM$15:$BM$33,FALSE)-1,1)),"Leaver",T44-AD44)</f>
        <v>0</v>
      </c>
      <c r="AG44" s="94">
        <f t="shared" si="18"/>
        <v>0</v>
      </c>
      <c r="BK44" s="2"/>
      <c r="BL44" s="2"/>
      <c r="BM44" s="2"/>
      <c r="BN44" s="2"/>
      <c r="BO44" s="2"/>
      <c r="BP44" s="2"/>
      <c r="CI44"/>
      <c r="CJ44"/>
      <c r="CK44"/>
      <c r="CL44"/>
      <c r="CM44"/>
    </row>
    <row r="45" spans="2:91" x14ac:dyDescent="0.25">
      <c r="B45" s="70" t="str">
        <f>IF('Sch A. Input'!B43="","",'Sch A. Input'!B43)</f>
        <v/>
      </c>
      <c r="C45" s="75" t="str">
        <f>IF('Sch A. Input'!C43="","",'Sch A. Input'!C43)</f>
        <v/>
      </c>
      <c r="D45" s="71" t="str">
        <f>IF('Sch A. Input'!D43="","",'Sch A. Input'!D43)</f>
        <v/>
      </c>
      <c r="E45" s="71">
        <f>'Sch A. Input'!E43</f>
        <v>42931</v>
      </c>
      <c r="F45" s="71">
        <f>'Sch A. Input'!F43</f>
        <v>0</v>
      </c>
      <c r="G45" s="230">
        <f>'Sch A. Input'!G43</f>
        <v>0</v>
      </c>
      <c r="H45" s="230">
        <f>+IF('Sch A. Input'!D43="",0,MAX($D$12-G45,0))</f>
        <v>0</v>
      </c>
      <c r="I45" s="232">
        <f>SUMIFS('Sch A. Input'!I43:BJ43,'Sch A. Input'!$I$13:$BJ$13,$L$11,'Sch A. Input'!$I$14:$BJ$14,"Recurring")</f>
        <v>0</v>
      </c>
      <c r="J45" s="232">
        <f>SUMIFS('Sch A. Input'!I43:BJ43,'Sch A. Input'!$I$13:$BJ$13,$L$11,'Sch A. Input'!$I$14:$BJ$14,"One-time")</f>
        <v>0</v>
      </c>
      <c r="K45" s="233">
        <f t="shared" si="9"/>
        <v>0</v>
      </c>
      <c r="L45" s="234">
        <f>SUMIFS('Sch A. Input'!I43:BJ43,'Sch A. Input'!$I$14:$BJ$14,"Recurring",'Sch A. Input'!$I$13:$BJ$13,"&lt;="&amp;'Sch D. Workings'!$L$11)</f>
        <v>0</v>
      </c>
      <c r="M45" s="234">
        <f>SUMIFS('Sch A. Input'!I43:BJ43,'Sch A. Input'!$I$14:$BJ$14,"One-time",'Sch A. Input'!$I$13:$BJ$13,"&lt;="&amp;'Sch D. Workings'!$L$11)</f>
        <v>0</v>
      </c>
      <c r="N45" s="235">
        <f t="shared" si="10"/>
        <v>0</v>
      </c>
      <c r="O45" s="234">
        <f t="shared" si="11"/>
        <v>0</v>
      </c>
      <c r="P45" s="234">
        <f t="shared" si="12"/>
        <v>0</v>
      </c>
      <c r="Q45" s="234">
        <f t="shared" si="13"/>
        <v>0</v>
      </c>
      <c r="R45" s="260">
        <f t="shared" si="14"/>
        <v>0</v>
      </c>
      <c r="S45" s="270">
        <f t="shared" si="15"/>
        <v>0</v>
      </c>
      <c r="T45" s="237">
        <f t="shared" si="16"/>
        <v>0</v>
      </c>
      <c r="U45" s="97">
        <f t="shared" si="17"/>
        <v>0</v>
      </c>
      <c r="V45" s="243">
        <f>IF(AND(F45&lt;&gt;0,F45&lt;=E45,F45&lt;=INDEX('Sch A. Input'!$BM$15:$BM$33,MATCH(E45,'Sch A. Input'!$BM$15:$BM$33,FALSE)-1,1)),"Leaver",L45-I45)</f>
        <v>0</v>
      </c>
      <c r="W45" s="243">
        <f>IF(AND(F45&lt;&gt;0,F45&lt;=E45,F45&lt;=INDEX('Sch A. Input'!$BM$15:$BM$33,MATCH(E45,'Sch A. Input'!$BM$15:$BM$33,FALSE)-1,1)),"Leaver",M45-J45)</f>
        <v>0</v>
      </c>
      <c r="X45" s="244">
        <f>IF(AND(F45&lt;&gt;0,F45&lt;=E45,F45&lt;=INDEX('Sch A. Input'!$BM$15:$BM$33,MATCH(E45,'Sch A. Input'!$BM$15:$BM$33,FALSE)-1,1)),"Leaver",N45-K45)</f>
        <v>0</v>
      </c>
      <c r="Y45" s="244">
        <f>IF(AND(F45&lt;&gt;0,F45&lt;=E45,F45&lt;=INDEX('Sch A. Input'!$BM$15:$BM$33,MATCH(E45,'Sch A. Input'!$BM$15:$BM$33,FALSE)-1,1)),"Leaver",IFERROR(V45/AB45*24,0))</f>
        <v>0</v>
      </c>
      <c r="Z45" s="244">
        <f>IF(AND(F45&lt;&gt;0,F45&lt;=E45,F45&lt;=INDEX('Sch A. Input'!$BM$15:$BM$33,MATCH(E45,'Sch A. Input'!$BM$15:$BM$33,FALSE)-1,1)),"Leaver",Y45+W45)</f>
        <v>0</v>
      </c>
      <c r="AA45" s="266">
        <f>IF(AND(F45&lt;&gt;0,F45&lt;=E45,F45&lt;=INDEX('Sch A. Input'!$BM$15:$BM$33,MATCH(E45,'Sch A. Input'!$BM$15:$BM$33,FALSE)-1,1)),"Leaver",IFERROR(IF(AND($L$11&gt;Y260,Y260&gt;0),AD260*H45,H45*(SUMPRODUCT(--((MIN(Z45,900000))&gt;$C$9:$C$12),((MIN(Z45,900000))-$C$9:$C$12),$H$9:$H$12))/MIN(Z45,900000)),0))</f>
        <v>0</v>
      </c>
      <c r="AB45" s="266">
        <f>IF(AND(F45&lt;&gt;0,F45&lt;=E45,F45&lt;=INDEX('Sch A. Input'!$BM$15:$BM$33,MATCH(E45,'Sch A. Input'!$BM$15:$BM$33,FALSE)-1,1)),"Leaver",IF(OR(D45="",D45&gt;$L$11,($L$11-15)&lt;$K$9),0,DAYS360(D45,E45+1,FALSE)/15-1))</f>
        <v>0</v>
      </c>
      <c r="AC45" s="267">
        <f>IF(AND(F45&lt;&gt;0,F45&lt;=E45,F45&lt;=INDEX('Sch A. Input'!$BM$15:$BM$33,MATCH(E45,'Sch A. Input'!$BM$15:$BM$33,FALSE)-1,1)),"Leaver",IFERROR(IF((V45/$AB45*$M$9+W45+G45)&gt;900000,"YES","NO"),0))</f>
        <v>0</v>
      </c>
      <c r="AD45" s="231">
        <f>IF(AND(F45&lt;&gt;0,F45&lt;=E45,F45&lt;=INDEX('Sch A. Input'!$BM$15:$BM$33,MATCH(E45,'Sch A. Input'!$BM$15:$BM$33,FALSE)-1,1)),"Leaver",IFERROR(IF(AC45="Yes",MIN(1/(H45/X45)*AA45,AA45),(SUMPRODUCT(--((MIN(Z45,900000))&gt;$C$9:$C$12),((MIN(Z45,900000))-$C$9:$C$12),$H$9:$H$12))-((1-(AB45/24))*(SUMPRODUCT(--((MIN(Y45,900000))&gt;$C$9:$C$12),((MIN(Y45,900000))-$C$9:$C$12),$H$9:$H$12)))),0))</f>
        <v>0</v>
      </c>
      <c r="AE45" s="172">
        <f>IF(AND(F45&lt;&gt;0,F45&lt;=E45,F45&lt;=INDEX('Sch A. Input'!$BM$15:$BM$33,MATCH(E45,'Sch A. Input'!$BM$15:$BM$33,FALSE)-1,1)),"Leaver",IFERROR(AD45/X45,0))</f>
        <v>0</v>
      </c>
      <c r="AF45" s="173">
        <f>IF(AND(F45&lt;&gt;0,F45&lt;=E45,F45&lt;=INDEX('Sch A. Input'!$BM$15:$BM$33,MATCH(E45,'Sch A. Input'!$BM$15:$BM$33,FALSE)-1,1)),"Leaver",T45-AD45)</f>
        <v>0</v>
      </c>
      <c r="AG45" s="94">
        <f t="shared" si="18"/>
        <v>0</v>
      </c>
      <c r="BK45" s="2"/>
      <c r="BL45" s="2"/>
      <c r="BM45" s="2"/>
      <c r="BN45" s="2"/>
      <c r="BO45" s="2"/>
      <c r="BP45" s="2"/>
      <c r="CI45"/>
      <c r="CJ45"/>
      <c r="CK45"/>
      <c r="CL45"/>
      <c r="CM45"/>
    </row>
    <row r="46" spans="2:91" x14ac:dyDescent="0.25">
      <c r="B46" s="70" t="str">
        <f>IF('Sch A. Input'!B44="","",'Sch A. Input'!B44)</f>
        <v/>
      </c>
      <c r="C46" s="75" t="str">
        <f>IF('Sch A. Input'!C44="","",'Sch A. Input'!C44)</f>
        <v/>
      </c>
      <c r="D46" s="71" t="str">
        <f>IF('Sch A. Input'!D44="","",'Sch A. Input'!D44)</f>
        <v/>
      </c>
      <c r="E46" s="71">
        <f>'Sch A. Input'!E44</f>
        <v>42931</v>
      </c>
      <c r="F46" s="71">
        <f>'Sch A. Input'!F44</f>
        <v>0</v>
      </c>
      <c r="G46" s="230">
        <f>'Sch A. Input'!G44</f>
        <v>0</v>
      </c>
      <c r="H46" s="230">
        <f>+IF('Sch A. Input'!D44="",0,MAX($D$12-G46,0))</f>
        <v>0</v>
      </c>
      <c r="I46" s="232">
        <f>SUMIFS('Sch A. Input'!I44:BJ44,'Sch A. Input'!$I$13:$BJ$13,$L$11,'Sch A. Input'!$I$14:$BJ$14,"Recurring")</f>
        <v>0</v>
      </c>
      <c r="J46" s="232">
        <f>SUMIFS('Sch A. Input'!I44:BJ44,'Sch A. Input'!$I$13:$BJ$13,$L$11,'Sch A. Input'!$I$14:$BJ$14,"One-time")</f>
        <v>0</v>
      </c>
      <c r="K46" s="233">
        <f t="shared" si="9"/>
        <v>0</v>
      </c>
      <c r="L46" s="234">
        <f>SUMIFS('Sch A. Input'!I44:BJ44,'Sch A. Input'!$I$14:$BJ$14,"Recurring",'Sch A. Input'!$I$13:$BJ$13,"&lt;="&amp;'Sch D. Workings'!$L$11)</f>
        <v>0</v>
      </c>
      <c r="M46" s="234">
        <f>SUMIFS('Sch A. Input'!I44:BJ44,'Sch A. Input'!$I$14:$BJ$14,"One-time",'Sch A. Input'!$I$13:$BJ$13,"&lt;="&amp;'Sch D. Workings'!$L$11)</f>
        <v>0</v>
      </c>
      <c r="N46" s="235">
        <f t="shared" si="10"/>
        <v>0</v>
      </c>
      <c r="O46" s="234">
        <f t="shared" si="11"/>
        <v>0</v>
      </c>
      <c r="P46" s="234">
        <f t="shared" si="12"/>
        <v>0</v>
      </c>
      <c r="Q46" s="234">
        <f t="shared" si="13"/>
        <v>0</v>
      </c>
      <c r="R46" s="260">
        <f t="shared" si="14"/>
        <v>0</v>
      </c>
      <c r="S46" s="270">
        <f t="shared" si="15"/>
        <v>0</v>
      </c>
      <c r="T46" s="237">
        <f t="shared" si="16"/>
        <v>0</v>
      </c>
      <c r="U46" s="97">
        <f t="shared" si="17"/>
        <v>0</v>
      </c>
      <c r="V46" s="243">
        <f>IF(AND(F46&lt;&gt;0,F46&lt;=E46,F46&lt;=INDEX('Sch A. Input'!$BM$15:$BM$33,MATCH(E46,'Sch A. Input'!$BM$15:$BM$33,FALSE)-1,1)),"Leaver",L46-I46)</f>
        <v>0</v>
      </c>
      <c r="W46" s="243">
        <f>IF(AND(F46&lt;&gt;0,F46&lt;=E46,F46&lt;=INDEX('Sch A. Input'!$BM$15:$BM$33,MATCH(E46,'Sch A. Input'!$BM$15:$BM$33,FALSE)-1,1)),"Leaver",M46-J46)</f>
        <v>0</v>
      </c>
      <c r="X46" s="244">
        <f>IF(AND(F46&lt;&gt;0,F46&lt;=E46,F46&lt;=INDEX('Sch A. Input'!$BM$15:$BM$33,MATCH(E46,'Sch A. Input'!$BM$15:$BM$33,FALSE)-1,1)),"Leaver",N46-K46)</f>
        <v>0</v>
      </c>
      <c r="Y46" s="244">
        <f>IF(AND(F46&lt;&gt;0,F46&lt;=E46,F46&lt;=INDEX('Sch A. Input'!$BM$15:$BM$33,MATCH(E46,'Sch A. Input'!$BM$15:$BM$33,FALSE)-1,1)),"Leaver",IFERROR(V46/AB46*24,0))</f>
        <v>0</v>
      </c>
      <c r="Z46" s="244">
        <f>IF(AND(F46&lt;&gt;0,F46&lt;=E46,F46&lt;=INDEX('Sch A. Input'!$BM$15:$BM$33,MATCH(E46,'Sch A. Input'!$BM$15:$BM$33,FALSE)-1,1)),"Leaver",Y46+W46)</f>
        <v>0</v>
      </c>
      <c r="AA46" s="266">
        <f>IF(AND(F46&lt;&gt;0,F46&lt;=E46,F46&lt;=INDEX('Sch A. Input'!$BM$15:$BM$33,MATCH(E46,'Sch A. Input'!$BM$15:$BM$33,FALSE)-1,1)),"Leaver",IFERROR(IF(AND($L$11&gt;Y261,Y261&gt;0),AD261*H46,H46*(SUMPRODUCT(--((MIN(Z46,900000))&gt;$C$9:$C$12),((MIN(Z46,900000))-$C$9:$C$12),$H$9:$H$12))/MIN(Z46,900000)),0))</f>
        <v>0</v>
      </c>
      <c r="AB46" s="266">
        <f>IF(AND(F46&lt;&gt;0,F46&lt;=E46,F46&lt;=INDEX('Sch A. Input'!$BM$15:$BM$33,MATCH(E46,'Sch A. Input'!$BM$15:$BM$33,FALSE)-1,1)),"Leaver",IF(OR(D46="",D46&gt;$L$11,($L$11-15)&lt;$K$9),0,DAYS360(D46,E46+1,FALSE)/15-1))</f>
        <v>0</v>
      </c>
      <c r="AC46" s="267">
        <f>IF(AND(F46&lt;&gt;0,F46&lt;=E46,F46&lt;=INDEX('Sch A. Input'!$BM$15:$BM$33,MATCH(E46,'Sch A. Input'!$BM$15:$BM$33,FALSE)-1,1)),"Leaver",IFERROR(IF((V46/$AB46*$M$9+W46+G46)&gt;900000,"YES","NO"),0))</f>
        <v>0</v>
      </c>
      <c r="AD46" s="231">
        <f>IF(AND(F46&lt;&gt;0,F46&lt;=E46,F46&lt;=INDEX('Sch A. Input'!$BM$15:$BM$33,MATCH(E46,'Sch A. Input'!$BM$15:$BM$33,FALSE)-1,1)),"Leaver",IFERROR(IF(AC46="Yes",MIN(1/(H46/X46)*AA46,AA46),(SUMPRODUCT(--((MIN(Z46,900000))&gt;$C$9:$C$12),((MIN(Z46,900000))-$C$9:$C$12),$H$9:$H$12))-((1-(AB46/24))*(SUMPRODUCT(--((MIN(Y46,900000))&gt;$C$9:$C$12),((MIN(Y46,900000))-$C$9:$C$12),$H$9:$H$12)))),0))</f>
        <v>0</v>
      </c>
      <c r="AE46" s="172">
        <f>IF(AND(F46&lt;&gt;0,F46&lt;=E46,F46&lt;=INDEX('Sch A. Input'!$BM$15:$BM$33,MATCH(E46,'Sch A. Input'!$BM$15:$BM$33,FALSE)-1,1)),"Leaver",IFERROR(AD46/X46,0))</f>
        <v>0</v>
      </c>
      <c r="AF46" s="173">
        <f>IF(AND(F46&lt;&gt;0,F46&lt;=E46,F46&lt;=INDEX('Sch A. Input'!$BM$15:$BM$33,MATCH(E46,'Sch A. Input'!$BM$15:$BM$33,FALSE)-1,1)),"Leaver",T46-AD46)</f>
        <v>0</v>
      </c>
      <c r="AG46" s="94">
        <f t="shared" si="18"/>
        <v>0</v>
      </c>
      <c r="BK46" s="2"/>
      <c r="BL46" s="2"/>
      <c r="BM46" s="2"/>
      <c r="BN46" s="2"/>
      <c r="BO46" s="2"/>
      <c r="BP46" s="2"/>
      <c r="CI46"/>
      <c r="CJ46"/>
      <c r="CK46"/>
      <c r="CL46"/>
      <c r="CM46"/>
    </row>
    <row r="47" spans="2:91" x14ac:dyDescent="0.25">
      <c r="B47" s="70" t="str">
        <f>IF('Sch A. Input'!B45="","",'Sch A. Input'!B45)</f>
        <v/>
      </c>
      <c r="C47" s="75" t="str">
        <f>IF('Sch A. Input'!C45="","",'Sch A. Input'!C45)</f>
        <v/>
      </c>
      <c r="D47" s="71" t="str">
        <f>IF('Sch A. Input'!D45="","",'Sch A. Input'!D45)</f>
        <v/>
      </c>
      <c r="E47" s="71">
        <f>'Sch A. Input'!E45</f>
        <v>42931</v>
      </c>
      <c r="F47" s="71">
        <f>'Sch A. Input'!F45</f>
        <v>0</v>
      </c>
      <c r="G47" s="230">
        <f>'Sch A. Input'!G45</f>
        <v>0</v>
      </c>
      <c r="H47" s="230">
        <f>+IF('Sch A. Input'!D45="",0,MAX($D$12-G47,0))</f>
        <v>0</v>
      </c>
      <c r="I47" s="232">
        <f>SUMIFS('Sch A. Input'!I45:BJ45,'Sch A. Input'!$I$13:$BJ$13,$L$11,'Sch A. Input'!$I$14:$BJ$14,"Recurring")</f>
        <v>0</v>
      </c>
      <c r="J47" s="232">
        <f>SUMIFS('Sch A. Input'!I45:BJ45,'Sch A. Input'!$I$13:$BJ$13,$L$11,'Sch A. Input'!$I$14:$BJ$14,"One-time")</f>
        <v>0</v>
      </c>
      <c r="K47" s="233">
        <f t="shared" si="9"/>
        <v>0</v>
      </c>
      <c r="L47" s="234">
        <f>SUMIFS('Sch A. Input'!I45:BJ45,'Sch A. Input'!$I$14:$BJ$14,"Recurring",'Sch A. Input'!$I$13:$BJ$13,"&lt;="&amp;'Sch D. Workings'!$L$11)</f>
        <v>0</v>
      </c>
      <c r="M47" s="234">
        <f>SUMIFS('Sch A. Input'!I45:BJ45,'Sch A. Input'!$I$14:$BJ$14,"One-time",'Sch A. Input'!$I$13:$BJ$13,"&lt;="&amp;'Sch D. Workings'!$L$11)</f>
        <v>0</v>
      </c>
      <c r="N47" s="235">
        <f t="shared" si="10"/>
        <v>0</v>
      </c>
      <c r="O47" s="234">
        <f t="shared" si="11"/>
        <v>0</v>
      </c>
      <c r="P47" s="234">
        <f t="shared" si="12"/>
        <v>0</v>
      </c>
      <c r="Q47" s="234">
        <f t="shared" si="13"/>
        <v>0</v>
      </c>
      <c r="R47" s="260">
        <f t="shared" si="14"/>
        <v>0</v>
      </c>
      <c r="S47" s="270">
        <f t="shared" si="15"/>
        <v>0</v>
      </c>
      <c r="T47" s="237">
        <f t="shared" si="16"/>
        <v>0</v>
      </c>
      <c r="U47" s="97">
        <f t="shared" si="17"/>
        <v>0</v>
      </c>
      <c r="V47" s="243">
        <f>IF(AND(F47&lt;&gt;0,F47&lt;=E47,F47&lt;=INDEX('Sch A. Input'!$BM$15:$BM$33,MATCH(E47,'Sch A. Input'!$BM$15:$BM$33,FALSE)-1,1)),"Leaver",L47-I47)</f>
        <v>0</v>
      </c>
      <c r="W47" s="243">
        <f>IF(AND(F47&lt;&gt;0,F47&lt;=E47,F47&lt;=INDEX('Sch A. Input'!$BM$15:$BM$33,MATCH(E47,'Sch A. Input'!$BM$15:$BM$33,FALSE)-1,1)),"Leaver",M47-J47)</f>
        <v>0</v>
      </c>
      <c r="X47" s="244">
        <f>IF(AND(F47&lt;&gt;0,F47&lt;=E47,F47&lt;=INDEX('Sch A. Input'!$BM$15:$BM$33,MATCH(E47,'Sch A. Input'!$BM$15:$BM$33,FALSE)-1,1)),"Leaver",N47-K47)</f>
        <v>0</v>
      </c>
      <c r="Y47" s="244">
        <f>IF(AND(F47&lt;&gt;0,F47&lt;=E47,F47&lt;=INDEX('Sch A. Input'!$BM$15:$BM$33,MATCH(E47,'Sch A. Input'!$BM$15:$BM$33,FALSE)-1,1)),"Leaver",IFERROR(V47/AB47*24,0))</f>
        <v>0</v>
      </c>
      <c r="Z47" s="244">
        <f>IF(AND(F47&lt;&gt;0,F47&lt;=E47,F47&lt;=INDEX('Sch A. Input'!$BM$15:$BM$33,MATCH(E47,'Sch A. Input'!$BM$15:$BM$33,FALSE)-1,1)),"Leaver",Y47+W47)</f>
        <v>0</v>
      </c>
      <c r="AA47" s="266">
        <f>IF(AND(F47&lt;&gt;0,F47&lt;=E47,F47&lt;=INDEX('Sch A. Input'!$BM$15:$BM$33,MATCH(E47,'Sch A. Input'!$BM$15:$BM$33,FALSE)-1,1)),"Leaver",IFERROR(IF(AND($L$11&gt;Y262,Y262&gt;0),AD262*H47,H47*(SUMPRODUCT(--((MIN(Z47,900000))&gt;$C$9:$C$12),((MIN(Z47,900000))-$C$9:$C$12),$H$9:$H$12))/MIN(Z47,900000)),0))</f>
        <v>0</v>
      </c>
      <c r="AB47" s="266">
        <f>IF(AND(F47&lt;&gt;0,F47&lt;=E47,F47&lt;=INDEX('Sch A. Input'!$BM$15:$BM$33,MATCH(E47,'Sch A. Input'!$BM$15:$BM$33,FALSE)-1,1)),"Leaver",IF(OR(D47="",D47&gt;$L$11,($L$11-15)&lt;$K$9),0,DAYS360(D47,E47+1,FALSE)/15-1))</f>
        <v>0</v>
      </c>
      <c r="AC47" s="267">
        <f>IF(AND(F47&lt;&gt;0,F47&lt;=E47,F47&lt;=INDEX('Sch A. Input'!$BM$15:$BM$33,MATCH(E47,'Sch A. Input'!$BM$15:$BM$33,FALSE)-1,1)),"Leaver",IFERROR(IF((V47/$AB47*$M$9+W47+G47)&gt;900000,"YES","NO"),0))</f>
        <v>0</v>
      </c>
      <c r="AD47" s="231">
        <f>IF(AND(F47&lt;&gt;0,F47&lt;=E47,F47&lt;=INDEX('Sch A. Input'!$BM$15:$BM$33,MATCH(E47,'Sch A. Input'!$BM$15:$BM$33,FALSE)-1,1)),"Leaver",IFERROR(IF(AC47="Yes",MIN(1/(H47/X47)*AA47,AA47),(SUMPRODUCT(--((MIN(Z47,900000))&gt;$C$9:$C$12),((MIN(Z47,900000))-$C$9:$C$12),$H$9:$H$12))-((1-(AB47/24))*(SUMPRODUCT(--((MIN(Y47,900000))&gt;$C$9:$C$12),((MIN(Y47,900000))-$C$9:$C$12),$H$9:$H$12)))),0))</f>
        <v>0</v>
      </c>
      <c r="AE47" s="172">
        <f>IF(AND(F47&lt;&gt;0,F47&lt;=E47,F47&lt;=INDEX('Sch A. Input'!$BM$15:$BM$33,MATCH(E47,'Sch A. Input'!$BM$15:$BM$33,FALSE)-1,1)),"Leaver",IFERROR(AD47/X47,0))</f>
        <v>0</v>
      </c>
      <c r="AF47" s="173">
        <f>IF(AND(F47&lt;&gt;0,F47&lt;=E47,F47&lt;=INDEX('Sch A. Input'!$BM$15:$BM$33,MATCH(E47,'Sch A. Input'!$BM$15:$BM$33,FALSE)-1,1)),"Leaver",T47-AD47)</f>
        <v>0</v>
      </c>
      <c r="AG47" s="94">
        <f t="shared" si="18"/>
        <v>0</v>
      </c>
      <c r="BK47" s="2"/>
      <c r="BL47" s="2"/>
      <c r="BM47" s="2"/>
      <c r="BN47" s="2"/>
      <c r="BO47" s="2"/>
      <c r="BP47" s="2"/>
      <c r="CI47"/>
      <c r="CJ47"/>
      <c r="CK47"/>
      <c r="CL47"/>
      <c r="CM47"/>
    </row>
    <row r="48" spans="2:91" x14ac:dyDescent="0.25">
      <c r="B48" s="70" t="str">
        <f>IF('Sch A. Input'!B46="","",'Sch A. Input'!B46)</f>
        <v/>
      </c>
      <c r="C48" s="75" t="str">
        <f>IF('Sch A. Input'!C46="","",'Sch A. Input'!C46)</f>
        <v/>
      </c>
      <c r="D48" s="71" t="str">
        <f>IF('Sch A. Input'!D46="","",'Sch A. Input'!D46)</f>
        <v/>
      </c>
      <c r="E48" s="71">
        <f>'Sch A. Input'!E46</f>
        <v>42931</v>
      </c>
      <c r="F48" s="71">
        <f>'Sch A. Input'!F46</f>
        <v>0</v>
      </c>
      <c r="G48" s="230">
        <f>'Sch A. Input'!G46</f>
        <v>0</v>
      </c>
      <c r="H48" s="230">
        <f>+IF('Sch A. Input'!D46="",0,MAX($D$12-G48,0))</f>
        <v>0</v>
      </c>
      <c r="I48" s="232">
        <f>SUMIFS('Sch A. Input'!I46:BJ46,'Sch A. Input'!$I$13:$BJ$13,$L$11,'Sch A. Input'!$I$14:$BJ$14,"Recurring")</f>
        <v>0</v>
      </c>
      <c r="J48" s="232">
        <f>SUMIFS('Sch A. Input'!I46:BJ46,'Sch A. Input'!$I$13:$BJ$13,$L$11,'Sch A. Input'!$I$14:$BJ$14,"One-time")</f>
        <v>0</v>
      </c>
      <c r="K48" s="233">
        <f t="shared" si="9"/>
        <v>0</v>
      </c>
      <c r="L48" s="234">
        <f>SUMIFS('Sch A. Input'!I46:BJ46,'Sch A. Input'!$I$14:$BJ$14,"Recurring",'Sch A. Input'!$I$13:$BJ$13,"&lt;="&amp;'Sch D. Workings'!$L$11)</f>
        <v>0</v>
      </c>
      <c r="M48" s="234">
        <f>SUMIFS('Sch A. Input'!I46:BJ46,'Sch A. Input'!$I$14:$BJ$14,"One-time",'Sch A. Input'!$I$13:$BJ$13,"&lt;="&amp;'Sch D. Workings'!$L$11)</f>
        <v>0</v>
      </c>
      <c r="N48" s="235">
        <f t="shared" si="10"/>
        <v>0</v>
      </c>
      <c r="O48" s="234">
        <f t="shared" si="11"/>
        <v>0</v>
      </c>
      <c r="P48" s="234">
        <f t="shared" si="12"/>
        <v>0</v>
      </c>
      <c r="Q48" s="234">
        <f t="shared" si="13"/>
        <v>0</v>
      </c>
      <c r="R48" s="260">
        <f t="shared" si="14"/>
        <v>0</v>
      </c>
      <c r="S48" s="270">
        <f t="shared" si="15"/>
        <v>0</v>
      </c>
      <c r="T48" s="237">
        <f t="shared" si="16"/>
        <v>0</v>
      </c>
      <c r="U48" s="97">
        <f t="shared" si="17"/>
        <v>0</v>
      </c>
      <c r="V48" s="243">
        <f>IF(AND(F48&lt;&gt;0,F48&lt;=E48,F48&lt;=INDEX('Sch A. Input'!$BM$15:$BM$33,MATCH(E48,'Sch A. Input'!$BM$15:$BM$33,FALSE)-1,1)),"Leaver",L48-I48)</f>
        <v>0</v>
      </c>
      <c r="W48" s="243">
        <f>IF(AND(F48&lt;&gt;0,F48&lt;=E48,F48&lt;=INDEX('Sch A. Input'!$BM$15:$BM$33,MATCH(E48,'Sch A. Input'!$BM$15:$BM$33,FALSE)-1,1)),"Leaver",M48-J48)</f>
        <v>0</v>
      </c>
      <c r="X48" s="244">
        <f>IF(AND(F48&lt;&gt;0,F48&lt;=E48,F48&lt;=INDEX('Sch A. Input'!$BM$15:$BM$33,MATCH(E48,'Sch A. Input'!$BM$15:$BM$33,FALSE)-1,1)),"Leaver",N48-K48)</f>
        <v>0</v>
      </c>
      <c r="Y48" s="244">
        <f>IF(AND(F48&lt;&gt;0,F48&lt;=E48,F48&lt;=INDEX('Sch A. Input'!$BM$15:$BM$33,MATCH(E48,'Sch A. Input'!$BM$15:$BM$33,FALSE)-1,1)),"Leaver",IFERROR(V48/AB48*24,0))</f>
        <v>0</v>
      </c>
      <c r="Z48" s="244">
        <f>IF(AND(F48&lt;&gt;0,F48&lt;=E48,F48&lt;=INDEX('Sch A. Input'!$BM$15:$BM$33,MATCH(E48,'Sch A. Input'!$BM$15:$BM$33,FALSE)-1,1)),"Leaver",Y48+W48)</f>
        <v>0</v>
      </c>
      <c r="AA48" s="266">
        <f>IF(AND(F48&lt;&gt;0,F48&lt;=E48,F48&lt;=INDEX('Sch A. Input'!$BM$15:$BM$33,MATCH(E48,'Sch A. Input'!$BM$15:$BM$33,FALSE)-1,1)),"Leaver",IFERROR(IF(AND($L$11&gt;Y263,Y263&gt;0),AD263*H48,H48*(SUMPRODUCT(--((MIN(Z48,900000))&gt;$C$9:$C$12),((MIN(Z48,900000))-$C$9:$C$12),$H$9:$H$12))/MIN(Z48,900000)),0))</f>
        <v>0</v>
      </c>
      <c r="AB48" s="266">
        <f>IF(AND(F48&lt;&gt;0,F48&lt;=E48,F48&lt;=INDEX('Sch A. Input'!$BM$15:$BM$33,MATCH(E48,'Sch A. Input'!$BM$15:$BM$33,FALSE)-1,1)),"Leaver",IF(OR(D48="",D48&gt;$L$11,($L$11-15)&lt;$K$9),0,DAYS360(D48,E48+1,FALSE)/15-1))</f>
        <v>0</v>
      </c>
      <c r="AC48" s="267">
        <f>IF(AND(F48&lt;&gt;0,F48&lt;=E48,F48&lt;=INDEX('Sch A. Input'!$BM$15:$BM$33,MATCH(E48,'Sch A. Input'!$BM$15:$BM$33,FALSE)-1,1)),"Leaver",IFERROR(IF((V48/$AB48*$M$9+W48+G48)&gt;900000,"YES","NO"),0))</f>
        <v>0</v>
      </c>
      <c r="AD48" s="231">
        <f>IF(AND(F48&lt;&gt;0,F48&lt;=E48,F48&lt;=INDEX('Sch A. Input'!$BM$15:$BM$33,MATCH(E48,'Sch A. Input'!$BM$15:$BM$33,FALSE)-1,1)),"Leaver",IFERROR(IF(AC48="Yes",MIN(1/(H48/X48)*AA48,AA48),(SUMPRODUCT(--((MIN(Z48,900000))&gt;$C$9:$C$12),((MIN(Z48,900000))-$C$9:$C$12),$H$9:$H$12))-((1-(AB48/24))*(SUMPRODUCT(--((MIN(Y48,900000))&gt;$C$9:$C$12),((MIN(Y48,900000))-$C$9:$C$12),$H$9:$H$12)))),0))</f>
        <v>0</v>
      </c>
      <c r="AE48" s="172">
        <f>IF(AND(F48&lt;&gt;0,F48&lt;=E48,F48&lt;=INDEX('Sch A. Input'!$BM$15:$BM$33,MATCH(E48,'Sch A. Input'!$BM$15:$BM$33,FALSE)-1,1)),"Leaver",IFERROR(AD48/X48,0))</f>
        <v>0</v>
      </c>
      <c r="AF48" s="173">
        <f>IF(AND(F48&lt;&gt;0,F48&lt;=E48,F48&lt;=INDEX('Sch A. Input'!$BM$15:$BM$33,MATCH(E48,'Sch A. Input'!$BM$15:$BM$33,FALSE)-1,1)),"Leaver",T48-AD48)</f>
        <v>0</v>
      </c>
      <c r="AG48" s="94">
        <f t="shared" si="18"/>
        <v>0</v>
      </c>
      <c r="BK48" s="2"/>
      <c r="BL48" s="2"/>
      <c r="BM48" s="2"/>
      <c r="BN48" s="2"/>
      <c r="BO48" s="2"/>
      <c r="BP48" s="2"/>
      <c r="CI48"/>
      <c r="CJ48"/>
      <c r="CK48"/>
      <c r="CL48"/>
      <c r="CM48"/>
    </row>
    <row r="49" spans="2:91" x14ac:dyDescent="0.25">
      <c r="B49" s="70" t="str">
        <f>IF('Sch A. Input'!B47="","",'Sch A. Input'!B47)</f>
        <v/>
      </c>
      <c r="C49" s="75" t="str">
        <f>IF('Sch A. Input'!C47="","",'Sch A. Input'!C47)</f>
        <v/>
      </c>
      <c r="D49" s="71" t="str">
        <f>IF('Sch A. Input'!D47="","",'Sch A. Input'!D47)</f>
        <v/>
      </c>
      <c r="E49" s="71">
        <f>'Sch A. Input'!E47</f>
        <v>42931</v>
      </c>
      <c r="F49" s="71">
        <f>'Sch A. Input'!F47</f>
        <v>0</v>
      </c>
      <c r="G49" s="230">
        <f>'Sch A. Input'!G47</f>
        <v>0</v>
      </c>
      <c r="H49" s="230">
        <f>+IF('Sch A. Input'!D47="",0,MAX($D$12-G49,0))</f>
        <v>0</v>
      </c>
      <c r="I49" s="232">
        <f>SUMIFS('Sch A. Input'!I47:BJ47,'Sch A. Input'!$I$13:$BJ$13,$L$11,'Sch A. Input'!$I$14:$BJ$14,"Recurring")</f>
        <v>0</v>
      </c>
      <c r="J49" s="232">
        <f>SUMIFS('Sch A. Input'!I47:BJ47,'Sch A. Input'!$I$13:$BJ$13,$L$11,'Sch A. Input'!$I$14:$BJ$14,"One-time")</f>
        <v>0</v>
      </c>
      <c r="K49" s="233">
        <f t="shared" si="9"/>
        <v>0</v>
      </c>
      <c r="L49" s="234">
        <f>SUMIFS('Sch A. Input'!I47:BJ47,'Sch A. Input'!$I$14:$BJ$14,"Recurring",'Sch A. Input'!$I$13:$BJ$13,"&lt;="&amp;'Sch D. Workings'!$L$11)</f>
        <v>0</v>
      </c>
      <c r="M49" s="234">
        <f>SUMIFS('Sch A. Input'!I47:BJ47,'Sch A. Input'!$I$14:$BJ$14,"One-time",'Sch A. Input'!$I$13:$BJ$13,"&lt;="&amp;'Sch D. Workings'!$L$11)</f>
        <v>0</v>
      </c>
      <c r="N49" s="235">
        <f t="shared" si="10"/>
        <v>0</v>
      </c>
      <c r="O49" s="234">
        <f t="shared" si="11"/>
        <v>0</v>
      </c>
      <c r="P49" s="234">
        <f t="shared" si="12"/>
        <v>0</v>
      </c>
      <c r="Q49" s="234">
        <f t="shared" si="13"/>
        <v>0</v>
      </c>
      <c r="R49" s="260">
        <f t="shared" si="14"/>
        <v>0</v>
      </c>
      <c r="S49" s="270">
        <f t="shared" si="15"/>
        <v>0</v>
      </c>
      <c r="T49" s="237">
        <f t="shared" si="16"/>
        <v>0</v>
      </c>
      <c r="U49" s="97">
        <f t="shared" si="17"/>
        <v>0</v>
      </c>
      <c r="V49" s="243">
        <f>IF(AND(F49&lt;&gt;0,F49&lt;=E49,F49&lt;=INDEX('Sch A. Input'!$BM$15:$BM$33,MATCH(E49,'Sch A. Input'!$BM$15:$BM$33,FALSE)-1,1)),"Leaver",L49-I49)</f>
        <v>0</v>
      </c>
      <c r="W49" s="243">
        <f>IF(AND(F49&lt;&gt;0,F49&lt;=E49,F49&lt;=INDEX('Sch A. Input'!$BM$15:$BM$33,MATCH(E49,'Sch A. Input'!$BM$15:$BM$33,FALSE)-1,1)),"Leaver",M49-J49)</f>
        <v>0</v>
      </c>
      <c r="X49" s="244">
        <f>IF(AND(F49&lt;&gt;0,F49&lt;=E49,F49&lt;=INDEX('Sch A. Input'!$BM$15:$BM$33,MATCH(E49,'Sch A. Input'!$BM$15:$BM$33,FALSE)-1,1)),"Leaver",N49-K49)</f>
        <v>0</v>
      </c>
      <c r="Y49" s="244">
        <f>IF(AND(F49&lt;&gt;0,F49&lt;=E49,F49&lt;=INDEX('Sch A. Input'!$BM$15:$BM$33,MATCH(E49,'Sch A. Input'!$BM$15:$BM$33,FALSE)-1,1)),"Leaver",IFERROR(V49/AB49*24,0))</f>
        <v>0</v>
      </c>
      <c r="Z49" s="244">
        <f>IF(AND(F49&lt;&gt;0,F49&lt;=E49,F49&lt;=INDEX('Sch A. Input'!$BM$15:$BM$33,MATCH(E49,'Sch A. Input'!$BM$15:$BM$33,FALSE)-1,1)),"Leaver",Y49+W49)</f>
        <v>0</v>
      </c>
      <c r="AA49" s="266">
        <f>IF(AND(F49&lt;&gt;0,F49&lt;=E49,F49&lt;=INDEX('Sch A. Input'!$BM$15:$BM$33,MATCH(E49,'Sch A. Input'!$BM$15:$BM$33,FALSE)-1,1)),"Leaver",IFERROR(IF(AND($L$11&gt;Y264,Y264&gt;0),AD264*H49,H49*(SUMPRODUCT(--((MIN(Z49,900000))&gt;$C$9:$C$12),((MIN(Z49,900000))-$C$9:$C$12),$H$9:$H$12))/MIN(Z49,900000)),0))</f>
        <v>0</v>
      </c>
      <c r="AB49" s="266">
        <f>IF(AND(F49&lt;&gt;0,F49&lt;=E49,F49&lt;=INDEX('Sch A. Input'!$BM$15:$BM$33,MATCH(E49,'Sch A. Input'!$BM$15:$BM$33,FALSE)-1,1)),"Leaver",IF(OR(D49="",D49&gt;$L$11,($L$11-15)&lt;$K$9),0,DAYS360(D49,E49+1,FALSE)/15-1))</f>
        <v>0</v>
      </c>
      <c r="AC49" s="267">
        <f>IF(AND(F49&lt;&gt;0,F49&lt;=E49,F49&lt;=INDEX('Sch A. Input'!$BM$15:$BM$33,MATCH(E49,'Sch A. Input'!$BM$15:$BM$33,FALSE)-1,1)),"Leaver",IFERROR(IF((V49/$AB49*$M$9+W49+G49)&gt;900000,"YES","NO"),0))</f>
        <v>0</v>
      </c>
      <c r="AD49" s="231">
        <f>IF(AND(F49&lt;&gt;0,F49&lt;=E49,F49&lt;=INDEX('Sch A. Input'!$BM$15:$BM$33,MATCH(E49,'Sch A. Input'!$BM$15:$BM$33,FALSE)-1,1)),"Leaver",IFERROR(IF(AC49="Yes",MIN(1/(H49/X49)*AA49,AA49),(SUMPRODUCT(--((MIN(Z49,900000))&gt;$C$9:$C$12),((MIN(Z49,900000))-$C$9:$C$12),$H$9:$H$12))-((1-(AB49/24))*(SUMPRODUCT(--((MIN(Y49,900000))&gt;$C$9:$C$12),((MIN(Y49,900000))-$C$9:$C$12),$H$9:$H$12)))),0))</f>
        <v>0</v>
      </c>
      <c r="AE49" s="172">
        <f>IF(AND(F49&lt;&gt;0,F49&lt;=E49,F49&lt;=INDEX('Sch A. Input'!$BM$15:$BM$33,MATCH(E49,'Sch A. Input'!$BM$15:$BM$33,FALSE)-1,1)),"Leaver",IFERROR(AD49/X49,0))</f>
        <v>0</v>
      </c>
      <c r="AF49" s="173">
        <f>IF(AND(F49&lt;&gt;0,F49&lt;=E49,F49&lt;=INDEX('Sch A. Input'!$BM$15:$BM$33,MATCH(E49,'Sch A. Input'!$BM$15:$BM$33,FALSE)-1,1)),"Leaver",T49-AD49)</f>
        <v>0</v>
      </c>
      <c r="AG49" s="94">
        <f t="shared" si="18"/>
        <v>0</v>
      </c>
      <c r="BK49" s="2"/>
      <c r="BL49" s="2"/>
      <c r="BM49" s="2"/>
      <c r="BN49" s="2"/>
      <c r="BO49" s="2"/>
      <c r="BP49" s="2"/>
      <c r="CI49"/>
      <c r="CJ49"/>
      <c r="CK49"/>
      <c r="CL49"/>
      <c r="CM49"/>
    </row>
    <row r="50" spans="2:91" x14ac:dyDescent="0.25">
      <c r="B50" s="70" t="str">
        <f>IF('Sch A. Input'!B48="","",'Sch A. Input'!B48)</f>
        <v/>
      </c>
      <c r="C50" s="75" t="str">
        <f>IF('Sch A. Input'!C48="","",'Sch A. Input'!C48)</f>
        <v/>
      </c>
      <c r="D50" s="71" t="str">
        <f>IF('Sch A. Input'!D48="","",'Sch A. Input'!D48)</f>
        <v/>
      </c>
      <c r="E50" s="71">
        <f>'Sch A. Input'!E48</f>
        <v>42931</v>
      </c>
      <c r="F50" s="71">
        <f>'Sch A. Input'!F48</f>
        <v>0</v>
      </c>
      <c r="G50" s="230">
        <f>'Sch A. Input'!G48</f>
        <v>0</v>
      </c>
      <c r="H50" s="230">
        <f>+IF('Sch A. Input'!D48="",0,MAX($D$12-G50,0))</f>
        <v>0</v>
      </c>
      <c r="I50" s="232">
        <f>SUMIFS('Sch A. Input'!I48:BJ48,'Sch A. Input'!$I$13:$BJ$13,$L$11,'Sch A. Input'!$I$14:$BJ$14,"Recurring")</f>
        <v>0</v>
      </c>
      <c r="J50" s="232">
        <f>SUMIFS('Sch A. Input'!I48:BJ48,'Sch A. Input'!$I$13:$BJ$13,$L$11,'Sch A. Input'!$I$14:$BJ$14,"One-time")</f>
        <v>0</v>
      </c>
      <c r="K50" s="233">
        <f t="shared" si="9"/>
        <v>0</v>
      </c>
      <c r="L50" s="234">
        <f>SUMIFS('Sch A. Input'!I48:BJ48,'Sch A. Input'!$I$14:$BJ$14,"Recurring",'Sch A. Input'!$I$13:$BJ$13,"&lt;="&amp;'Sch D. Workings'!$L$11)</f>
        <v>0</v>
      </c>
      <c r="M50" s="234">
        <f>SUMIFS('Sch A. Input'!I48:BJ48,'Sch A. Input'!$I$14:$BJ$14,"One-time",'Sch A. Input'!$I$13:$BJ$13,"&lt;="&amp;'Sch D. Workings'!$L$11)</f>
        <v>0</v>
      </c>
      <c r="N50" s="235">
        <f t="shared" si="10"/>
        <v>0</v>
      </c>
      <c r="O50" s="234">
        <f t="shared" si="11"/>
        <v>0</v>
      </c>
      <c r="P50" s="234">
        <f t="shared" si="12"/>
        <v>0</v>
      </c>
      <c r="Q50" s="234">
        <f t="shared" si="13"/>
        <v>0</v>
      </c>
      <c r="R50" s="260">
        <f t="shared" si="14"/>
        <v>0</v>
      </c>
      <c r="S50" s="270">
        <f t="shared" si="15"/>
        <v>0</v>
      </c>
      <c r="T50" s="237">
        <f t="shared" si="16"/>
        <v>0</v>
      </c>
      <c r="U50" s="97">
        <f t="shared" si="17"/>
        <v>0</v>
      </c>
      <c r="V50" s="243">
        <f>IF(AND(F50&lt;&gt;0,F50&lt;=E50,F50&lt;=INDEX('Sch A. Input'!$BM$15:$BM$33,MATCH(E50,'Sch A. Input'!$BM$15:$BM$33,FALSE)-1,1)),"Leaver",L50-I50)</f>
        <v>0</v>
      </c>
      <c r="W50" s="243">
        <f>IF(AND(F50&lt;&gt;0,F50&lt;=E50,F50&lt;=INDEX('Sch A. Input'!$BM$15:$BM$33,MATCH(E50,'Sch A. Input'!$BM$15:$BM$33,FALSE)-1,1)),"Leaver",M50-J50)</f>
        <v>0</v>
      </c>
      <c r="X50" s="244">
        <f>IF(AND(F50&lt;&gt;0,F50&lt;=E50,F50&lt;=INDEX('Sch A. Input'!$BM$15:$BM$33,MATCH(E50,'Sch A. Input'!$BM$15:$BM$33,FALSE)-1,1)),"Leaver",N50-K50)</f>
        <v>0</v>
      </c>
      <c r="Y50" s="244">
        <f>IF(AND(F50&lt;&gt;0,F50&lt;=E50,F50&lt;=INDEX('Sch A. Input'!$BM$15:$BM$33,MATCH(E50,'Sch A. Input'!$BM$15:$BM$33,FALSE)-1,1)),"Leaver",IFERROR(V50/AB50*24,0))</f>
        <v>0</v>
      </c>
      <c r="Z50" s="244">
        <f>IF(AND(F50&lt;&gt;0,F50&lt;=E50,F50&lt;=INDEX('Sch A. Input'!$BM$15:$BM$33,MATCH(E50,'Sch A. Input'!$BM$15:$BM$33,FALSE)-1,1)),"Leaver",Y50+W50)</f>
        <v>0</v>
      </c>
      <c r="AA50" s="266">
        <f>IF(AND(F50&lt;&gt;0,F50&lt;=E50,F50&lt;=INDEX('Sch A. Input'!$BM$15:$BM$33,MATCH(E50,'Sch A. Input'!$BM$15:$BM$33,FALSE)-1,1)),"Leaver",IFERROR(IF(AND($L$11&gt;Y265,Y265&gt;0),AD265*H50,H50*(SUMPRODUCT(--((MIN(Z50,900000))&gt;$C$9:$C$12),((MIN(Z50,900000))-$C$9:$C$12),$H$9:$H$12))/MIN(Z50,900000)),0))</f>
        <v>0</v>
      </c>
      <c r="AB50" s="266">
        <f>IF(AND(F50&lt;&gt;0,F50&lt;=E50,F50&lt;=INDEX('Sch A. Input'!$BM$15:$BM$33,MATCH(E50,'Sch A. Input'!$BM$15:$BM$33,FALSE)-1,1)),"Leaver",IF(OR(D50="",D50&gt;$L$11,($L$11-15)&lt;$K$9),0,DAYS360(D50,E50+1,FALSE)/15-1))</f>
        <v>0</v>
      </c>
      <c r="AC50" s="267">
        <f>IF(AND(F50&lt;&gt;0,F50&lt;=E50,F50&lt;=INDEX('Sch A. Input'!$BM$15:$BM$33,MATCH(E50,'Sch A. Input'!$BM$15:$BM$33,FALSE)-1,1)),"Leaver",IFERROR(IF((V50/$AB50*$M$9+W50+G50)&gt;900000,"YES","NO"),0))</f>
        <v>0</v>
      </c>
      <c r="AD50" s="231">
        <f>IF(AND(F50&lt;&gt;0,F50&lt;=E50,F50&lt;=INDEX('Sch A. Input'!$BM$15:$BM$33,MATCH(E50,'Sch A. Input'!$BM$15:$BM$33,FALSE)-1,1)),"Leaver",IFERROR(IF(AC50="Yes",MIN(1/(H50/X50)*AA50,AA50),(SUMPRODUCT(--((MIN(Z50,900000))&gt;$C$9:$C$12),((MIN(Z50,900000))-$C$9:$C$12),$H$9:$H$12))-((1-(AB50/24))*(SUMPRODUCT(--((MIN(Y50,900000))&gt;$C$9:$C$12),((MIN(Y50,900000))-$C$9:$C$12),$H$9:$H$12)))),0))</f>
        <v>0</v>
      </c>
      <c r="AE50" s="172">
        <f>IF(AND(F50&lt;&gt;0,F50&lt;=E50,F50&lt;=INDEX('Sch A. Input'!$BM$15:$BM$33,MATCH(E50,'Sch A. Input'!$BM$15:$BM$33,FALSE)-1,1)),"Leaver",IFERROR(AD50/X50,0))</f>
        <v>0</v>
      </c>
      <c r="AF50" s="173">
        <f>IF(AND(F50&lt;&gt;0,F50&lt;=E50,F50&lt;=INDEX('Sch A. Input'!$BM$15:$BM$33,MATCH(E50,'Sch A. Input'!$BM$15:$BM$33,FALSE)-1,1)),"Leaver",T50-AD50)</f>
        <v>0</v>
      </c>
      <c r="AG50" s="94">
        <f t="shared" si="18"/>
        <v>0</v>
      </c>
      <c r="BK50" s="2"/>
      <c r="BL50" s="2"/>
      <c r="BM50" s="2"/>
      <c r="BN50" s="2"/>
      <c r="BO50" s="2"/>
      <c r="BP50" s="2"/>
      <c r="CI50"/>
      <c r="CJ50"/>
      <c r="CK50"/>
      <c r="CL50"/>
      <c r="CM50"/>
    </row>
    <row r="51" spans="2:91" x14ac:dyDescent="0.25">
      <c r="B51" s="70" t="str">
        <f>IF('Sch A. Input'!B49="","",'Sch A. Input'!B49)</f>
        <v/>
      </c>
      <c r="C51" s="75" t="str">
        <f>IF('Sch A. Input'!C49="","",'Sch A. Input'!C49)</f>
        <v/>
      </c>
      <c r="D51" s="71" t="str">
        <f>IF('Sch A. Input'!D49="","",'Sch A. Input'!D49)</f>
        <v/>
      </c>
      <c r="E51" s="71">
        <f>'Sch A. Input'!E49</f>
        <v>42931</v>
      </c>
      <c r="F51" s="71">
        <f>'Sch A. Input'!F49</f>
        <v>0</v>
      </c>
      <c r="G51" s="230">
        <f>'Sch A. Input'!G49</f>
        <v>0</v>
      </c>
      <c r="H51" s="230">
        <f>+IF('Sch A. Input'!D49="",0,MAX($D$12-G51,0))</f>
        <v>0</v>
      </c>
      <c r="I51" s="232">
        <f>SUMIFS('Sch A. Input'!I49:BJ49,'Sch A. Input'!$I$13:$BJ$13,$L$11,'Sch A. Input'!$I$14:$BJ$14,"Recurring")</f>
        <v>0</v>
      </c>
      <c r="J51" s="232">
        <f>SUMIFS('Sch A. Input'!I49:BJ49,'Sch A. Input'!$I$13:$BJ$13,$L$11,'Sch A. Input'!$I$14:$BJ$14,"One-time")</f>
        <v>0</v>
      </c>
      <c r="K51" s="233">
        <f t="shared" si="9"/>
        <v>0</v>
      </c>
      <c r="L51" s="234">
        <f>SUMIFS('Sch A. Input'!I49:BJ49,'Sch A. Input'!$I$14:$BJ$14,"Recurring",'Sch A. Input'!$I$13:$BJ$13,"&lt;="&amp;'Sch D. Workings'!$L$11)</f>
        <v>0</v>
      </c>
      <c r="M51" s="234">
        <f>SUMIFS('Sch A. Input'!I49:BJ49,'Sch A. Input'!$I$14:$BJ$14,"One-time",'Sch A. Input'!$I$13:$BJ$13,"&lt;="&amp;'Sch D. Workings'!$L$11)</f>
        <v>0</v>
      </c>
      <c r="N51" s="235">
        <f t="shared" si="10"/>
        <v>0</v>
      </c>
      <c r="O51" s="234">
        <f t="shared" si="11"/>
        <v>0</v>
      </c>
      <c r="P51" s="234">
        <f t="shared" si="12"/>
        <v>0</v>
      </c>
      <c r="Q51" s="234">
        <f t="shared" si="13"/>
        <v>0</v>
      </c>
      <c r="R51" s="260">
        <f t="shared" si="14"/>
        <v>0</v>
      </c>
      <c r="S51" s="270">
        <f t="shared" si="15"/>
        <v>0</v>
      </c>
      <c r="T51" s="237">
        <f t="shared" si="16"/>
        <v>0</v>
      </c>
      <c r="U51" s="97">
        <f t="shared" si="17"/>
        <v>0</v>
      </c>
      <c r="V51" s="243">
        <f>IF(AND(F51&lt;&gt;0,F51&lt;=E51,F51&lt;=INDEX('Sch A. Input'!$BM$15:$BM$33,MATCH(E51,'Sch A. Input'!$BM$15:$BM$33,FALSE)-1,1)),"Leaver",L51-I51)</f>
        <v>0</v>
      </c>
      <c r="W51" s="243">
        <f>IF(AND(F51&lt;&gt;0,F51&lt;=E51,F51&lt;=INDEX('Sch A. Input'!$BM$15:$BM$33,MATCH(E51,'Sch A. Input'!$BM$15:$BM$33,FALSE)-1,1)),"Leaver",M51-J51)</f>
        <v>0</v>
      </c>
      <c r="X51" s="244">
        <f>IF(AND(F51&lt;&gt;0,F51&lt;=E51,F51&lt;=INDEX('Sch A. Input'!$BM$15:$BM$33,MATCH(E51,'Sch A. Input'!$BM$15:$BM$33,FALSE)-1,1)),"Leaver",N51-K51)</f>
        <v>0</v>
      </c>
      <c r="Y51" s="244">
        <f>IF(AND(F51&lt;&gt;0,F51&lt;=E51,F51&lt;=INDEX('Sch A. Input'!$BM$15:$BM$33,MATCH(E51,'Sch A. Input'!$BM$15:$BM$33,FALSE)-1,1)),"Leaver",IFERROR(V51/AB51*24,0))</f>
        <v>0</v>
      </c>
      <c r="Z51" s="244">
        <f>IF(AND(F51&lt;&gt;0,F51&lt;=E51,F51&lt;=INDEX('Sch A. Input'!$BM$15:$BM$33,MATCH(E51,'Sch A. Input'!$BM$15:$BM$33,FALSE)-1,1)),"Leaver",Y51+W51)</f>
        <v>0</v>
      </c>
      <c r="AA51" s="266">
        <f>IF(AND(F51&lt;&gt;0,F51&lt;=E51,F51&lt;=INDEX('Sch A. Input'!$BM$15:$BM$33,MATCH(E51,'Sch A. Input'!$BM$15:$BM$33,FALSE)-1,1)),"Leaver",IFERROR(IF(AND($L$11&gt;Y266,Y266&gt;0),AD266*H51,H51*(SUMPRODUCT(--((MIN(Z51,900000))&gt;$C$9:$C$12),((MIN(Z51,900000))-$C$9:$C$12),$H$9:$H$12))/MIN(Z51,900000)),0))</f>
        <v>0</v>
      </c>
      <c r="AB51" s="266">
        <f>IF(AND(F51&lt;&gt;0,F51&lt;=E51,F51&lt;=INDEX('Sch A. Input'!$BM$15:$BM$33,MATCH(E51,'Sch A. Input'!$BM$15:$BM$33,FALSE)-1,1)),"Leaver",IF(OR(D51="",D51&gt;$L$11,($L$11-15)&lt;$K$9),0,DAYS360(D51,E51+1,FALSE)/15-1))</f>
        <v>0</v>
      </c>
      <c r="AC51" s="267">
        <f>IF(AND(F51&lt;&gt;0,F51&lt;=E51,F51&lt;=INDEX('Sch A. Input'!$BM$15:$BM$33,MATCH(E51,'Sch A. Input'!$BM$15:$BM$33,FALSE)-1,1)),"Leaver",IFERROR(IF((V51/$AB51*$M$9+W51+G51)&gt;900000,"YES","NO"),0))</f>
        <v>0</v>
      </c>
      <c r="AD51" s="231">
        <f>IF(AND(F51&lt;&gt;0,F51&lt;=E51,F51&lt;=INDEX('Sch A. Input'!$BM$15:$BM$33,MATCH(E51,'Sch A. Input'!$BM$15:$BM$33,FALSE)-1,1)),"Leaver",IFERROR(IF(AC51="Yes",MIN(1/(H51/X51)*AA51,AA51),(SUMPRODUCT(--((MIN(Z51,900000))&gt;$C$9:$C$12),((MIN(Z51,900000))-$C$9:$C$12),$H$9:$H$12))-((1-(AB51/24))*(SUMPRODUCT(--((MIN(Y51,900000))&gt;$C$9:$C$12),((MIN(Y51,900000))-$C$9:$C$12),$H$9:$H$12)))),0))</f>
        <v>0</v>
      </c>
      <c r="AE51" s="172">
        <f>IF(AND(F51&lt;&gt;0,F51&lt;=E51,F51&lt;=INDEX('Sch A. Input'!$BM$15:$BM$33,MATCH(E51,'Sch A. Input'!$BM$15:$BM$33,FALSE)-1,1)),"Leaver",IFERROR(AD51/X51,0))</f>
        <v>0</v>
      </c>
      <c r="AF51" s="173">
        <f>IF(AND(F51&lt;&gt;0,F51&lt;=E51,F51&lt;=INDEX('Sch A. Input'!$BM$15:$BM$33,MATCH(E51,'Sch A. Input'!$BM$15:$BM$33,FALSE)-1,1)),"Leaver",T51-AD51)</f>
        <v>0</v>
      </c>
      <c r="AG51" s="94">
        <f t="shared" si="18"/>
        <v>0</v>
      </c>
      <c r="BK51" s="2"/>
      <c r="BL51" s="2"/>
      <c r="BM51" s="2"/>
      <c r="BN51" s="2"/>
      <c r="BO51" s="2"/>
      <c r="BP51" s="2"/>
      <c r="CI51"/>
      <c r="CJ51"/>
      <c r="CK51"/>
      <c r="CL51"/>
      <c r="CM51"/>
    </row>
    <row r="52" spans="2:91" x14ac:dyDescent="0.25">
      <c r="B52" s="70" t="str">
        <f>IF('Sch A. Input'!B50="","",'Sch A. Input'!B50)</f>
        <v/>
      </c>
      <c r="C52" s="75" t="str">
        <f>IF('Sch A. Input'!C50="","",'Sch A. Input'!C50)</f>
        <v/>
      </c>
      <c r="D52" s="71" t="str">
        <f>IF('Sch A. Input'!D50="","",'Sch A. Input'!D50)</f>
        <v/>
      </c>
      <c r="E52" s="71">
        <f>'Sch A. Input'!E50</f>
        <v>42931</v>
      </c>
      <c r="F52" s="71">
        <f>'Sch A. Input'!F50</f>
        <v>0</v>
      </c>
      <c r="G52" s="230">
        <f>'Sch A. Input'!G50</f>
        <v>0</v>
      </c>
      <c r="H52" s="230">
        <f>+IF('Sch A. Input'!D50="",0,MAX($D$12-G52,0))</f>
        <v>0</v>
      </c>
      <c r="I52" s="232">
        <f>SUMIFS('Sch A. Input'!I50:BJ50,'Sch A. Input'!$I$13:$BJ$13,$L$11,'Sch A. Input'!$I$14:$BJ$14,"Recurring")</f>
        <v>0</v>
      </c>
      <c r="J52" s="232">
        <f>SUMIFS('Sch A. Input'!I50:BJ50,'Sch A. Input'!$I$13:$BJ$13,$L$11,'Sch A. Input'!$I$14:$BJ$14,"One-time")</f>
        <v>0</v>
      </c>
      <c r="K52" s="233">
        <f t="shared" si="9"/>
        <v>0</v>
      </c>
      <c r="L52" s="234">
        <f>SUMIFS('Sch A. Input'!I50:BJ50,'Sch A. Input'!$I$14:$BJ$14,"Recurring",'Sch A. Input'!$I$13:$BJ$13,"&lt;="&amp;'Sch D. Workings'!$L$11)</f>
        <v>0</v>
      </c>
      <c r="M52" s="234">
        <f>SUMIFS('Sch A. Input'!I50:BJ50,'Sch A. Input'!$I$14:$BJ$14,"One-time",'Sch A. Input'!$I$13:$BJ$13,"&lt;="&amp;'Sch D. Workings'!$L$11)</f>
        <v>0</v>
      </c>
      <c r="N52" s="235">
        <f t="shared" si="10"/>
        <v>0</v>
      </c>
      <c r="O52" s="234">
        <f t="shared" si="11"/>
        <v>0</v>
      </c>
      <c r="P52" s="234">
        <f t="shared" si="12"/>
        <v>0</v>
      </c>
      <c r="Q52" s="234">
        <f t="shared" si="13"/>
        <v>0</v>
      </c>
      <c r="R52" s="260">
        <f t="shared" si="14"/>
        <v>0</v>
      </c>
      <c r="S52" s="270">
        <f t="shared" si="15"/>
        <v>0</v>
      </c>
      <c r="T52" s="237">
        <f t="shared" si="16"/>
        <v>0</v>
      </c>
      <c r="U52" s="97">
        <f t="shared" si="17"/>
        <v>0</v>
      </c>
      <c r="V52" s="243">
        <f>IF(AND(F52&lt;&gt;0,F52&lt;=E52,F52&lt;=INDEX('Sch A. Input'!$BM$15:$BM$33,MATCH(E52,'Sch A. Input'!$BM$15:$BM$33,FALSE)-1,1)),"Leaver",L52-I52)</f>
        <v>0</v>
      </c>
      <c r="W52" s="243">
        <f>IF(AND(F52&lt;&gt;0,F52&lt;=E52,F52&lt;=INDEX('Sch A. Input'!$BM$15:$BM$33,MATCH(E52,'Sch A. Input'!$BM$15:$BM$33,FALSE)-1,1)),"Leaver",M52-J52)</f>
        <v>0</v>
      </c>
      <c r="X52" s="244">
        <f>IF(AND(F52&lt;&gt;0,F52&lt;=E52,F52&lt;=INDEX('Sch A. Input'!$BM$15:$BM$33,MATCH(E52,'Sch A. Input'!$BM$15:$BM$33,FALSE)-1,1)),"Leaver",N52-K52)</f>
        <v>0</v>
      </c>
      <c r="Y52" s="244">
        <f>IF(AND(F52&lt;&gt;0,F52&lt;=E52,F52&lt;=INDEX('Sch A. Input'!$BM$15:$BM$33,MATCH(E52,'Sch A. Input'!$BM$15:$BM$33,FALSE)-1,1)),"Leaver",IFERROR(V52/AB52*24,0))</f>
        <v>0</v>
      </c>
      <c r="Z52" s="244">
        <f>IF(AND(F52&lt;&gt;0,F52&lt;=E52,F52&lt;=INDEX('Sch A. Input'!$BM$15:$BM$33,MATCH(E52,'Sch A. Input'!$BM$15:$BM$33,FALSE)-1,1)),"Leaver",Y52+W52)</f>
        <v>0</v>
      </c>
      <c r="AA52" s="266">
        <f>IF(AND(F52&lt;&gt;0,F52&lt;=E52,F52&lt;=INDEX('Sch A. Input'!$BM$15:$BM$33,MATCH(E52,'Sch A. Input'!$BM$15:$BM$33,FALSE)-1,1)),"Leaver",IFERROR(IF(AND($L$11&gt;Y267,Y267&gt;0),AD267*H52,H52*(SUMPRODUCT(--((MIN(Z52,900000))&gt;$C$9:$C$12),((MIN(Z52,900000))-$C$9:$C$12),$H$9:$H$12))/MIN(Z52,900000)),0))</f>
        <v>0</v>
      </c>
      <c r="AB52" s="266">
        <f>IF(AND(F52&lt;&gt;0,F52&lt;=E52,F52&lt;=INDEX('Sch A. Input'!$BM$15:$BM$33,MATCH(E52,'Sch A. Input'!$BM$15:$BM$33,FALSE)-1,1)),"Leaver",IF(OR(D52="",D52&gt;$L$11,($L$11-15)&lt;$K$9),0,DAYS360(D52,E52+1,FALSE)/15-1))</f>
        <v>0</v>
      </c>
      <c r="AC52" s="267">
        <f>IF(AND(F52&lt;&gt;0,F52&lt;=E52,F52&lt;=INDEX('Sch A. Input'!$BM$15:$BM$33,MATCH(E52,'Sch A. Input'!$BM$15:$BM$33,FALSE)-1,1)),"Leaver",IFERROR(IF((V52/$AB52*$M$9+W52+G52)&gt;900000,"YES","NO"),0))</f>
        <v>0</v>
      </c>
      <c r="AD52" s="231">
        <f>IF(AND(F52&lt;&gt;0,F52&lt;=E52,F52&lt;=INDEX('Sch A. Input'!$BM$15:$BM$33,MATCH(E52,'Sch A. Input'!$BM$15:$BM$33,FALSE)-1,1)),"Leaver",IFERROR(IF(AC52="Yes",MIN(1/(H52/X52)*AA52,AA52),(SUMPRODUCT(--((MIN(Z52,900000))&gt;$C$9:$C$12),((MIN(Z52,900000))-$C$9:$C$12),$H$9:$H$12))-((1-(AB52/24))*(SUMPRODUCT(--((MIN(Y52,900000))&gt;$C$9:$C$12),((MIN(Y52,900000))-$C$9:$C$12),$H$9:$H$12)))),0))</f>
        <v>0</v>
      </c>
      <c r="AE52" s="172">
        <f>IF(AND(F52&lt;&gt;0,F52&lt;=E52,F52&lt;=INDEX('Sch A. Input'!$BM$15:$BM$33,MATCH(E52,'Sch A. Input'!$BM$15:$BM$33,FALSE)-1,1)),"Leaver",IFERROR(AD52/X52,0))</f>
        <v>0</v>
      </c>
      <c r="AF52" s="173">
        <f>IF(AND(F52&lt;&gt;0,F52&lt;=E52,F52&lt;=INDEX('Sch A. Input'!$BM$15:$BM$33,MATCH(E52,'Sch A. Input'!$BM$15:$BM$33,FALSE)-1,1)),"Leaver",T52-AD52)</f>
        <v>0</v>
      </c>
      <c r="AG52" s="94">
        <f t="shared" si="18"/>
        <v>0</v>
      </c>
      <c r="BK52" s="2"/>
      <c r="BL52" s="2"/>
      <c r="BM52" s="2"/>
      <c r="BN52" s="2"/>
      <c r="BO52" s="2"/>
      <c r="BP52" s="2"/>
      <c r="CI52"/>
      <c r="CJ52"/>
      <c r="CK52"/>
      <c r="CL52"/>
      <c r="CM52"/>
    </row>
    <row r="53" spans="2:91" x14ac:dyDescent="0.25">
      <c r="B53" s="70" t="str">
        <f>IF('Sch A. Input'!B51="","",'Sch A. Input'!B51)</f>
        <v/>
      </c>
      <c r="C53" s="75" t="str">
        <f>IF('Sch A. Input'!C51="","",'Sch A. Input'!C51)</f>
        <v/>
      </c>
      <c r="D53" s="71" t="str">
        <f>IF('Sch A. Input'!D51="","",'Sch A. Input'!D51)</f>
        <v/>
      </c>
      <c r="E53" s="71">
        <f>'Sch A. Input'!E51</f>
        <v>42931</v>
      </c>
      <c r="F53" s="71">
        <f>'Sch A. Input'!F51</f>
        <v>0</v>
      </c>
      <c r="G53" s="230">
        <f>'Sch A. Input'!G51</f>
        <v>0</v>
      </c>
      <c r="H53" s="230">
        <f>+IF('Sch A. Input'!D51="",0,MAX($D$12-G53,0))</f>
        <v>0</v>
      </c>
      <c r="I53" s="232">
        <f>SUMIFS('Sch A. Input'!I51:BJ51,'Sch A. Input'!$I$13:$BJ$13,$L$11,'Sch A. Input'!$I$14:$BJ$14,"Recurring")</f>
        <v>0</v>
      </c>
      <c r="J53" s="232">
        <f>SUMIFS('Sch A. Input'!I51:BJ51,'Sch A. Input'!$I$13:$BJ$13,$L$11,'Sch A. Input'!$I$14:$BJ$14,"One-time")</f>
        <v>0</v>
      </c>
      <c r="K53" s="233">
        <f t="shared" si="9"/>
        <v>0</v>
      </c>
      <c r="L53" s="234">
        <f>SUMIFS('Sch A. Input'!I51:BJ51,'Sch A. Input'!$I$14:$BJ$14,"Recurring",'Sch A. Input'!$I$13:$BJ$13,"&lt;="&amp;'Sch D. Workings'!$L$11)</f>
        <v>0</v>
      </c>
      <c r="M53" s="234">
        <f>SUMIFS('Sch A. Input'!I51:BJ51,'Sch A. Input'!$I$14:$BJ$14,"One-time",'Sch A. Input'!$I$13:$BJ$13,"&lt;="&amp;'Sch D. Workings'!$L$11)</f>
        <v>0</v>
      </c>
      <c r="N53" s="235">
        <f t="shared" si="10"/>
        <v>0</v>
      </c>
      <c r="O53" s="234">
        <f t="shared" si="11"/>
        <v>0</v>
      </c>
      <c r="P53" s="234">
        <f t="shared" si="12"/>
        <v>0</v>
      </c>
      <c r="Q53" s="234">
        <f t="shared" si="13"/>
        <v>0</v>
      </c>
      <c r="R53" s="260">
        <f t="shared" si="14"/>
        <v>0</v>
      </c>
      <c r="S53" s="270">
        <f t="shared" si="15"/>
        <v>0</v>
      </c>
      <c r="T53" s="237">
        <f t="shared" si="16"/>
        <v>0</v>
      </c>
      <c r="U53" s="97">
        <f t="shared" si="17"/>
        <v>0</v>
      </c>
      <c r="V53" s="243">
        <f>IF(AND(F53&lt;&gt;0,F53&lt;=E53,F53&lt;=INDEX('Sch A. Input'!$BM$15:$BM$33,MATCH(E53,'Sch A. Input'!$BM$15:$BM$33,FALSE)-1,1)),"Leaver",L53-I53)</f>
        <v>0</v>
      </c>
      <c r="W53" s="243">
        <f>IF(AND(F53&lt;&gt;0,F53&lt;=E53,F53&lt;=INDEX('Sch A. Input'!$BM$15:$BM$33,MATCH(E53,'Sch A. Input'!$BM$15:$BM$33,FALSE)-1,1)),"Leaver",M53-J53)</f>
        <v>0</v>
      </c>
      <c r="X53" s="244">
        <f>IF(AND(F53&lt;&gt;0,F53&lt;=E53,F53&lt;=INDEX('Sch A. Input'!$BM$15:$BM$33,MATCH(E53,'Sch A. Input'!$BM$15:$BM$33,FALSE)-1,1)),"Leaver",N53-K53)</f>
        <v>0</v>
      </c>
      <c r="Y53" s="244">
        <f>IF(AND(F53&lt;&gt;0,F53&lt;=E53,F53&lt;=INDEX('Sch A. Input'!$BM$15:$BM$33,MATCH(E53,'Sch A. Input'!$BM$15:$BM$33,FALSE)-1,1)),"Leaver",IFERROR(V53/AB53*24,0))</f>
        <v>0</v>
      </c>
      <c r="Z53" s="244">
        <f>IF(AND(F53&lt;&gt;0,F53&lt;=E53,F53&lt;=INDEX('Sch A. Input'!$BM$15:$BM$33,MATCH(E53,'Sch A. Input'!$BM$15:$BM$33,FALSE)-1,1)),"Leaver",Y53+W53)</f>
        <v>0</v>
      </c>
      <c r="AA53" s="266">
        <f>IF(AND(F53&lt;&gt;0,F53&lt;=E53,F53&lt;=INDEX('Sch A. Input'!$BM$15:$BM$33,MATCH(E53,'Sch A. Input'!$BM$15:$BM$33,FALSE)-1,1)),"Leaver",IFERROR(IF(AND($L$11&gt;Y268,Y268&gt;0),AD268*H53,H53*(SUMPRODUCT(--((MIN(Z53,900000))&gt;$C$9:$C$12),((MIN(Z53,900000))-$C$9:$C$12),$H$9:$H$12))/MIN(Z53,900000)),0))</f>
        <v>0</v>
      </c>
      <c r="AB53" s="266">
        <f>IF(AND(F53&lt;&gt;0,F53&lt;=E53,F53&lt;=INDEX('Sch A. Input'!$BM$15:$BM$33,MATCH(E53,'Sch A. Input'!$BM$15:$BM$33,FALSE)-1,1)),"Leaver",IF(OR(D53="",D53&gt;$L$11,($L$11-15)&lt;$K$9),0,DAYS360(D53,E53+1,FALSE)/15-1))</f>
        <v>0</v>
      </c>
      <c r="AC53" s="267">
        <f>IF(AND(F53&lt;&gt;0,F53&lt;=E53,F53&lt;=INDEX('Sch A. Input'!$BM$15:$BM$33,MATCH(E53,'Sch A. Input'!$BM$15:$BM$33,FALSE)-1,1)),"Leaver",IFERROR(IF((V53/$AB53*$M$9+W53+G53)&gt;900000,"YES","NO"),0))</f>
        <v>0</v>
      </c>
      <c r="AD53" s="231">
        <f>IF(AND(F53&lt;&gt;0,F53&lt;=E53,F53&lt;=INDEX('Sch A. Input'!$BM$15:$BM$33,MATCH(E53,'Sch A. Input'!$BM$15:$BM$33,FALSE)-1,1)),"Leaver",IFERROR(IF(AC53="Yes",MIN(1/(H53/X53)*AA53,AA53),(SUMPRODUCT(--((MIN(Z53,900000))&gt;$C$9:$C$12),((MIN(Z53,900000))-$C$9:$C$12),$H$9:$H$12))-((1-(AB53/24))*(SUMPRODUCT(--((MIN(Y53,900000))&gt;$C$9:$C$12),((MIN(Y53,900000))-$C$9:$C$12),$H$9:$H$12)))),0))</f>
        <v>0</v>
      </c>
      <c r="AE53" s="172">
        <f>IF(AND(F53&lt;&gt;0,F53&lt;=E53,F53&lt;=INDEX('Sch A. Input'!$BM$15:$BM$33,MATCH(E53,'Sch A. Input'!$BM$15:$BM$33,FALSE)-1,1)),"Leaver",IFERROR(AD53/X53,0))</f>
        <v>0</v>
      </c>
      <c r="AF53" s="173">
        <f>IF(AND(F53&lt;&gt;0,F53&lt;=E53,F53&lt;=INDEX('Sch A. Input'!$BM$15:$BM$33,MATCH(E53,'Sch A. Input'!$BM$15:$BM$33,FALSE)-1,1)),"Leaver",T53-AD53)</f>
        <v>0</v>
      </c>
      <c r="AG53" s="94">
        <f t="shared" si="18"/>
        <v>0</v>
      </c>
      <c r="BK53" s="2"/>
      <c r="BL53" s="2"/>
      <c r="BM53" s="2"/>
      <c r="BN53" s="2"/>
      <c r="BO53" s="2"/>
      <c r="BP53" s="2"/>
      <c r="CI53"/>
      <c r="CJ53"/>
      <c r="CK53"/>
      <c r="CL53"/>
      <c r="CM53"/>
    </row>
    <row r="54" spans="2:91" x14ac:dyDescent="0.25">
      <c r="B54" s="70" t="str">
        <f>IF('Sch A. Input'!B52="","",'Sch A. Input'!B52)</f>
        <v/>
      </c>
      <c r="C54" s="75" t="str">
        <f>IF('Sch A. Input'!C52="","",'Sch A. Input'!C52)</f>
        <v/>
      </c>
      <c r="D54" s="71" t="str">
        <f>IF('Sch A. Input'!D52="","",'Sch A. Input'!D52)</f>
        <v/>
      </c>
      <c r="E54" s="71">
        <f>'Sch A. Input'!E52</f>
        <v>42931</v>
      </c>
      <c r="F54" s="71">
        <f>'Sch A. Input'!F52</f>
        <v>0</v>
      </c>
      <c r="G54" s="230">
        <f>'Sch A. Input'!G52</f>
        <v>0</v>
      </c>
      <c r="H54" s="230">
        <f>+IF('Sch A. Input'!D52="",0,MAX($D$12-G54,0))</f>
        <v>0</v>
      </c>
      <c r="I54" s="232">
        <f>SUMIFS('Sch A. Input'!I52:BJ52,'Sch A. Input'!$I$13:$BJ$13,$L$11,'Sch A. Input'!$I$14:$BJ$14,"Recurring")</f>
        <v>0</v>
      </c>
      <c r="J54" s="232">
        <f>SUMIFS('Sch A. Input'!I52:BJ52,'Sch A. Input'!$I$13:$BJ$13,$L$11,'Sch A. Input'!$I$14:$BJ$14,"One-time")</f>
        <v>0</v>
      </c>
      <c r="K54" s="233">
        <f t="shared" si="9"/>
        <v>0</v>
      </c>
      <c r="L54" s="234">
        <f>SUMIFS('Sch A. Input'!I52:BJ52,'Sch A. Input'!$I$14:$BJ$14,"Recurring",'Sch A. Input'!$I$13:$BJ$13,"&lt;="&amp;'Sch D. Workings'!$L$11)</f>
        <v>0</v>
      </c>
      <c r="M54" s="234">
        <f>SUMIFS('Sch A. Input'!I52:BJ52,'Sch A. Input'!$I$14:$BJ$14,"One-time",'Sch A. Input'!$I$13:$BJ$13,"&lt;="&amp;'Sch D. Workings'!$L$11)</f>
        <v>0</v>
      </c>
      <c r="N54" s="235">
        <f t="shared" si="10"/>
        <v>0</v>
      </c>
      <c r="O54" s="234">
        <f t="shared" si="11"/>
        <v>0</v>
      </c>
      <c r="P54" s="234">
        <f t="shared" si="12"/>
        <v>0</v>
      </c>
      <c r="Q54" s="234">
        <f t="shared" si="13"/>
        <v>0</v>
      </c>
      <c r="R54" s="260">
        <f t="shared" si="14"/>
        <v>0</v>
      </c>
      <c r="S54" s="270">
        <f t="shared" si="15"/>
        <v>0</v>
      </c>
      <c r="T54" s="237">
        <f t="shared" si="16"/>
        <v>0</v>
      </c>
      <c r="U54" s="97">
        <f t="shared" si="17"/>
        <v>0</v>
      </c>
      <c r="V54" s="243">
        <f>IF(AND(F54&lt;&gt;0,F54&lt;=E54,F54&lt;=INDEX('Sch A. Input'!$BM$15:$BM$33,MATCH(E54,'Sch A. Input'!$BM$15:$BM$33,FALSE)-1,1)),"Leaver",L54-I54)</f>
        <v>0</v>
      </c>
      <c r="W54" s="243">
        <f>IF(AND(F54&lt;&gt;0,F54&lt;=E54,F54&lt;=INDEX('Sch A. Input'!$BM$15:$BM$33,MATCH(E54,'Sch A. Input'!$BM$15:$BM$33,FALSE)-1,1)),"Leaver",M54-J54)</f>
        <v>0</v>
      </c>
      <c r="X54" s="244">
        <f>IF(AND(F54&lt;&gt;0,F54&lt;=E54,F54&lt;=INDEX('Sch A. Input'!$BM$15:$BM$33,MATCH(E54,'Sch A. Input'!$BM$15:$BM$33,FALSE)-1,1)),"Leaver",N54-K54)</f>
        <v>0</v>
      </c>
      <c r="Y54" s="244">
        <f>IF(AND(F54&lt;&gt;0,F54&lt;=E54,F54&lt;=INDEX('Sch A. Input'!$BM$15:$BM$33,MATCH(E54,'Sch A. Input'!$BM$15:$BM$33,FALSE)-1,1)),"Leaver",IFERROR(V54/AB54*24,0))</f>
        <v>0</v>
      </c>
      <c r="Z54" s="244">
        <f>IF(AND(F54&lt;&gt;0,F54&lt;=E54,F54&lt;=INDEX('Sch A. Input'!$BM$15:$BM$33,MATCH(E54,'Sch A. Input'!$BM$15:$BM$33,FALSE)-1,1)),"Leaver",Y54+W54)</f>
        <v>0</v>
      </c>
      <c r="AA54" s="266">
        <f>IF(AND(F54&lt;&gt;0,F54&lt;=E54,F54&lt;=INDEX('Sch A. Input'!$BM$15:$BM$33,MATCH(E54,'Sch A. Input'!$BM$15:$BM$33,FALSE)-1,1)),"Leaver",IFERROR(IF(AND($L$11&gt;Y269,Y269&gt;0),AD269*H54,H54*(SUMPRODUCT(--((MIN(Z54,900000))&gt;$C$9:$C$12),((MIN(Z54,900000))-$C$9:$C$12),$H$9:$H$12))/MIN(Z54,900000)),0))</f>
        <v>0</v>
      </c>
      <c r="AB54" s="266">
        <f>IF(AND(F54&lt;&gt;0,F54&lt;=E54,F54&lt;=INDEX('Sch A. Input'!$BM$15:$BM$33,MATCH(E54,'Sch A. Input'!$BM$15:$BM$33,FALSE)-1,1)),"Leaver",IF(OR(D54="",D54&gt;$L$11,($L$11-15)&lt;$K$9),0,DAYS360(D54,E54+1,FALSE)/15-1))</f>
        <v>0</v>
      </c>
      <c r="AC54" s="267">
        <f>IF(AND(F54&lt;&gt;0,F54&lt;=E54,F54&lt;=INDEX('Sch A. Input'!$BM$15:$BM$33,MATCH(E54,'Sch A. Input'!$BM$15:$BM$33,FALSE)-1,1)),"Leaver",IFERROR(IF((V54/$AB54*$M$9+W54+G54)&gt;900000,"YES","NO"),0))</f>
        <v>0</v>
      </c>
      <c r="AD54" s="231">
        <f>IF(AND(F54&lt;&gt;0,F54&lt;=E54,F54&lt;=INDEX('Sch A. Input'!$BM$15:$BM$33,MATCH(E54,'Sch A. Input'!$BM$15:$BM$33,FALSE)-1,1)),"Leaver",IFERROR(IF(AC54="Yes",MIN(1/(H54/X54)*AA54,AA54),(SUMPRODUCT(--((MIN(Z54,900000))&gt;$C$9:$C$12),((MIN(Z54,900000))-$C$9:$C$12),$H$9:$H$12))-((1-(AB54/24))*(SUMPRODUCT(--((MIN(Y54,900000))&gt;$C$9:$C$12),((MIN(Y54,900000))-$C$9:$C$12),$H$9:$H$12)))),0))</f>
        <v>0</v>
      </c>
      <c r="AE54" s="172">
        <f>IF(AND(F54&lt;&gt;0,F54&lt;=E54,F54&lt;=INDEX('Sch A. Input'!$BM$15:$BM$33,MATCH(E54,'Sch A. Input'!$BM$15:$BM$33,FALSE)-1,1)),"Leaver",IFERROR(AD54/X54,0))</f>
        <v>0</v>
      </c>
      <c r="AF54" s="173">
        <f>IF(AND(F54&lt;&gt;0,F54&lt;=E54,F54&lt;=INDEX('Sch A. Input'!$BM$15:$BM$33,MATCH(E54,'Sch A. Input'!$BM$15:$BM$33,FALSE)-1,1)),"Leaver",T54-AD54)</f>
        <v>0</v>
      </c>
      <c r="AG54" s="94">
        <f t="shared" si="18"/>
        <v>0</v>
      </c>
      <c r="BK54" s="2"/>
      <c r="BL54" s="2"/>
      <c r="BM54" s="2"/>
      <c r="BN54" s="2"/>
      <c r="BO54" s="2"/>
      <c r="BP54" s="2"/>
      <c r="CI54"/>
      <c r="CJ54"/>
      <c r="CK54"/>
      <c r="CL54"/>
      <c r="CM54"/>
    </row>
    <row r="55" spans="2:91" x14ac:dyDescent="0.25">
      <c r="B55" s="70" t="str">
        <f>IF('Sch A. Input'!B53="","",'Sch A. Input'!B53)</f>
        <v/>
      </c>
      <c r="C55" s="75" t="str">
        <f>IF('Sch A. Input'!C53="","",'Sch A. Input'!C53)</f>
        <v/>
      </c>
      <c r="D55" s="71" t="str">
        <f>IF('Sch A. Input'!D53="","",'Sch A. Input'!D53)</f>
        <v/>
      </c>
      <c r="E55" s="71">
        <f>'Sch A. Input'!E53</f>
        <v>42931</v>
      </c>
      <c r="F55" s="71">
        <f>'Sch A. Input'!F53</f>
        <v>0</v>
      </c>
      <c r="G55" s="230">
        <f>'Sch A. Input'!G53</f>
        <v>0</v>
      </c>
      <c r="H55" s="230">
        <f>+IF('Sch A. Input'!D53="",0,MAX($D$12-G55,0))</f>
        <v>0</v>
      </c>
      <c r="I55" s="232">
        <f>SUMIFS('Sch A. Input'!I53:BJ53,'Sch A. Input'!$I$13:$BJ$13,$L$11,'Sch A. Input'!$I$14:$BJ$14,"Recurring")</f>
        <v>0</v>
      </c>
      <c r="J55" s="232">
        <f>SUMIFS('Sch A. Input'!I53:BJ53,'Sch A. Input'!$I$13:$BJ$13,$L$11,'Sch A. Input'!$I$14:$BJ$14,"One-time")</f>
        <v>0</v>
      </c>
      <c r="K55" s="233">
        <f t="shared" si="9"/>
        <v>0</v>
      </c>
      <c r="L55" s="234">
        <f>SUMIFS('Sch A. Input'!I53:BJ53,'Sch A. Input'!$I$14:$BJ$14,"Recurring",'Sch A. Input'!$I$13:$BJ$13,"&lt;="&amp;'Sch D. Workings'!$L$11)</f>
        <v>0</v>
      </c>
      <c r="M55" s="234">
        <f>SUMIFS('Sch A. Input'!I53:BJ53,'Sch A. Input'!$I$14:$BJ$14,"One-time",'Sch A. Input'!$I$13:$BJ$13,"&lt;="&amp;'Sch D. Workings'!$L$11)</f>
        <v>0</v>
      </c>
      <c r="N55" s="235">
        <f t="shared" si="10"/>
        <v>0</v>
      </c>
      <c r="O55" s="234">
        <f t="shared" si="11"/>
        <v>0</v>
      </c>
      <c r="P55" s="234">
        <f t="shared" si="12"/>
        <v>0</v>
      </c>
      <c r="Q55" s="234">
        <f t="shared" si="13"/>
        <v>0</v>
      </c>
      <c r="R55" s="260">
        <f t="shared" si="14"/>
        <v>0</v>
      </c>
      <c r="S55" s="270">
        <f t="shared" si="15"/>
        <v>0</v>
      </c>
      <c r="T55" s="237">
        <f t="shared" si="16"/>
        <v>0</v>
      </c>
      <c r="U55" s="97">
        <f t="shared" si="17"/>
        <v>0</v>
      </c>
      <c r="V55" s="243">
        <f>IF(AND(F55&lt;&gt;0,F55&lt;=E55,F55&lt;=INDEX('Sch A. Input'!$BM$15:$BM$33,MATCH(E55,'Sch A. Input'!$BM$15:$BM$33,FALSE)-1,1)),"Leaver",L55-I55)</f>
        <v>0</v>
      </c>
      <c r="W55" s="243">
        <f>IF(AND(F55&lt;&gt;0,F55&lt;=E55,F55&lt;=INDEX('Sch A. Input'!$BM$15:$BM$33,MATCH(E55,'Sch A. Input'!$BM$15:$BM$33,FALSE)-1,1)),"Leaver",M55-J55)</f>
        <v>0</v>
      </c>
      <c r="X55" s="244">
        <f>IF(AND(F55&lt;&gt;0,F55&lt;=E55,F55&lt;=INDEX('Sch A. Input'!$BM$15:$BM$33,MATCH(E55,'Sch A. Input'!$BM$15:$BM$33,FALSE)-1,1)),"Leaver",N55-K55)</f>
        <v>0</v>
      </c>
      <c r="Y55" s="244">
        <f>IF(AND(F55&lt;&gt;0,F55&lt;=E55,F55&lt;=INDEX('Sch A. Input'!$BM$15:$BM$33,MATCH(E55,'Sch A. Input'!$BM$15:$BM$33,FALSE)-1,1)),"Leaver",IFERROR(V55/AB55*24,0))</f>
        <v>0</v>
      </c>
      <c r="Z55" s="244">
        <f>IF(AND(F55&lt;&gt;0,F55&lt;=E55,F55&lt;=INDEX('Sch A. Input'!$BM$15:$BM$33,MATCH(E55,'Sch A. Input'!$BM$15:$BM$33,FALSE)-1,1)),"Leaver",Y55+W55)</f>
        <v>0</v>
      </c>
      <c r="AA55" s="266">
        <f>IF(AND(F55&lt;&gt;0,F55&lt;=E55,F55&lt;=INDEX('Sch A. Input'!$BM$15:$BM$33,MATCH(E55,'Sch A. Input'!$BM$15:$BM$33,FALSE)-1,1)),"Leaver",IFERROR(IF(AND($L$11&gt;Y270,Y270&gt;0),AD270*H55,H55*(SUMPRODUCT(--((MIN(Z55,900000))&gt;$C$9:$C$12),((MIN(Z55,900000))-$C$9:$C$12),$H$9:$H$12))/MIN(Z55,900000)),0))</f>
        <v>0</v>
      </c>
      <c r="AB55" s="266">
        <f>IF(AND(F55&lt;&gt;0,F55&lt;=E55,F55&lt;=INDEX('Sch A. Input'!$BM$15:$BM$33,MATCH(E55,'Sch A. Input'!$BM$15:$BM$33,FALSE)-1,1)),"Leaver",IF(OR(D55="",D55&gt;$L$11,($L$11-15)&lt;$K$9),0,DAYS360(D55,E55+1,FALSE)/15-1))</f>
        <v>0</v>
      </c>
      <c r="AC55" s="267">
        <f>IF(AND(F55&lt;&gt;0,F55&lt;=E55,F55&lt;=INDEX('Sch A. Input'!$BM$15:$BM$33,MATCH(E55,'Sch A. Input'!$BM$15:$BM$33,FALSE)-1,1)),"Leaver",IFERROR(IF((V55/$AB55*$M$9+W55+G55)&gt;900000,"YES","NO"),0))</f>
        <v>0</v>
      </c>
      <c r="AD55" s="231">
        <f>IF(AND(F55&lt;&gt;0,F55&lt;=E55,F55&lt;=INDEX('Sch A. Input'!$BM$15:$BM$33,MATCH(E55,'Sch A. Input'!$BM$15:$BM$33,FALSE)-1,1)),"Leaver",IFERROR(IF(AC55="Yes",MIN(1/(H55/X55)*AA55,AA55),(SUMPRODUCT(--((MIN(Z55,900000))&gt;$C$9:$C$12),((MIN(Z55,900000))-$C$9:$C$12),$H$9:$H$12))-((1-(AB55/24))*(SUMPRODUCT(--((MIN(Y55,900000))&gt;$C$9:$C$12),((MIN(Y55,900000))-$C$9:$C$12),$H$9:$H$12)))),0))</f>
        <v>0</v>
      </c>
      <c r="AE55" s="172">
        <f>IF(AND(F55&lt;&gt;0,F55&lt;=E55,F55&lt;=INDEX('Sch A. Input'!$BM$15:$BM$33,MATCH(E55,'Sch A. Input'!$BM$15:$BM$33,FALSE)-1,1)),"Leaver",IFERROR(AD55/X55,0))</f>
        <v>0</v>
      </c>
      <c r="AF55" s="173">
        <f>IF(AND(F55&lt;&gt;0,F55&lt;=E55,F55&lt;=INDEX('Sch A. Input'!$BM$15:$BM$33,MATCH(E55,'Sch A. Input'!$BM$15:$BM$33,FALSE)-1,1)),"Leaver",T55-AD55)</f>
        <v>0</v>
      </c>
      <c r="AG55" s="94">
        <f t="shared" si="18"/>
        <v>0</v>
      </c>
      <c r="BK55" s="2"/>
      <c r="BL55" s="2"/>
      <c r="BM55" s="2"/>
      <c r="BN55" s="2"/>
      <c r="BO55" s="2"/>
      <c r="BP55" s="2"/>
      <c r="CI55"/>
      <c r="CJ55"/>
      <c r="CK55"/>
      <c r="CL55"/>
      <c r="CM55"/>
    </row>
    <row r="56" spans="2:91" x14ac:dyDescent="0.25">
      <c r="B56" s="70" t="str">
        <f>IF('Sch A. Input'!B54="","",'Sch A. Input'!B54)</f>
        <v/>
      </c>
      <c r="C56" s="75" t="str">
        <f>IF('Sch A. Input'!C54="","",'Sch A. Input'!C54)</f>
        <v/>
      </c>
      <c r="D56" s="71" t="str">
        <f>IF('Sch A. Input'!D54="","",'Sch A. Input'!D54)</f>
        <v/>
      </c>
      <c r="E56" s="71">
        <f>'Sch A. Input'!E54</f>
        <v>42931</v>
      </c>
      <c r="F56" s="71">
        <f>'Sch A. Input'!F54</f>
        <v>0</v>
      </c>
      <c r="G56" s="230">
        <f>'Sch A. Input'!G54</f>
        <v>0</v>
      </c>
      <c r="H56" s="230">
        <f>+IF('Sch A. Input'!D54="",0,MAX($D$12-G56,0))</f>
        <v>0</v>
      </c>
      <c r="I56" s="232">
        <f>SUMIFS('Sch A. Input'!I54:BJ54,'Sch A. Input'!$I$13:$BJ$13,$L$11,'Sch A. Input'!$I$14:$BJ$14,"Recurring")</f>
        <v>0</v>
      </c>
      <c r="J56" s="232">
        <f>SUMIFS('Sch A. Input'!I54:BJ54,'Sch A. Input'!$I$13:$BJ$13,$L$11,'Sch A. Input'!$I$14:$BJ$14,"One-time")</f>
        <v>0</v>
      </c>
      <c r="K56" s="233">
        <f t="shared" si="9"/>
        <v>0</v>
      </c>
      <c r="L56" s="234">
        <f>SUMIFS('Sch A. Input'!I54:BJ54,'Sch A. Input'!$I$14:$BJ$14,"Recurring",'Sch A. Input'!$I$13:$BJ$13,"&lt;="&amp;'Sch D. Workings'!$L$11)</f>
        <v>0</v>
      </c>
      <c r="M56" s="234">
        <f>SUMIFS('Sch A. Input'!I54:BJ54,'Sch A. Input'!$I$14:$BJ$14,"One-time",'Sch A. Input'!$I$13:$BJ$13,"&lt;="&amp;'Sch D. Workings'!$L$11)</f>
        <v>0</v>
      </c>
      <c r="N56" s="235">
        <f t="shared" si="10"/>
        <v>0</v>
      </c>
      <c r="O56" s="234">
        <f t="shared" si="11"/>
        <v>0</v>
      </c>
      <c r="P56" s="234">
        <f t="shared" si="12"/>
        <v>0</v>
      </c>
      <c r="Q56" s="234">
        <f t="shared" si="13"/>
        <v>0</v>
      </c>
      <c r="R56" s="260">
        <f t="shared" si="14"/>
        <v>0</v>
      </c>
      <c r="S56" s="270">
        <f t="shared" si="15"/>
        <v>0</v>
      </c>
      <c r="T56" s="237">
        <f t="shared" si="16"/>
        <v>0</v>
      </c>
      <c r="U56" s="97">
        <f t="shared" si="17"/>
        <v>0</v>
      </c>
      <c r="V56" s="243">
        <f>IF(AND(F56&lt;&gt;0,F56&lt;=E56,F56&lt;=INDEX('Sch A. Input'!$BM$15:$BM$33,MATCH(E56,'Sch A. Input'!$BM$15:$BM$33,FALSE)-1,1)),"Leaver",L56-I56)</f>
        <v>0</v>
      </c>
      <c r="W56" s="243">
        <f>IF(AND(F56&lt;&gt;0,F56&lt;=E56,F56&lt;=INDEX('Sch A. Input'!$BM$15:$BM$33,MATCH(E56,'Sch A. Input'!$BM$15:$BM$33,FALSE)-1,1)),"Leaver",M56-J56)</f>
        <v>0</v>
      </c>
      <c r="X56" s="244">
        <f>IF(AND(F56&lt;&gt;0,F56&lt;=E56,F56&lt;=INDEX('Sch A. Input'!$BM$15:$BM$33,MATCH(E56,'Sch A. Input'!$BM$15:$BM$33,FALSE)-1,1)),"Leaver",N56-K56)</f>
        <v>0</v>
      </c>
      <c r="Y56" s="244">
        <f>IF(AND(F56&lt;&gt;0,F56&lt;=E56,F56&lt;=INDEX('Sch A. Input'!$BM$15:$BM$33,MATCH(E56,'Sch A. Input'!$BM$15:$BM$33,FALSE)-1,1)),"Leaver",IFERROR(V56/AB56*24,0))</f>
        <v>0</v>
      </c>
      <c r="Z56" s="244">
        <f>IF(AND(F56&lt;&gt;0,F56&lt;=E56,F56&lt;=INDEX('Sch A. Input'!$BM$15:$BM$33,MATCH(E56,'Sch A. Input'!$BM$15:$BM$33,FALSE)-1,1)),"Leaver",Y56+W56)</f>
        <v>0</v>
      </c>
      <c r="AA56" s="266">
        <f>IF(AND(F56&lt;&gt;0,F56&lt;=E56,F56&lt;=INDEX('Sch A. Input'!$BM$15:$BM$33,MATCH(E56,'Sch A. Input'!$BM$15:$BM$33,FALSE)-1,1)),"Leaver",IFERROR(IF(AND($L$11&gt;Y271,Y271&gt;0),AD271*H56,H56*(SUMPRODUCT(--((MIN(Z56,900000))&gt;$C$9:$C$12),((MIN(Z56,900000))-$C$9:$C$12),$H$9:$H$12))/MIN(Z56,900000)),0))</f>
        <v>0</v>
      </c>
      <c r="AB56" s="266">
        <f>IF(AND(F56&lt;&gt;0,F56&lt;=E56,F56&lt;=INDEX('Sch A. Input'!$BM$15:$BM$33,MATCH(E56,'Sch A. Input'!$BM$15:$BM$33,FALSE)-1,1)),"Leaver",IF(OR(D56="",D56&gt;$L$11,($L$11-15)&lt;$K$9),0,DAYS360(D56,E56+1,FALSE)/15-1))</f>
        <v>0</v>
      </c>
      <c r="AC56" s="267">
        <f>IF(AND(F56&lt;&gt;0,F56&lt;=E56,F56&lt;=INDEX('Sch A. Input'!$BM$15:$BM$33,MATCH(E56,'Sch A. Input'!$BM$15:$BM$33,FALSE)-1,1)),"Leaver",IFERROR(IF((V56/$AB56*$M$9+W56+G56)&gt;900000,"YES","NO"),0))</f>
        <v>0</v>
      </c>
      <c r="AD56" s="231">
        <f>IF(AND(F56&lt;&gt;0,F56&lt;=E56,F56&lt;=INDEX('Sch A. Input'!$BM$15:$BM$33,MATCH(E56,'Sch A. Input'!$BM$15:$BM$33,FALSE)-1,1)),"Leaver",IFERROR(IF(AC56="Yes",MIN(1/(H56/X56)*AA56,AA56),(SUMPRODUCT(--((MIN(Z56,900000))&gt;$C$9:$C$12),((MIN(Z56,900000))-$C$9:$C$12),$H$9:$H$12))-((1-(AB56/24))*(SUMPRODUCT(--((MIN(Y56,900000))&gt;$C$9:$C$12),((MIN(Y56,900000))-$C$9:$C$12),$H$9:$H$12)))),0))</f>
        <v>0</v>
      </c>
      <c r="AE56" s="172">
        <f>IF(AND(F56&lt;&gt;0,F56&lt;=E56,F56&lt;=INDEX('Sch A. Input'!$BM$15:$BM$33,MATCH(E56,'Sch A. Input'!$BM$15:$BM$33,FALSE)-1,1)),"Leaver",IFERROR(AD56/X56,0))</f>
        <v>0</v>
      </c>
      <c r="AF56" s="173">
        <f>IF(AND(F56&lt;&gt;0,F56&lt;=E56,F56&lt;=INDEX('Sch A. Input'!$BM$15:$BM$33,MATCH(E56,'Sch A. Input'!$BM$15:$BM$33,FALSE)-1,1)),"Leaver",T56-AD56)</f>
        <v>0</v>
      </c>
      <c r="AG56" s="94">
        <f t="shared" si="18"/>
        <v>0</v>
      </c>
      <c r="BK56" s="2"/>
      <c r="BL56" s="2"/>
      <c r="BM56" s="2"/>
      <c r="BN56" s="2"/>
      <c r="BO56" s="2"/>
      <c r="BP56" s="2"/>
      <c r="CI56"/>
      <c r="CJ56"/>
      <c r="CK56"/>
      <c r="CL56"/>
      <c r="CM56"/>
    </row>
    <row r="57" spans="2:91" x14ac:dyDescent="0.25">
      <c r="B57" s="70" t="str">
        <f>IF('Sch A. Input'!B55="","",'Sch A. Input'!B55)</f>
        <v/>
      </c>
      <c r="C57" s="75" t="str">
        <f>IF('Sch A. Input'!C55="","",'Sch A. Input'!C55)</f>
        <v/>
      </c>
      <c r="D57" s="71" t="str">
        <f>IF('Sch A. Input'!D55="","",'Sch A. Input'!D55)</f>
        <v/>
      </c>
      <c r="E57" s="71">
        <f>'Sch A. Input'!E55</f>
        <v>42931</v>
      </c>
      <c r="F57" s="71">
        <f>'Sch A. Input'!F55</f>
        <v>0</v>
      </c>
      <c r="G57" s="230">
        <f>'Sch A. Input'!G55</f>
        <v>0</v>
      </c>
      <c r="H57" s="230">
        <f>+IF('Sch A. Input'!D55="",0,MAX($D$12-G57,0))</f>
        <v>0</v>
      </c>
      <c r="I57" s="232">
        <f>SUMIFS('Sch A. Input'!I55:BJ55,'Sch A. Input'!$I$13:$BJ$13,$L$11,'Sch A. Input'!$I$14:$BJ$14,"Recurring")</f>
        <v>0</v>
      </c>
      <c r="J57" s="232">
        <f>SUMIFS('Sch A. Input'!I55:BJ55,'Sch A. Input'!$I$13:$BJ$13,$L$11,'Sch A. Input'!$I$14:$BJ$14,"One-time")</f>
        <v>0</v>
      </c>
      <c r="K57" s="233">
        <f t="shared" si="9"/>
        <v>0</v>
      </c>
      <c r="L57" s="234">
        <f>SUMIFS('Sch A. Input'!I55:BJ55,'Sch A. Input'!$I$14:$BJ$14,"Recurring",'Sch A. Input'!$I$13:$BJ$13,"&lt;="&amp;'Sch D. Workings'!$L$11)</f>
        <v>0</v>
      </c>
      <c r="M57" s="234">
        <f>SUMIFS('Sch A. Input'!I55:BJ55,'Sch A. Input'!$I$14:$BJ$14,"One-time",'Sch A. Input'!$I$13:$BJ$13,"&lt;="&amp;'Sch D. Workings'!$L$11)</f>
        <v>0</v>
      </c>
      <c r="N57" s="235">
        <f t="shared" si="10"/>
        <v>0</v>
      </c>
      <c r="O57" s="234">
        <f t="shared" si="11"/>
        <v>0</v>
      </c>
      <c r="P57" s="234">
        <f t="shared" si="12"/>
        <v>0</v>
      </c>
      <c r="Q57" s="234">
        <f t="shared" si="13"/>
        <v>0</v>
      </c>
      <c r="R57" s="260">
        <f t="shared" si="14"/>
        <v>0</v>
      </c>
      <c r="S57" s="270">
        <f t="shared" si="15"/>
        <v>0</v>
      </c>
      <c r="T57" s="237">
        <f t="shared" si="16"/>
        <v>0</v>
      </c>
      <c r="U57" s="97">
        <f t="shared" si="17"/>
        <v>0</v>
      </c>
      <c r="V57" s="243">
        <f>IF(AND(F57&lt;&gt;0,F57&lt;=E57,F57&lt;=INDEX('Sch A. Input'!$BM$15:$BM$33,MATCH(E57,'Sch A. Input'!$BM$15:$BM$33,FALSE)-1,1)),"Leaver",L57-I57)</f>
        <v>0</v>
      </c>
      <c r="W57" s="243">
        <f>IF(AND(F57&lt;&gt;0,F57&lt;=E57,F57&lt;=INDEX('Sch A. Input'!$BM$15:$BM$33,MATCH(E57,'Sch A. Input'!$BM$15:$BM$33,FALSE)-1,1)),"Leaver",M57-J57)</f>
        <v>0</v>
      </c>
      <c r="X57" s="244">
        <f>IF(AND(F57&lt;&gt;0,F57&lt;=E57,F57&lt;=INDEX('Sch A. Input'!$BM$15:$BM$33,MATCH(E57,'Sch A. Input'!$BM$15:$BM$33,FALSE)-1,1)),"Leaver",N57-K57)</f>
        <v>0</v>
      </c>
      <c r="Y57" s="244">
        <f>IF(AND(F57&lt;&gt;0,F57&lt;=E57,F57&lt;=INDEX('Sch A. Input'!$BM$15:$BM$33,MATCH(E57,'Sch A. Input'!$BM$15:$BM$33,FALSE)-1,1)),"Leaver",IFERROR(V57/AB57*24,0))</f>
        <v>0</v>
      </c>
      <c r="Z57" s="244">
        <f>IF(AND(F57&lt;&gt;0,F57&lt;=E57,F57&lt;=INDEX('Sch A. Input'!$BM$15:$BM$33,MATCH(E57,'Sch A. Input'!$BM$15:$BM$33,FALSE)-1,1)),"Leaver",Y57+W57)</f>
        <v>0</v>
      </c>
      <c r="AA57" s="266">
        <f>IF(AND(F57&lt;&gt;0,F57&lt;=E57,F57&lt;=INDEX('Sch A. Input'!$BM$15:$BM$33,MATCH(E57,'Sch A. Input'!$BM$15:$BM$33,FALSE)-1,1)),"Leaver",IFERROR(IF(AND($L$11&gt;Y272,Y272&gt;0),AD272*H57,H57*(SUMPRODUCT(--((MIN(Z57,900000))&gt;$C$9:$C$12),((MIN(Z57,900000))-$C$9:$C$12),$H$9:$H$12))/MIN(Z57,900000)),0))</f>
        <v>0</v>
      </c>
      <c r="AB57" s="266">
        <f>IF(AND(F57&lt;&gt;0,F57&lt;=E57,F57&lt;=INDEX('Sch A. Input'!$BM$15:$BM$33,MATCH(E57,'Sch A. Input'!$BM$15:$BM$33,FALSE)-1,1)),"Leaver",IF(OR(D57="",D57&gt;$L$11,($L$11-15)&lt;$K$9),0,DAYS360(D57,E57+1,FALSE)/15-1))</f>
        <v>0</v>
      </c>
      <c r="AC57" s="267">
        <f>IF(AND(F57&lt;&gt;0,F57&lt;=E57,F57&lt;=INDEX('Sch A. Input'!$BM$15:$BM$33,MATCH(E57,'Sch A. Input'!$BM$15:$BM$33,FALSE)-1,1)),"Leaver",IFERROR(IF((V57/$AB57*$M$9+W57+G57)&gt;900000,"YES","NO"),0))</f>
        <v>0</v>
      </c>
      <c r="AD57" s="231">
        <f>IF(AND(F57&lt;&gt;0,F57&lt;=E57,F57&lt;=INDEX('Sch A. Input'!$BM$15:$BM$33,MATCH(E57,'Sch A. Input'!$BM$15:$BM$33,FALSE)-1,1)),"Leaver",IFERROR(IF(AC57="Yes",MIN(1/(H57/X57)*AA57,AA57),(SUMPRODUCT(--((MIN(Z57,900000))&gt;$C$9:$C$12),((MIN(Z57,900000))-$C$9:$C$12),$H$9:$H$12))-((1-(AB57/24))*(SUMPRODUCT(--((MIN(Y57,900000))&gt;$C$9:$C$12),((MIN(Y57,900000))-$C$9:$C$12),$H$9:$H$12)))),0))</f>
        <v>0</v>
      </c>
      <c r="AE57" s="172">
        <f>IF(AND(F57&lt;&gt;0,F57&lt;=E57,F57&lt;=INDEX('Sch A. Input'!$BM$15:$BM$33,MATCH(E57,'Sch A. Input'!$BM$15:$BM$33,FALSE)-1,1)),"Leaver",IFERROR(AD57/X57,0))</f>
        <v>0</v>
      </c>
      <c r="AF57" s="173">
        <f>IF(AND(F57&lt;&gt;0,F57&lt;=E57,F57&lt;=INDEX('Sch A. Input'!$BM$15:$BM$33,MATCH(E57,'Sch A. Input'!$BM$15:$BM$33,FALSE)-1,1)),"Leaver",T57-AD57)</f>
        <v>0</v>
      </c>
      <c r="AG57" s="94">
        <f t="shared" si="18"/>
        <v>0</v>
      </c>
      <c r="BK57" s="2"/>
      <c r="BL57" s="2"/>
      <c r="BM57" s="2"/>
      <c r="BN57" s="2"/>
      <c r="BO57" s="2"/>
      <c r="BP57" s="2"/>
      <c r="CI57"/>
      <c r="CJ57"/>
      <c r="CK57"/>
      <c r="CL57"/>
      <c r="CM57"/>
    </row>
    <row r="58" spans="2:91" x14ac:dyDescent="0.25">
      <c r="B58" s="70" t="str">
        <f>IF('Sch A. Input'!B56="","",'Sch A. Input'!B56)</f>
        <v/>
      </c>
      <c r="C58" s="75" t="str">
        <f>IF('Sch A. Input'!C56="","",'Sch A. Input'!C56)</f>
        <v/>
      </c>
      <c r="D58" s="71" t="str">
        <f>IF('Sch A. Input'!D56="","",'Sch A. Input'!D56)</f>
        <v/>
      </c>
      <c r="E58" s="71">
        <f>'Sch A. Input'!E56</f>
        <v>42931</v>
      </c>
      <c r="F58" s="71">
        <f>'Sch A. Input'!F56</f>
        <v>0</v>
      </c>
      <c r="G58" s="230">
        <f>'Sch A. Input'!G56</f>
        <v>0</v>
      </c>
      <c r="H58" s="230">
        <f>+IF('Sch A. Input'!D56="",0,MAX($D$12-G58,0))</f>
        <v>0</v>
      </c>
      <c r="I58" s="232">
        <f>SUMIFS('Sch A. Input'!I56:BJ56,'Sch A. Input'!$I$13:$BJ$13,$L$11,'Sch A. Input'!$I$14:$BJ$14,"Recurring")</f>
        <v>0</v>
      </c>
      <c r="J58" s="232">
        <f>SUMIFS('Sch A. Input'!I56:BJ56,'Sch A. Input'!$I$13:$BJ$13,$L$11,'Sch A. Input'!$I$14:$BJ$14,"One-time")</f>
        <v>0</v>
      </c>
      <c r="K58" s="233">
        <f t="shared" si="9"/>
        <v>0</v>
      </c>
      <c r="L58" s="234">
        <f>SUMIFS('Sch A. Input'!I56:BJ56,'Sch A. Input'!$I$14:$BJ$14,"Recurring",'Sch A. Input'!$I$13:$BJ$13,"&lt;="&amp;'Sch D. Workings'!$L$11)</f>
        <v>0</v>
      </c>
      <c r="M58" s="234">
        <f>SUMIFS('Sch A. Input'!I56:BJ56,'Sch A. Input'!$I$14:$BJ$14,"One-time",'Sch A. Input'!$I$13:$BJ$13,"&lt;="&amp;'Sch D. Workings'!$L$11)</f>
        <v>0</v>
      </c>
      <c r="N58" s="235">
        <f t="shared" si="10"/>
        <v>0</v>
      </c>
      <c r="O58" s="234">
        <f t="shared" si="11"/>
        <v>0</v>
      </c>
      <c r="P58" s="234">
        <f t="shared" si="12"/>
        <v>0</v>
      </c>
      <c r="Q58" s="234">
        <f t="shared" si="13"/>
        <v>0</v>
      </c>
      <c r="R58" s="260">
        <f t="shared" si="14"/>
        <v>0</v>
      </c>
      <c r="S58" s="270">
        <f t="shared" si="15"/>
        <v>0</v>
      </c>
      <c r="T58" s="237">
        <f t="shared" si="16"/>
        <v>0</v>
      </c>
      <c r="U58" s="97">
        <f t="shared" si="17"/>
        <v>0</v>
      </c>
      <c r="V58" s="243">
        <f>IF(AND(F58&lt;&gt;0,F58&lt;=E58,F58&lt;=INDEX('Sch A. Input'!$BM$15:$BM$33,MATCH(E58,'Sch A. Input'!$BM$15:$BM$33,FALSE)-1,1)),"Leaver",L58-I58)</f>
        <v>0</v>
      </c>
      <c r="W58" s="243">
        <f>IF(AND(F58&lt;&gt;0,F58&lt;=E58,F58&lt;=INDEX('Sch A. Input'!$BM$15:$BM$33,MATCH(E58,'Sch A. Input'!$BM$15:$BM$33,FALSE)-1,1)),"Leaver",M58-J58)</f>
        <v>0</v>
      </c>
      <c r="X58" s="244">
        <f>IF(AND(F58&lt;&gt;0,F58&lt;=E58,F58&lt;=INDEX('Sch A. Input'!$BM$15:$BM$33,MATCH(E58,'Sch A. Input'!$BM$15:$BM$33,FALSE)-1,1)),"Leaver",N58-K58)</f>
        <v>0</v>
      </c>
      <c r="Y58" s="244">
        <f>IF(AND(F58&lt;&gt;0,F58&lt;=E58,F58&lt;=INDEX('Sch A. Input'!$BM$15:$BM$33,MATCH(E58,'Sch A. Input'!$BM$15:$BM$33,FALSE)-1,1)),"Leaver",IFERROR(V58/AB58*24,0))</f>
        <v>0</v>
      </c>
      <c r="Z58" s="244">
        <f>IF(AND(F58&lt;&gt;0,F58&lt;=E58,F58&lt;=INDEX('Sch A. Input'!$BM$15:$BM$33,MATCH(E58,'Sch A. Input'!$BM$15:$BM$33,FALSE)-1,1)),"Leaver",Y58+W58)</f>
        <v>0</v>
      </c>
      <c r="AA58" s="266">
        <f>IF(AND(F58&lt;&gt;0,F58&lt;=E58,F58&lt;=INDEX('Sch A. Input'!$BM$15:$BM$33,MATCH(E58,'Sch A. Input'!$BM$15:$BM$33,FALSE)-1,1)),"Leaver",IFERROR(IF(AND($L$11&gt;Y273,Y273&gt;0),AD273*H58,H58*(SUMPRODUCT(--((MIN(Z58,900000))&gt;$C$9:$C$12),((MIN(Z58,900000))-$C$9:$C$12),$H$9:$H$12))/MIN(Z58,900000)),0))</f>
        <v>0</v>
      </c>
      <c r="AB58" s="266">
        <f>IF(AND(F58&lt;&gt;0,F58&lt;=E58,F58&lt;=INDEX('Sch A. Input'!$BM$15:$BM$33,MATCH(E58,'Sch A. Input'!$BM$15:$BM$33,FALSE)-1,1)),"Leaver",IF(OR(D58="",D58&gt;$L$11,($L$11-15)&lt;$K$9),0,DAYS360(D58,E58+1,FALSE)/15-1))</f>
        <v>0</v>
      </c>
      <c r="AC58" s="267">
        <f>IF(AND(F58&lt;&gt;0,F58&lt;=E58,F58&lt;=INDEX('Sch A. Input'!$BM$15:$BM$33,MATCH(E58,'Sch A. Input'!$BM$15:$BM$33,FALSE)-1,1)),"Leaver",IFERROR(IF((V58/$AB58*$M$9+W58+G58)&gt;900000,"YES","NO"),0))</f>
        <v>0</v>
      </c>
      <c r="AD58" s="231">
        <f>IF(AND(F58&lt;&gt;0,F58&lt;=E58,F58&lt;=INDEX('Sch A. Input'!$BM$15:$BM$33,MATCH(E58,'Sch A. Input'!$BM$15:$BM$33,FALSE)-1,1)),"Leaver",IFERROR(IF(AC58="Yes",MIN(1/(H58/X58)*AA58,AA58),(SUMPRODUCT(--((MIN(Z58,900000))&gt;$C$9:$C$12),((MIN(Z58,900000))-$C$9:$C$12),$H$9:$H$12))-((1-(AB58/24))*(SUMPRODUCT(--((MIN(Y58,900000))&gt;$C$9:$C$12),((MIN(Y58,900000))-$C$9:$C$12),$H$9:$H$12)))),0))</f>
        <v>0</v>
      </c>
      <c r="AE58" s="172">
        <f>IF(AND(F58&lt;&gt;0,F58&lt;=E58,F58&lt;=INDEX('Sch A. Input'!$BM$15:$BM$33,MATCH(E58,'Sch A. Input'!$BM$15:$BM$33,FALSE)-1,1)),"Leaver",IFERROR(AD58/X58,0))</f>
        <v>0</v>
      </c>
      <c r="AF58" s="173">
        <f>IF(AND(F58&lt;&gt;0,F58&lt;=E58,F58&lt;=INDEX('Sch A. Input'!$BM$15:$BM$33,MATCH(E58,'Sch A. Input'!$BM$15:$BM$33,FALSE)-1,1)),"Leaver",T58-AD58)</f>
        <v>0</v>
      </c>
      <c r="AG58" s="94">
        <f t="shared" si="18"/>
        <v>0</v>
      </c>
      <c r="BK58" s="2"/>
      <c r="BL58" s="2"/>
      <c r="BM58" s="2"/>
      <c r="BN58" s="2"/>
      <c r="BO58" s="2"/>
      <c r="BP58" s="2"/>
      <c r="CI58"/>
      <c r="CJ58"/>
      <c r="CK58"/>
      <c r="CL58"/>
      <c r="CM58"/>
    </row>
    <row r="59" spans="2:91" x14ac:dyDescent="0.25">
      <c r="B59" s="70" t="str">
        <f>IF('Sch A. Input'!B57="","",'Sch A. Input'!B57)</f>
        <v/>
      </c>
      <c r="C59" s="75" t="str">
        <f>IF('Sch A. Input'!C57="","",'Sch A. Input'!C57)</f>
        <v/>
      </c>
      <c r="D59" s="71" t="str">
        <f>IF('Sch A. Input'!D57="","",'Sch A. Input'!D57)</f>
        <v/>
      </c>
      <c r="E59" s="71">
        <f>'Sch A. Input'!E57</f>
        <v>42931</v>
      </c>
      <c r="F59" s="71">
        <f>'Sch A. Input'!F57</f>
        <v>0</v>
      </c>
      <c r="G59" s="230">
        <f>'Sch A. Input'!G57</f>
        <v>0</v>
      </c>
      <c r="H59" s="230">
        <f>+IF('Sch A. Input'!D57="",0,MAX($D$12-G59,0))</f>
        <v>0</v>
      </c>
      <c r="I59" s="232">
        <f>SUMIFS('Sch A. Input'!I57:BJ57,'Sch A. Input'!$I$13:$BJ$13,$L$11,'Sch A. Input'!$I$14:$BJ$14,"Recurring")</f>
        <v>0</v>
      </c>
      <c r="J59" s="232">
        <f>SUMIFS('Sch A. Input'!I57:BJ57,'Sch A. Input'!$I$13:$BJ$13,$L$11,'Sch A. Input'!$I$14:$BJ$14,"One-time")</f>
        <v>0</v>
      </c>
      <c r="K59" s="233">
        <f t="shared" si="9"/>
        <v>0</v>
      </c>
      <c r="L59" s="234">
        <f>SUMIFS('Sch A. Input'!I57:BJ57,'Sch A. Input'!$I$14:$BJ$14,"Recurring",'Sch A. Input'!$I$13:$BJ$13,"&lt;="&amp;'Sch D. Workings'!$L$11)</f>
        <v>0</v>
      </c>
      <c r="M59" s="234">
        <f>SUMIFS('Sch A. Input'!I57:BJ57,'Sch A. Input'!$I$14:$BJ$14,"One-time",'Sch A. Input'!$I$13:$BJ$13,"&lt;="&amp;'Sch D. Workings'!$L$11)</f>
        <v>0</v>
      </c>
      <c r="N59" s="235">
        <f t="shared" si="10"/>
        <v>0</v>
      </c>
      <c r="O59" s="234">
        <f t="shared" si="11"/>
        <v>0</v>
      </c>
      <c r="P59" s="234">
        <f t="shared" si="12"/>
        <v>0</v>
      </c>
      <c r="Q59" s="234">
        <f t="shared" si="13"/>
        <v>0</v>
      </c>
      <c r="R59" s="260">
        <f t="shared" si="14"/>
        <v>0</v>
      </c>
      <c r="S59" s="270">
        <f t="shared" si="15"/>
        <v>0</v>
      </c>
      <c r="T59" s="237">
        <f t="shared" si="16"/>
        <v>0</v>
      </c>
      <c r="U59" s="97">
        <f t="shared" si="17"/>
        <v>0</v>
      </c>
      <c r="V59" s="243">
        <f>IF(AND(F59&lt;&gt;0,F59&lt;=E59,F59&lt;=INDEX('Sch A. Input'!$BM$15:$BM$33,MATCH(E59,'Sch A. Input'!$BM$15:$BM$33,FALSE)-1,1)),"Leaver",L59-I59)</f>
        <v>0</v>
      </c>
      <c r="W59" s="243">
        <f>IF(AND(F59&lt;&gt;0,F59&lt;=E59,F59&lt;=INDEX('Sch A. Input'!$BM$15:$BM$33,MATCH(E59,'Sch A. Input'!$BM$15:$BM$33,FALSE)-1,1)),"Leaver",M59-J59)</f>
        <v>0</v>
      </c>
      <c r="X59" s="244">
        <f>IF(AND(F59&lt;&gt;0,F59&lt;=E59,F59&lt;=INDEX('Sch A. Input'!$BM$15:$BM$33,MATCH(E59,'Sch A. Input'!$BM$15:$BM$33,FALSE)-1,1)),"Leaver",N59-K59)</f>
        <v>0</v>
      </c>
      <c r="Y59" s="244">
        <f>IF(AND(F59&lt;&gt;0,F59&lt;=E59,F59&lt;=INDEX('Sch A. Input'!$BM$15:$BM$33,MATCH(E59,'Sch A. Input'!$BM$15:$BM$33,FALSE)-1,1)),"Leaver",IFERROR(V59/AB59*24,0))</f>
        <v>0</v>
      </c>
      <c r="Z59" s="244">
        <f>IF(AND(F59&lt;&gt;0,F59&lt;=E59,F59&lt;=INDEX('Sch A. Input'!$BM$15:$BM$33,MATCH(E59,'Sch A. Input'!$BM$15:$BM$33,FALSE)-1,1)),"Leaver",Y59+W59)</f>
        <v>0</v>
      </c>
      <c r="AA59" s="266">
        <f>IF(AND(F59&lt;&gt;0,F59&lt;=E59,F59&lt;=INDEX('Sch A. Input'!$BM$15:$BM$33,MATCH(E59,'Sch A. Input'!$BM$15:$BM$33,FALSE)-1,1)),"Leaver",IFERROR(IF(AND($L$11&gt;Y274,Y274&gt;0),AD274*H59,H59*(SUMPRODUCT(--((MIN(Z59,900000))&gt;$C$9:$C$12),((MIN(Z59,900000))-$C$9:$C$12),$H$9:$H$12))/MIN(Z59,900000)),0))</f>
        <v>0</v>
      </c>
      <c r="AB59" s="266">
        <f>IF(AND(F59&lt;&gt;0,F59&lt;=E59,F59&lt;=INDEX('Sch A. Input'!$BM$15:$BM$33,MATCH(E59,'Sch A. Input'!$BM$15:$BM$33,FALSE)-1,1)),"Leaver",IF(OR(D59="",D59&gt;$L$11,($L$11-15)&lt;$K$9),0,DAYS360(D59,E59+1,FALSE)/15-1))</f>
        <v>0</v>
      </c>
      <c r="AC59" s="267">
        <f>IF(AND(F59&lt;&gt;0,F59&lt;=E59,F59&lt;=INDEX('Sch A. Input'!$BM$15:$BM$33,MATCH(E59,'Sch A. Input'!$BM$15:$BM$33,FALSE)-1,1)),"Leaver",IFERROR(IF((V59/$AB59*$M$9+W59+G59)&gt;900000,"YES","NO"),0))</f>
        <v>0</v>
      </c>
      <c r="AD59" s="231">
        <f>IF(AND(F59&lt;&gt;0,F59&lt;=E59,F59&lt;=INDEX('Sch A. Input'!$BM$15:$BM$33,MATCH(E59,'Sch A. Input'!$BM$15:$BM$33,FALSE)-1,1)),"Leaver",IFERROR(IF(AC59="Yes",MIN(1/(H59/X59)*AA59,AA59),(SUMPRODUCT(--((MIN(Z59,900000))&gt;$C$9:$C$12),((MIN(Z59,900000))-$C$9:$C$12),$H$9:$H$12))-((1-(AB59/24))*(SUMPRODUCT(--((MIN(Y59,900000))&gt;$C$9:$C$12),((MIN(Y59,900000))-$C$9:$C$12),$H$9:$H$12)))),0))</f>
        <v>0</v>
      </c>
      <c r="AE59" s="172">
        <f>IF(AND(F59&lt;&gt;0,F59&lt;=E59,F59&lt;=INDEX('Sch A. Input'!$BM$15:$BM$33,MATCH(E59,'Sch A. Input'!$BM$15:$BM$33,FALSE)-1,1)),"Leaver",IFERROR(AD59/X59,0))</f>
        <v>0</v>
      </c>
      <c r="AF59" s="173">
        <f>IF(AND(F59&lt;&gt;0,F59&lt;=E59,F59&lt;=INDEX('Sch A. Input'!$BM$15:$BM$33,MATCH(E59,'Sch A. Input'!$BM$15:$BM$33,FALSE)-1,1)),"Leaver",T59-AD59)</f>
        <v>0</v>
      </c>
      <c r="AG59" s="94">
        <f t="shared" si="18"/>
        <v>0</v>
      </c>
      <c r="BK59" s="2"/>
      <c r="BL59" s="2"/>
      <c r="BM59" s="2"/>
      <c r="BN59" s="2"/>
      <c r="BO59" s="2"/>
      <c r="BP59" s="2"/>
      <c r="CI59"/>
      <c r="CJ59"/>
      <c r="CK59"/>
      <c r="CL59"/>
      <c r="CM59"/>
    </row>
    <row r="60" spans="2:91" x14ac:dyDescent="0.25">
      <c r="B60" s="70" t="str">
        <f>IF('Sch A. Input'!B58="","",'Sch A. Input'!B58)</f>
        <v/>
      </c>
      <c r="C60" s="75" t="str">
        <f>IF('Sch A. Input'!C58="","",'Sch A. Input'!C58)</f>
        <v/>
      </c>
      <c r="D60" s="71" t="str">
        <f>IF('Sch A. Input'!D58="","",'Sch A. Input'!D58)</f>
        <v/>
      </c>
      <c r="E60" s="71">
        <f>'Sch A. Input'!E58</f>
        <v>42931</v>
      </c>
      <c r="F60" s="71">
        <f>'Sch A. Input'!F58</f>
        <v>0</v>
      </c>
      <c r="G60" s="230">
        <f>'Sch A. Input'!G58</f>
        <v>0</v>
      </c>
      <c r="H60" s="230">
        <f>+IF('Sch A. Input'!D58="",0,MAX($D$12-G60,0))</f>
        <v>0</v>
      </c>
      <c r="I60" s="232">
        <f>SUMIFS('Sch A. Input'!I58:BJ58,'Sch A. Input'!$I$13:$BJ$13,$L$11,'Sch A. Input'!$I$14:$BJ$14,"Recurring")</f>
        <v>0</v>
      </c>
      <c r="J60" s="232">
        <f>SUMIFS('Sch A. Input'!I58:BJ58,'Sch A. Input'!$I$13:$BJ$13,$L$11,'Sch A. Input'!$I$14:$BJ$14,"One-time")</f>
        <v>0</v>
      </c>
      <c r="K60" s="233">
        <f t="shared" si="9"/>
        <v>0</v>
      </c>
      <c r="L60" s="234">
        <f>SUMIFS('Sch A. Input'!I58:BJ58,'Sch A. Input'!$I$14:$BJ$14,"Recurring",'Sch A. Input'!$I$13:$BJ$13,"&lt;="&amp;'Sch D. Workings'!$L$11)</f>
        <v>0</v>
      </c>
      <c r="M60" s="234">
        <f>SUMIFS('Sch A. Input'!I58:BJ58,'Sch A. Input'!$I$14:$BJ$14,"One-time",'Sch A. Input'!$I$13:$BJ$13,"&lt;="&amp;'Sch D. Workings'!$L$11)</f>
        <v>0</v>
      </c>
      <c r="N60" s="235">
        <f t="shared" si="10"/>
        <v>0</v>
      </c>
      <c r="O60" s="234">
        <f t="shared" si="11"/>
        <v>0</v>
      </c>
      <c r="P60" s="234">
        <f t="shared" si="12"/>
        <v>0</v>
      </c>
      <c r="Q60" s="234">
        <f t="shared" si="13"/>
        <v>0</v>
      </c>
      <c r="R60" s="260">
        <f t="shared" si="14"/>
        <v>0</v>
      </c>
      <c r="S60" s="270">
        <f t="shared" si="15"/>
        <v>0</v>
      </c>
      <c r="T60" s="237">
        <f t="shared" si="16"/>
        <v>0</v>
      </c>
      <c r="U60" s="97">
        <f t="shared" si="17"/>
        <v>0</v>
      </c>
      <c r="V60" s="243">
        <f>IF(AND(F60&lt;&gt;0,F60&lt;=E60,F60&lt;=INDEX('Sch A. Input'!$BM$15:$BM$33,MATCH(E60,'Sch A. Input'!$BM$15:$BM$33,FALSE)-1,1)),"Leaver",L60-I60)</f>
        <v>0</v>
      </c>
      <c r="W60" s="243">
        <f>IF(AND(F60&lt;&gt;0,F60&lt;=E60,F60&lt;=INDEX('Sch A. Input'!$BM$15:$BM$33,MATCH(E60,'Sch A. Input'!$BM$15:$BM$33,FALSE)-1,1)),"Leaver",M60-J60)</f>
        <v>0</v>
      </c>
      <c r="X60" s="244">
        <f>IF(AND(F60&lt;&gt;0,F60&lt;=E60,F60&lt;=INDEX('Sch A. Input'!$BM$15:$BM$33,MATCH(E60,'Sch A. Input'!$BM$15:$BM$33,FALSE)-1,1)),"Leaver",N60-K60)</f>
        <v>0</v>
      </c>
      <c r="Y60" s="244">
        <f>IF(AND(F60&lt;&gt;0,F60&lt;=E60,F60&lt;=INDEX('Sch A. Input'!$BM$15:$BM$33,MATCH(E60,'Sch A. Input'!$BM$15:$BM$33,FALSE)-1,1)),"Leaver",IFERROR(V60/AB60*24,0))</f>
        <v>0</v>
      </c>
      <c r="Z60" s="244">
        <f>IF(AND(F60&lt;&gt;0,F60&lt;=E60,F60&lt;=INDEX('Sch A. Input'!$BM$15:$BM$33,MATCH(E60,'Sch A. Input'!$BM$15:$BM$33,FALSE)-1,1)),"Leaver",Y60+W60)</f>
        <v>0</v>
      </c>
      <c r="AA60" s="266">
        <f>IF(AND(F60&lt;&gt;0,F60&lt;=E60,F60&lt;=INDEX('Sch A. Input'!$BM$15:$BM$33,MATCH(E60,'Sch A. Input'!$BM$15:$BM$33,FALSE)-1,1)),"Leaver",IFERROR(IF(AND($L$11&gt;Y275,Y275&gt;0),AD275*H60,H60*(SUMPRODUCT(--((MIN(Z60,900000))&gt;$C$9:$C$12),((MIN(Z60,900000))-$C$9:$C$12),$H$9:$H$12))/MIN(Z60,900000)),0))</f>
        <v>0</v>
      </c>
      <c r="AB60" s="266">
        <f>IF(AND(F60&lt;&gt;0,F60&lt;=E60,F60&lt;=INDEX('Sch A. Input'!$BM$15:$BM$33,MATCH(E60,'Sch A. Input'!$BM$15:$BM$33,FALSE)-1,1)),"Leaver",IF(OR(D60="",D60&gt;$L$11,($L$11-15)&lt;$K$9),0,DAYS360(D60,E60+1,FALSE)/15-1))</f>
        <v>0</v>
      </c>
      <c r="AC60" s="267">
        <f>IF(AND(F60&lt;&gt;0,F60&lt;=E60,F60&lt;=INDEX('Sch A. Input'!$BM$15:$BM$33,MATCH(E60,'Sch A. Input'!$BM$15:$BM$33,FALSE)-1,1)),"Leaver",IFERROR(IF((V60/$AB60*$M$9+W60+G60)&gt;900000,"YES","NO"),0))</f>
        <v>0</v>
      </c>
      <c r="AD60" s="231">
        <f>IF(AND(F60&lt;&gt;0,F60&lt;=E60,F60&lt;=INDEX('Sch A. Input'!$BM$15:$BM$33,MATCH(E60,'Sch A. Input'!$BM$15:$BM$33,FALSE)-1,1)),"Leaver",IFERROR(IF(AC60="Yes",MIN(1/(H60/X60)*AA60,AA60),(SUMPRODUCT(--((MIN(Z60,900000))&gt;$C$9:$C$12),((MIN(Z60,900000))-$C$9:$C$12),$H$9:$H$12))-((1-(AB60/24))*(SUMPRODUCT(--((MIN(Y60,900000))&gt;$C$9:$C$12),((MIN(Y60,900000))-$C$9:$C$12),$H$9:$H$12)))),0))</f>
        <v>0</v>
      </c>
      <c r="AE60" s="172">
        <f>IF(AND(F60&lt;&gt;0,F60&lt;=E60,F60&lt;=INDEX('Sch A. Input'!$BM$15:$BM$33,MATCH(E60,'Sch A. Input'!$BM$15:$BM$33,FALSE)-1,1)),"Leaver",IFERROR(AD60/X60,0))</f>
        <v>0</v>
      </c>
      <c r="AF60" s="173">
        <f>IF(AND(F60&lt;&gt;0,F60&lt;=E60,F60&lt;=INDEX('Sch A. Input'!$BM$15:$BM$33,MATCH(E60,'Sch A. Input'!$BM$15:$BM$33,FALSE)-1,1)),"Leaver",T60-AD60)</f>
        <v>0</v>
      </c>
      <c r="AG60" s="94">
        <f t="shared" si="18"/>
        <v>0</v>
      </c>
      <c r="BK60" s="2"/>
      <c r="BL60" s="2"/>
      <c r="BM60" s="2"/>
      <c r="BN60" s="2"/>
      <c r="BO60" s="2"/>
      <c r="BP60" s="2"/>
      <c r="CI60"/>
      <c r="CJ60"/>
      <c r="CK60"/>
      <c r="CL60"/>
      <c r="CM60"/>
    </row>
    <row r="61" spans="2:91" x14ac:dyDescent="0.25">
      <c r="B61" s="70" t="str">
        <f>IF('Sch A. Input'!B59="","",'Sch A. Input'!B59)</f>
        <v/>
      </c>
      <c r="C61" s="75" t="str">
        <f>IF('Sch A. Input'!C59="","",'Sch A. Input'!C59)</f>
        <v/>
      </c>
      <c r="D61" s="71" t="str">
        <f>IF('Sch A. Input'!D59="","",'Sch A. Input'!D59)</f>
        <v/>
      </c>
      <c r="E61" s="71">
        <f>'Sch A. Input'!E59</f>
        <v>42931</v>
      </c>
      <c r="F61" s="71">
        <f>'Sch A. Input'!F59</f>
        <v>0</v>
      </c>
      <c r="G61" s="230">
        <f>'Sch A. Input'!G59</f>
        <v>0</v>
      </c>
      <c r="H61" s="230">
        <f>+IF('Sch A. Input'!D59="",0,MAX($D$12-G61,0))</f>
        <v>0</v>
      </c>
      <c r="I61" s="232">
        <f>SUMIFS('Sch A. Input'!I59:BJ59,'Sch A. Input'!$I$13:$BJ$13,$L$11,'Sch A. Input'!$I$14:$BJ$14,"Recurring")</f>
        <v>0</v>
      </c>
      <c r="J61" s="232">
        <f>SUMIFS('Sch A. Input'!I59:BJ59,'Sch A. Input'!$I$13:$BJ$13,$L$11,'Sch A. Input'!$I$14:$BJ$14,"One-time")</f>
        <v>0</v>
      </c>
      <c r="K61" s="233">
        <f t="shared" si="9"/>
        <v>0</v>
      </c>
      <c r="L61" s="234">
        <f>SUMIFS('Sch A. Input'!I59:BJ59,'Sch A. Input'!$I$14:$BJ$14,"Recurring",'Sch A. Input'!$I$13:$BJ$13,"&lt;="&amp;'Sch D. Workings'!$L$11)</f>
        <v>0</v>
      </c>
      <c r="M61" s="234">
        <f>SUMIFS('Sch A. Input'!I59:BJ59,'Sch A. Input'!$I$14:$BJ$14,"One-time",'Sch A. Input'!$I$13:$BJ$13,"&lt;="&amp;'Sch D. Workings'!$L$11)</f>
        <v>0</v>
      </c>
      <c r="N61" s="235">
        <f t="shared" si="10"/>
        <v>0</v>
      </c>
      <c r="O61" s="234">
        <f t="shared" si="11"/>
        <v>0</v>
      </c>
      <c r="P61" s="234">
        <f t="shared" si="12"/>
        <v>0</v>
      </c>
      <c r="Q61" s="234">
        <f t="shared" si="13"/>
        <v>0</v>
      </c>
      <c r="R61" s="260">
        <f t="shared" si="14"/>
        <v>0</v>
      </c>
      <c r="S61" s="270">
        <f t="shared" si="15"/>
        <v>0</v>
      </c>
      <c r="T61" s="237">
        <f t="shared" si="16"/>
        <v>0</v>
      </c>
      <c r="U61" s="97">
        <f t="shared" si="17"/>
        <v>0</v>
      </c>
      <c r="V61" s="243">
        <f>IF(AND(F61&lt;&gt;0,F61&lt;=E61,F61&lt;=INDEX('Sch A. Input'!$BM$15:$BM$33,MATCH(E61,'Sch A. Input'!$BM$15:$BM$33,FALSE)-1,1)),"Leaver",L61-I61)</f>
        <v>0</v>
      </c>
      <c r="W61" s="243">
        <f>IF(AND(F61&lt;&gt;0,F61&lt;=E61,F61&lt;=INDEX('Sch A. Input'!$BM$15:$BM$33,MATCH(E61,'Sch A. Input'!$BM$15:$BM$33,FALSE)-1,1)),"Leaver",M61-J61)</f>
        <v>0</v>
      </c>
      <c r="X61" s="244">
        <f>IF(AND(F61&lt;&gt;0,F61&lt;=E61,F61&lt;=INDEX('Sch A. Input'!$BM$15:$BM$33,MATCH(E61,'Sch A. Input'!$BM$15:$BM$33,FALSE)-1,1)),"Leaver",N61-K61)</f>
        <v>0</v>
      </c>
      <c r="Y61" s="244">
        <f>IF(AND(F61&lt;&gt;0,F61&lt;=E61,F61&lt;=INDEX('Sch A. Input'!$BM$15:$BM$33,MATCH(E61,'Sch A. Input'!$BM$15:$BM$33,FALSE)-1,1)),"Leaver",IFERROR(V61/AB61*24,0))</f>
        <v>0</v>
      </c>
      <c r="Z61" s="244">
        <f>IF(AND(F61&lt;&gt;0,F61&lt;=E61,F61&lt;=INDEX('Sch A. Input'!$BM$15:$BM$33,MATCH(E61,'Sch A. Input'!$BM$15:$BM$33,FALSE)-1,1)),"Leaver",Y61+W61)</f>
        <v>0</v>
      </c>
      <c r="AA61" s="266">
        <f>IF(AND(F61&lt;&gt;0,F61&lt;=E61,F61&lt;=INDEX('Sch A. Input'!$BM$15:$BM$33,MATCH(E61,'Sch A. Input'!$BM$15:$BM$33,FALSE)-1,1)),"Leaver",IFERROR(IF(AND($L$11&gt;Y276,Y276&gt;0),AD276*H61,H61*(SUMPRODUCT(--((MIN(Z61,900000))&gt;$C$9:$C$12),((MIN(Z61,900000))-$C$9:$C$12),$H$9:$H$12))/MIN(Z61,900000)),0))</f>
        <v>0</v>
      </c>
      <c r="AB61" s="266">
        <f>IF(AND(F61&lt;&gt;0,F61&lt;=E61,F61&lt;=INDEX('Sch A. Input'!$BM$15:$BM$33,MATCH(E61,'Sch A. Input'!$BM$15:$BM$33,FALSE)-1,1)),"Leaver",IF(OR(D61="",D61&gt;$L$11,($L$11-15)&lt;$K$9),0,DAYS360(D61,E61+1,FALSE)/15-1))</f>
        <v>0</v>
      </c>
      <c r="AC61" s="267">
        <f>IF(AND(F61&lt;&gt;0,F61&lt;=E61,F61&lt;=INDEX('Sch A. Input'!$BM$15:$BM$33,MATCH(E61,'Sch A. Input'!$BM$15:$BM$33,FALSE)-1,1)),"Leaver",IFERROR(IF((V61/$AB61*$M$9+W61+G61)&gt;900000,"YES","NO"),0))</f>
        <v>0</v>
      </c>
      <c r="AD61" s="231">
        <f>IF(AND(F61&lt;&gt;0,F61&lt;=E61,F61&lt;=INDEX('Sch A. Input'!$BM$15:$BM$33,MATCH(E61,'Sch A. Input'!$BM$15:$BM$33,FALSE)-1,1)),"Leaver",IFERROR(IF(AC61="Yes",MIN(1/(H61/X61)*AA61,AA61),(SUMPRODUCT(--((MIN(Z61,900000))&gt;$C$9:$C$12),((MIN(Z61,900000))-$C$9:$C$12),$H$9:$H$12))-((1-(AB61/24))*(SUMPRODUCT(--((MIN(Y61,900000))&gt;$C$9:$C$12),((MIN(Y61,900000))-$C$9:$C$12),$H$9:$H$12)))),0))</f>
        <v>0</v>
      </c>
      <c r="AE61" s="172">
        <f>IF(AND(F61&lt;&gt;0,F61&lt;=E61,F61&lt;=INDEX('Sch A. Input'!$BM$15:$BM$33,MATCH(E61,'Sch A. Input'!$BM$15:$BM$33,FALSE)-1,1)),"Leaver",IFERROR(AD61/X61,0))</f>
        <v>0</v>
      </c>
      <c r="AF61" s="173">
        <f>IF(AND(F61&lt;&gt;0,F61&lt;=E61,F61&lt;=INDEX('Sch A. Input'!$BM$15:$BM$33,MATCH(E61,'Sch A. Input'!$BM$15:$BM$33,FALSE)-1,1)),"Leaver",T61-AD61)</f>
        <v>0</v>
      </c>
      <c r="AG61" s="94">
        <f t="shared" si="18"/>
        <v>0</v>
      </c>
      <c r="BK61" s="2"/>
      <c r="BL61" s="2"/>
      <c r="BM61" s="2"/>
      <c r="BN61" s="2"/>
      <c r="BO61" s="2"/>
      <c r="BP61" s="2"/>
      <c r="CI61"/>
      <c r="CJ61"/>
      <c r="CK61"/>
      <c r="CL61"/>
      <c r="CM61"/>
    </row>
    <row r="62" spans="2:91" x14ac:dyDescent="0.25">
      <c r="B62" s="70" t="str">
        <f>IF('Sch A. Input'!B60="","",'Sch A. Input'!B60)</f>
        <v/>
      </c>
      <c r="C62" s="75" t="str">
        <f>IF('Sch A. Input'!C60="","",'Sch A. Input'!C60)</f>
        <v/>
      </c>
      <c r="D62" s="71" t="str">
        <f>IF('Sch A. Input'!D60="","",'Sch A. Input'!D60)</f>
        <v/>
      </c>
      <c r="E62" s="71">
        <f>'Sch A. Input'!E60</f>
        <v>42931</v>
      </c>
      <c r="F62" s="71">
        <f>'Sch A. Input'!F60</f>
        <v>0</v>
      </c>
      <c r="G62" s="230">
        <f>'Sch A. Input'!G60</f>
        <v>0</v>
      </c>
      <c r="H62" s="230">
        <f>+IF('Sch A. Input'!D60="",0,MAX($D$12-G62,0))</f>
        <v>0</v>
      </c>
      <c r="I62" s="232">
        <f>SUMIFS('Sch A. Input'!I60:BJ60,'Sch A. Input'!$I$13:$BJ$13,$L$11,'Sch A. Input'!$I$14:$BJ$14,"Recurring")</f>
        <v>0</v>
      </c>
      <c r="J62" s="232">
        <f>SUMIFS('Sch A. Input'!I60:BJ60,'Sch A. Input'!$I$13:$BJ$13,$L$11,'Sch A. Input'!$I$14:$BJ$14,"One-time")</f>
        <v>0</v>
      </c>
      <c r="K62" s="233">
        <f t="shared" si="9"/>
        <v>0</v>
      </c>
      <c r="L62" s="234">
        <f>SUMIFS('Sch A. Input'!I60:BJ60,'Sch A. Input'!$I$14:$BJ$14,"Recurring",'Sch A. Input'!$I$13:$BJ$13,"&lt;="&amp;'Sch D. Workings'!$L$11)</f>
        <v>0</v>
      </c>
      <c r="M62" s="234">
        <f>SUMIFS('Sch A. Input'!I60:BJ60,'Sch A. Input'!$I$14:$BJ$14,"One-time",'Sch A. Input'!$I$13:$BJ$13,"&lt;="&amp;'Sch D. Workings'!$L$11)</f>
        <v>0</v>
      </c>
      <c r="N62" s="235">
        <f t="shared" si="10"/>
        <v>0</v>
      </c>
      <c r="O62" s="234">
        <f t="shared" si="11"/>
        <v>0</v>
      </c>
      <c r="P62" s="234">
        <f t="shared" si="12"/>
        <v>0</v>
      </c>
      <c r="Q62" s="234">
        <f t="shared" si="13"/>
        <v>0</v>
      </c>
      <c r="R62" s="260">
        <f t="shared" si="14"/>
        <v>0</v>
      </c>
      <c r="S62" s="270">
        <f t="shared" si="15"/>
        <v>0</v>
      </c>
      <c r="T62" s="237">
        <f t="shared" si="16"/>
        <v>0</v>
      </c>
      <c r="U62" s="97">
        <f t="shared" si="17"/>
        <v>0</v>
      </c>
      <c r="V62" s="243">
        <f>IF(AND(F62&lt;&gt;0,F62&lt;=E62,F62&lt;=INDEX('Sch A. Input'!$BM$15:$BM$33,MATCH(E62,'Sch A. Input'!$BM$15:$BM$33,FALSE)-1,1)),"Leaver",L62-I62)</f>
        <v>0</v>
      </c>
      <c r="W62" s="243">
        <f>IF(AND(F62&lt;&gt;0,F62&lt;=E62,F62&lt;=INDEX('Sch A. Input'!$BM$15:$BM$33,MATCH(E62,'Sch A. Input'!$BM$15:$BM$33,FALSE)-1,1)),"Leaver",M62-J62)</f>
        <v>0</v>
      </c>
      <c r="X62" s="244">
        <f>IF(AND(F62&lt;&gt;0,F62&lt;=E62,F62&lt;=INDEX('Sch A. Input'!$BM$15:$BM$33,MATCH(E62,'Sch A. Input'!$BM$15:$BM$33,FALSE)-1,1)),"Leaver",N62-K62)</f>
        <v>0</v>
      </c>
      <c r="Y62" s="244">
        <f>IF(AND(F62&lt;&gt;0,F62&lt;=E62,F62&lt;=INDEX('Sch A. Input'!$BM$15:$BM$33,MATCH(E62,'Sch A. Input'!$BM$15:$BM$33,FALSE)-1,1)),"Leaver",IFERROR(V62/AB62*24,0))</f>
        <v>0</v>
      </c>
      <c r="Z62" s="244">
        <f>IF(AND(F62&lt;&gt;0,F62&lt;=E62,F62&lt;=INDEX('Sch A. Input'!$BM$15:$BM$33,MATCH(E62,'Sch A. Input'!$BM$15:$BM$33,FALSE)-1,1)),"Leaver",Y62+W62)</f>
        <v>0</v>
      </c>
      <c r="AA62" s="266">
        <f>IF(AND(F62&lt;&gt;0,F62&lt;=E62,F62&lt;=INDEX('Sch A. Input'!$BM$15:$BM$33,MATCH(E62,'Sch A. Input'!$BM$15:$BM$33,FALSE)-1,1)),"Leaver",IFERROR(IF(AND($L$11&gt;Y277,Y277&gt;0),AD277*H62,H62*(SUMPRODUCT(--((MIN(Z62,900000))&gt;$C$9:$C$12),((MIN(Z62,900000))-$C$9:$C$12),$H$9:$H$12))/MIN(Z62,900000)),0))</f>
        <v>0</v>
      </c>
      <c r="AB62" s="266">
        <f>IF(AND(F62&lt;&gt;0,F62&lt;=E62,F62&lt;=INDEX('Sch A. Input'!$BM$15:$BM$33,MATCH(E62,'Sch A. Input'!$BM$15:$BM$33,FALSE)-1,1)),"Leaver",IF(OR(D62="",D62&gt;$L$11,($L$11-15)&lt;$K$9),0,DAYS360(D62,E62+1,FALSE)/15-1))</f>
        <v>0</v>
      </c>
      <c r="AC62" s="267">
        <f>IF(AND(F62&lt;&gt;0,F62&lt;=E62,F62&lt;=INDEX('Sch A. Input'!$BM$15:$BM$33,MATCH(E62,'Sch A. Input'!$BM$15:$BM$33,FALSE)-1,1)),"Leaver",IFERROR(IF((V62/$AB62*$M$9+W62+G62)&gt;900000,"YES","NO"),0))</f>
        <v>0</v>
      </c>
      <c r="AD62" s="231">
        <f>IF(AND(F62&lt;&gt;0,F62&lt;=E62,F62&lt;=INDEX('Sch A. Input'!$BM$15:$BM$33,MATCH(E62,'Sch A. Input'!$BM$15:$BM$33,FALSE)-1,1)),"Leaver",IFERROR(IF(AC62="Yes",MIN(1/(H62/X62)*AA62,AA62),(SUMPRODUCT(--((MIN(Z62,900000))&gt;$C$9:$C$12),((MIN(Z62,900000))-$C$9:$C$12),$H$9:$H$12))-((1-(AB62/24))*(SUMPRODUCT(--((MIN(Y62,900000))&gt;$C$9:$C$12),((MIN(Y62,900000))-$C$9:$C$12),$H$9:$H$12)))),0))</f>
        <v>0</v>
      </c>
      <c r="AE62" s="172">
        <f>IF(AND(F62&lt;&gt;0,F62&lt;=E62,F62&lt;=INDEX('Sch A. Input'!$BM$15:$BM$33,MATCH(E62,'Sch A. Input'!$BM$15:$BM$33,FALSE)-1,1)),"Leaver",IFERROR(AD62/X62,0))</f>
        <v>0</v>
      </c>
      <c r="AF62" s="173">
        <f>IF(AND(F62&lt;&gt;0,F62&lt;=E62,F62&lt;=INDEX('Sch A. Input'!$BM$15:$BM$33,MATCH(E62,'Sch A. Input'!$BM$15:$BM$33,FALSE)-1,1)),"Leaver",T62-AD62)</f>
        <v>0</v>
      </c>
      <c r="AG62" s="94">
        <f t="shared" si="18"/>
        <v>0</v>
      </c>
      <c r="BK62" s="2"/>
      <c r="BL62" s="2"/>
      <c r="BM62" s="2"/>
      <c r="BN62" s="2"/>
      <c r="BO62" s="2"/>
      <c r="BP62" s="2"/>
      <c r="CI62"/>
      <c r="CJ62"/>
      <c r="CK62"/>
      <c r="CL62"/>
      <c r="CM62"/>
    </row>
    <row r="63" spans="2:91" x14ac:dyDescent="0.25">
      <c r="B63" s="70" t="str">
        <f>IF('Sch A. Input'!B61="","",'Sch A. Input'!B61)</f>
        <v/>
      </c>
      <c r="C63" s="75" t="str">
        <f>IF('Sch A. Input'!C61="","",'Sch A. Input'!C61)</f>
        <v/>
      </c>
      <c r="D63" s="71" t="str">
        <f>IF('Sch A. Input'!D61="","",'Sch A. Input'!D61)</f>
        <v/>
      </c>
      <c r="E63" s="71">
        <f>'Sch A. Input'!E61</f>
        <v>42931</v>
      </c>
      <c r="F63" s="71">
        <f>'Sch A. Input'!F61</f>
        <v>0</v>
      </c>
      <c r="G63" s="230">
        <f>'Sch A. Input'!G61</f>
        <v>0</v>
      </c>
      <c r="H63" s="230">
        <f>+IF('Sch A. Input'!D61="",0,MAX($D$12-G63,0))</f>
        <v>0</v>
      </c>
      <c r="I63" s="232">
        <f>SUMIFS('Sch A. Input'!I61:BJ61,'Sch A. Input'!$I$13:$BJ$13,$L$11,'Sch A. Input'!$I$14:$BJ$14,"Recurring")</f>
        <v>0</v>
      </c>
      <c r="J63" s="232">
        <f>SUMIFS('Sch A. Input'!I61:BJ61,'Sch A. Input'!$I$13:$BJ$13,$L$11,'Sch A. Input'!$I$14:$BJ$14,"One-time")</f>
        <v>0</v>
      </c>
      <c r="K63" s="233">
        <f t="shared" si="9"/>
        <v>0</v>
      </c>
      <c r="L63" s="234">
        <f>SUMIFS('Sch A. Input'!I61:BJ61,'Sch A. Input'!$I$14:$BJ$14,"Recurring",'Sch A. Input'!$I$13:$BJ$13,"&lt;="&amp;'Sch D. Workings'!$L$11)</f>
        <v>0</v>
      </c>
      <c r="M63" s="234">
        <f>SUMIFS('Sch A. Input'!I61:BJ61,'Sch A. Input'!$I$14:$BJ$14,"One-time",'Sch A. Input'!$I$13:$BJ$13,"&lt;="&amp;'Sch D. Workings'!$L$11)</f>
        <v>0</v>
      </c>
      <c r="N63" s="235">
        <f t="shared" si="10"/>
        <v>0</v>
      </c>
      <c r="O63" s="234">
        <f t="shared" si="11"/>
        <v>0</v>
      </c>
      <c r="P63" s="234">
        <f t="shared" si="12"/>
        <v>0</v>
      </c>
      <c r="Q63" s="234">
        <f t="shared" si="13"/>
        <v>0</v>
      </c>
      <c r="R63" s="260">
        <f t="shared" si="14"/>
        <v>0</v>
      </c>
      <c r="S63" s="270">
        <f t="shared" si="15"/>
        <v>0</v>
      </c>
      <c r="T63" s="237">
        <f t="shared" si="16"/>
        <v>0</v>
      </c>
      <c r="U63" s="97">
        <f t="shared" si="17"/>
        <v>0</v>
      </c>
      <c r="V63" s="243">
        <f>IF(AND(F63&lt;&gt;0,F63&lt;=E63,F63&lt;=INDEX('Sch A. Input'!$BM$15:$BM$33,MATCH(E63,'Sch A. Input'!$BM$15:$BM$33,FALSE)-1,1)),"Leaver",L63-I63)</f>
        <v>0</v>
      </c>
      <c r="W63" s="243">
        <f>IF(AND(F63&lt;&gt;0,F63&lt;=E63,F63&lt;=INDEX('Sch A. Input'!$BM$15:$BM$33,MATCH(E63,'Sch A. Input'!$BM$15:$BM$33,FALSE)-1,1)),"Leaver",M63-J63)</f>
        <v>0</v>
      </c>
      <c r="X63" s="244">
        <f>IF(AND(F63&lt;&gt;0,F63&lt;=E63,F63&lt;=INDEX('Sch A. Input'!$BM$15:$BM$33,MATCH(E63,'Sch A. Input'!$BM$15:$BM$33,FALSE)-1,1)),"Leaver",N63-K63)</f>
        <v>0</v>
      </c>
      <c r="Y63" s="244">
        <f>IF(AND(F63&lt;&gt;0,F63&lt;=E63,F63&lt;=INDEX('Sch A. Input'!$BM$15:$BM$33,MATCH(E63,'Sch A. Input'!$BM$15:$BM$33,FALSE)-1,1)),"Leaver",IFERROR(V63/AB63*24,0))</f>
        <v>0</v>
      </c>
      <c r="Z63" s="244">
        <f>IF(AND(F63&lt;&gt;0,F63&lt;=E63,F63&lt;=INDEX('Sch A. Input'!$BM$15:$BM$33,MATCH(E63,'Sch A. Input'!$BM$15:$BM$33,FALSE)-1,1)),"Leaver",Y63+W63)</f>
        <v>0</v>
      </c>
      <c r="AA63" s="266">
        <f>IF(AND(F63&lt;&gt;0,F63&lt;=E63,F63&lt;=INDEX('Sch A. Input'!$BM$15:$BM$33,MATCH(E63,'Sch A. Input'!$BM$15:$BM$33,FALSE)-1,1)),"Leaver",IFERROR(IF(AND($L$11&gt;Y278,Y278&gt;0),AD278*H63,H63*(SUMPRODUCT(--((MIN(Z63,900000))&gt;$C$9:$C$12),((MIN(Z63,900000))-$C$9:$C$12),$H$9:$H$12))/MIN(Z63,900000)),0))</f>
        <v>0</v>
      </c>
      <c r="AB63" s="266">
        <f>IF(AND(F63&lt;&gt;0,F63&lt;=E63,F63&lt;=INDEX('Sch A. Input'!$BM$15:$BM$33,MATCH(E63,'Sch A. Input'!$BM$15:$BM$33,FALSE)-1,1)),"Leaver",IF(OR(D63="",D63&gt;$L$11,($L$11-15)&lt;$K$9),0,DAYS360(D63,E63+1,FALSE)/15-1))</f>
        <v>0</v>
      </c>
      <c r="AC63" s="267">
        <f>IF(AND(F63&lt;&gt;0,F63&lt;=E63,F63&lt;=INDEX('Sch A. Input'!$BM$15:$BM$33,MATCH(E63,'Sch A. Input'!$BM$15:$BM$33,FALSE)-1,1)),"Leaver",IFERROR(IF((V63/$AB63*$M$9+W63+G63)&gt;900000,"YES","NO"),0))</f>
        <v>0</v>
      </c>
      <c r="AD63" s="231">
        <f>IF(AND(F63&lt;&gt;0,F63&lt;=E63,F63&lt;=INDEX('Sch A. Input'!$BM$15:$BM$33,MATCH(E63,'Sch A. Input'!$BM$15:$BM$33,FALSE)-1,1)),"Leaver",IFERROR(IF(AC63="Yes",MIN(1/(H63/X63)*AA63,AA63),(SUMPRODUCT(--((MIN(Z63,900000))&gt;$C$9:$C$12),((MIN(Z63,900000))-$C$9:$C$12),$H$9:$H$12))-((1-(AB63/24))*(SUMPRODUCT(--((MIN(Y63,900000))&gt;$C$9:$C$12),((MIN(Y63,900000))-$C$9:$C$12),$H$9:$H$12)))),0))</f>
        <v>0</v>
      </c>
      <c r="AE63" s="172">
        <f>IF(AND(F63&lt;&gt;0,F63&lt;=E63,F63&lt;=INDEX('Sch A. Input'!$BM$15:$BM$33,MATCH(E63,'Sch A. Input'!$BM$15:$BM$33,FALSE)-1,1)),"Leaver",IFERROR(AD63/X63,0))</f>
        <v>0</v>
      </c>
      <c r="AF63" s="173">
        <f>IF(AND(F63&lt;&gt;0,F63&lt;=E63,F63&lt;=INDEX('Sch A. Input'!$BM$15:$BM$33,MATCH(E63,'Sch A. Input'!$BM$15:$BM$33,FALSE)-1,1)),"Leaver",T63-AD63)</f>
        <v>0</v>
      </c>
      <c r="AG63" s="94">
        <f t="shared" si="18"/>
        <v>0</v>
      </c>
      <c r="BK63" s="2"/>
      <c r="BL63" s="2"/>
      <c r="BM63" s="2"/>
      <c r="BN63" s="2"/>
      <c r="BO63" s="2"/>
      <c r="BP63" s="2"/>
      <c r="CI63"/>
      <c r="CJ63"/>
      <c r="CK63"/>
      <c r="CL63"/>
      <c r="CM63"/>
    </row>
    <row r="64" spans="2:91" x14ac:dyDescent="0.25">
      <c r="B64" s="70" t="str">
        <f>IF('Sch A. Input'!B62="","",'Sch A. Input'!B62)</f>
        <v/>
      </c>
      <c r="C64" s="75" t="str">
        <f>IF('Sch A. Input'!C62="","",'Sch A. Input'!C62)</f>
        <v/>
      </c>
      <c r="D64" s="71" t="str">
        <f>IF('Sch A. Input'!D62="","",'Sch A. Input'!D62)</f>
        <v/>
      </c>
      <c r="E64" s="71">
        <f>'Sch A. Input'!E62</f>
        <v>42931</v>
      </c>
      <c r="F64" s="71">
        <f>'Sch A. Input'!F62</f>
        <v>0</v>
      </c>
      <c r="G64" s="230">
        <f>'Sch A. Input'!G62</f>
        <v>0</v>
      </c>
      <c r="H64" s="230">
        <f>+IF('Sch A. Input'!D62="",0,MAX($D$12-G64,0))</f>
        <v>0</v>
      </c>
      <c r="I64" s="232">
        <f>SUMIFS('Sch A. Input'!I62:BJ62,'Sch A. Input'!$I$13:$BJ$13,$L$11,'Sch A. Input'!$I$14:$BJ$14,"Recurring")</f>
        <v>0</v>
      </c>
      <c r="J64" s="232">
        <f>SUMIFS('Sch A. Input'!I62:BJ62,'Sch A. Input'!$I$13:$BJ$13,$L$11,'Sch A. Input'!$I$14:$BJ$14,"One-time")</f>
        <v>0</v>
      </c>
      <c r="K64" s="233">
        <f t="shared" si="9"/>
        <v>0</v>
      </c>
      <c r="L64" s="234">
        <f>SUMIFS('Sch A. Input'!I62:BJ62,'Sch A. Input'!$I$14:$BJ$14,"Recurring",'Sch A. Input'!$I$13:$BJ$13,"&lt;="&amp;'Sch D. Workings'!$L$11)</f>
        <v>0</v>
      </c>
      <c r="M64" s="234">
        <f>SUMIFS('Sch A. Input'!I62:BJ62,'Sch A. Input'!$I$14:$BJ$14,"One-time",'Sch A. Input'!$I$13:$BJ$13,"&lt;="&amp;'Sch D. Workings'!$L$11)</f>
        <v>0</v>
      </c>
      <c r="N64" s="235">
        <f t="shared" si="10"/>
        <v>0</v>
      </c>
      <c r="O64" s="234">
        <f t="shared" si="11"/>
        <v>0</v>
      </c>
      <c r="P64" s="234">
        <f t="shared" si="12"/>
        <v>0</v>
      </c>
      <c r="Q64" s="234">
        <f t="shared" si="13"/>
        <v>0</v>
      </c>
      <c r="R64" s="260">
        <f t="shared" si="14"/>
        <v>0</v>
      </c>
      <c r="S64" s="270">
        <f t="shared" si="15"/>
        <v>0</v>
      </c>
      <c r="T64" s="237">
        <f t="shared" si="16"/>
        <v>0</v>
      </c>
      <c r="U64" s="97">
        <f t="shared" si="17"/>
        <v>0</v>
      </c>
      <c r="V64" s="243">
        <f>IF(AND(F64&lt;&gt;0,F64&lt;=E64,F64&lt;=INDEX('Sch A. Input'!$BM$15:$BM$33,MATCH(E64,'Sch A. Input'!$BM$15:$BM$33,FALSE)-1,1)),"Leaver",L64-I64)</f>
        <v>0</v>
      </c>
      <c r="W64" s="243">
        <f>IF(AND(F64&lt;&gt;0,F64&lt;=E64,F64&lt;=INDEX('Sch A. Input'!$BM$15:$BM$33,MATCH(E64,'Sch A. Input'!$BM$15:$BM$33,FALSE)-1,1)),"Leaver",M64-J64)</f>
        <v>0</v>
      </c>
      <c r="X64" s="244">
        <f>IF(AND(F64&lt;&gt;0,F64&lt;=E64,F64&lt;=INDEX('Sch A. Input'!$BM$15:$BM$33,MATCH(E64,'Sch A. Input'!$BM$15:$BM$33,FALSE)-1,1)),"Leaver",N64-K64)</f>
        <v>0</v>
      </c>
      <c r="Y64" s="244">
        <f>IF(AND(F64&lt;&gt;0,F64&lt;=E64,F64&lt;=INDEX('Sch A. Input'!$BM$15:$BM$33,MATCH(E64,'Sch A. Input'!$BM$15:$BM$33,FALSE)-1,1)),"Leaver",IFERROR(V64/AB64*24,0))</f>
        <v>0</v>
      </c>
      <c r="Z64" s="244">
        <f>IF(AND(F64&lt;&gt;0,F64&lt;=E64,F64&lt;=INDEX('Sch A. Input'!$BM$15:$BM$33,MATCH(E64,'Sch A. Input'!$BM$15:$BM$33,FALSE)-1,1)),"Leaver",Y64+W64)</f>
        <v>0</v>
      </c>
      <c r="AA64" s="266">
        <f>IF(AND(F64&lt;&gt;0,F64&lt;=E64,F64&lt;=INDEX('Sch A. Input'!$BM$15:$BM$33,MATCH(E64,'Sch A. Input'!$BM$15:$BM$33,FALSE)-1,1)),"Leaver",IFERROR(IF(AND($L$11&gt;Y279,Y279&gt;0),AD279*H64,H64*(SUMPRODUCT(--((MIN(Z64,900000))&gt;$C$9:$C$12),((MIN(Z64,900000))-$C$9:$C$12),$H$9:$H$12))/MIN(Z64,900000)),0))</f>
        <v>0</v>
      </c>
      <c r="AB64" s="266">
        <f>IF(AND(F64&lt;&gt;0,F64&lt;=E64,F64&lt;=INDEX('Sch A. Input'!$BM$15:$BM$33,MATCH(E64,'Sch A. Input'!$BM$15:$BM$33,FALSE)-1,1)),"Leaver",IF(OR(D64="",D64&gt;$L$11,($L$11-15)&lt;$K$9),0,DAYS360(D64,E64+1,FALSE)/15-1))</f>
        <v>0</v>
      </c>
      <c r="AC64" s="267">
        <f>IF(AND(F64&lt;&gt;0,F64&lt;=E64,F64&lt;=INDEX('Sch A. Input'!$BM$15:$BM$33,MATCH(E64,'Sch A. Input'!$BM$15:$BM$33,FALSE)-1,1)),"Leaver",IFERROR(IF((V64/$AB64*$M$9+W64+G64)&gt;900000,"YES","NO"),0))</f>
        <v>0</v>
      </c>
      <c r="AD64" s="231">
        <f>IF(AND(F64&lt;&gt;0,F64&lt;=E64,F64&lt;=INDEX('Sch A. Input'!$BM$15:$BM$33,MATCH(E64,'Sch A. Input'!$BM$15:$BM$33,FALSE)-1,1)),"Leaver",IFERROR(IF(AC64="Yes",MIN(1/(H64/X64)*AA64,AA64),(SUMPRODUCT(--((MIN(Z64,900000))&gt;$C$9:$C$12),((MIN(Z64,900000))-$C$9:$C$12),$H$9:$H$12))-((1-(AB64/24))*(SUMPRODUCT(--((MIN(Y64,900000))&gt;$C$9:$C$12),((MIN(Y64,900000))-$C$9:$C$12),$H$9:$H$12)))),0))</f>
        <v>0</v>
      </c>
      <c r="AE64" s="172">
        <f>IF(AND(F64&lt;&gt;0,F64&lt;=E64,F64&lt;=INDEX('Sch A. Input'!$BM$15:$BM$33,MATCH(E64,'Sch A. Input'!$BM$15:$BM$33,FALSE)-1,1)),"Leaver",IFERROR(AD64/X64,0))</f>
        <v>0</v>
      </c>
      <c r="AF64" s="173">
        <f>IF(AND(F64&lt;&gt;0,F64&lt;=E64,F64&lt;=INDEX('Sch A. Input'!$BM$15:$BM$33,MATCH(E64,'Sch A. Input'!$BM$15:$BM$33,FALSE)-1,1)),"Leaver",T64-AD64)</f>
        <v>0</v>
      </c>
      <c r="AG64" s="94">
        <f t="shared" si="18"/>
        <v>0</v>
      </c>
      <c r="BK64" s="2"/>
      <c r="BL64" s="2"/>
      <c r="BM64" s="2"/>
      <c r="BN64" s="2"/>
      <c r="BO64" s="2"/>
      <c r="BP64" s="2"/>
      <c r="CI64"/>
      <c r="CJ64"/>
      <c r="CK64"/>
      <c r="CL64"/>
      <c r="CM64"/>
    </row>
    <row r="65" spans="2:91" x14ac:dyDescent="0.25">
      <c r="B65" s="70" t="str">
        <f>IF('Sch A. Input'!B63="","",'Sch A. Input'!B63)</f>
        <v/>
      </c>
      <c r="C65" s="75" t="str">
        <f>IF('Sch A. Input'!C63="","",'Sch A. Input'!C63)</f>
        <v/>
      </c>
      <c r="D65" s="71" t="str">
        <f>IF('Sch A. Input'!D63="","",'Sch A. Input'!D63)</f>
        <v/>
      </c>
      <c r="E65" s="71">
        <f>'Sch A. Input'!E63</f>
        <v>42931</v>
      </c>
      <c r="F65" s="71">
        <f>'Sch A. Input'!F63</f>
        <v>0</v>
      </c>
      <c r="G65" s="230">
        <f>'Sch A. Input'!G63</f>
        <v>0</v>
      </c>
      <c r="H65" s="230">
        <f>+IF('Sch A. Input'!D63="",0,MAX($D$12-G65,0))</f>
        <v>0</v>
      </c>
      <c r="I65" s="232">
        <f>SUMIFS('Sch A. Input'!I63:BJ63,'Sch A. Input'!$I$13:$BJ$13,$L$11,'Sch A. Input'!$I$14:$BJ$14,"Recurring")</f>
        <v>0</v>
      </c>
      <c r="J65" s="232">
        <f>SUMIFS('Sch A. Input'!I63:BJ63,'Sch A. Input'!$I$13:$BJ$13,$L$11,'Sch A. Input'!$I$14:$BJ$14,"One-time")</f>
        <v>0</v>
      </c>
      <c r="K65" s="233">
        <f t="shared" si="9"/>
        <v>0</v>
      </c>
      <c r="L65" s="234">
        <f>SUMIFS('Sch A. Input'!I63:BJ63,'Sch A. Input'!$I$14:$BJ$14,"Recurring",'Sch A. Input'!$I$13:$BJ$13,"&lt;="&amp;'Sch D. Workings'!$L$11)</f>
        <v>0</v>
      </c>
      <c r="M65" s="234">
        <f>SUMIFS('Sch A. Input'!I63:BJ63,'Sch A. Input'!$I$14:$BJ$14,"One-time",'Sch A. Input'!$I$13:$BJ$13,"&lt;="&amp;'Sch D. Workings'!$L$11)</f>
        <v>0</v>
      </c>
      <c r="N65" s="235">
        <f t="shared" si="10"/>
        <v>0</v>
      </c>
      <c r="O65" s="234">
        <f t="shared" si="11"/>
        <v>0</v>
      </c>
      <c r="P65" s="234">
        <f t="shared" si="12"/>
        <v>0</v>
      </c>
      <c r="Q65" s="234">
        <f t="shared" si="13"/>
        <v>0</v>
      </c>
      <c r="R65" s="260">
        <f t="shared" si="14"/>
        <v>0</v>
      </c>
      <c r="S65" s="270">
        <f t="shared" si="15"/>
        <v>0</v>
      </c>
      <c r="T65" s="237">
        <f t="shared" si="16"/>
        <v>0</v>
      </c>
      <c r="U65" s="97">
        <f t="shared" si="17"/>
        <v>0</v>
      </c>
      <c r="V65" s="243">
        <f>IF(AND(F65&lt;&gt;0,F65&lt;=E65,F65&lt;=INDEX('Sch A. Input'!$BM$15:$BM$33,MATCH(E65,'Sch A. Input'!$BM$15:$BM$33,FALSE)-1,1)),"Leaver",L65-I65)</f>
        <v>0</v>
      </c>
      <c r="W65" s="243">
        <f>IF(AND(F65&lt;&gt;0,F65&lt;=E65,F65&lt;=INDEX('Sch A. Input'!$BM$15:$BM$33,MATCH(E65,'Sch A. Input'!$BM$15:$BM$33,FALSE)-1,1)),"Leaver",M65-J65)</f>
        <v>0</v>
      </c>
      <c r="X65" s="244">
        <f>IF(AND(F65&lt;&gt;0,F65&lt;=E65,F65&lt;=INDEX('Sch A. Input'!$BM$15:$BM$33,MATCH(E65,'Sch A. Input'!$BM$15:$BM$33,FALSE)-1,1)),"Leaver",N65-K65)</f>
        <v>0</v>
      </c>
      <c r="Y65" s="244">
        <f>IF(AND(F65&lt;&gt;0,F65&lt;=E65,F65&lt;=INDEX('Sch A. Input'!$BM$15:$BM$33,MATCH(E65,'Sch A. Input'!$BM$15:$BM$33,FALSE)-1,1)),"Leaver",IFERROR(V65/AB65*24,0))</f>
        <v>0</v>
      </c>
      <c r="Z65" s="244">
        <f>IF(AND(F65&lt;&gt;0,F65&lt;=E65,F65&lt;=INDEX('Sch A. Input'!$BM$15:$BM$33,MATCH(E65,'Sch A. Input'!$BM$15:$BM$33,FALSE)-1,1)),"Leaver",Y65+W65)</f>
        <v>0</v>
      </c>
      <c r="AA65" s="266">
        <f>IF(AND(F65&lt;&gt;0,F65&lt;=E65,F65&lt;=INDEX('Sch A. Input'!$BM$15:$BM$33,MATCH(E65,'Sch A. Input'!$BM$15:$BM$33,FALSE)-1,1)),"Leaver",IFERROR(IF(AND($L$11&gt;Y280,Y280&gt;0),AD280*H65,H65*(SUMPRODUCT(--((MIN(Z65,900000))&gt;$C$9:$C$12),((MIN(Z65,900000))-$C$9:$C$12),$H$9:$H$12))/MIN(Z65,900000)),0))</f>
        <v>0</v>
      </c>
      <c r="AB65" s="266">
        <f>IF(AND(F65&lt;&gt;0,F65&lt;=E65,F65&lt;=INDEX('Sch A. Input'!$BM$15:$BM$33,MATCH(E65,'Sch A. Input'!$BM$15:$BM$33,FALSE)-1,1)),"Leaver",IF(OR(D65="",D65&gt;$L$11,($L$11-15)&lt;$K$9),0,DAYS360(D65,E65+1,FALSE)/15-1))</f>
        <v>0</v>
      </c>
      <c r="AC65" s="267">
        <f>IF(AND(F65&lt;&gt;0,F65&lt;=E65,F65&lt;=INDEX('Sch A. Input'!$BM$15:$BM$33,MATCH(E65,'Sch A. Input'!$BM$15:$BM$33,FALSE)-1,1)),"Leaver",IFERROR(IF((V65/$AB65*$M$9+W65+G65)&gt;900000,"YES","NO"),0))</f>
        <v>0</v>
      </c>
      <c r="AD65" s="231">
        <f>IF(AND(F65&lt;&gt;0,F65&lt;=E65,F65&lt;=INDEX('Sch A. Input'!$BM$15:$BM$33,MATCH(E65,'Sch A. Input'!$BM$15:$BM$33,FALSE)-1,1)),"Leaver",IFERROR(IF(AC65="Yes",MIN(1/(H65/X65)*AA65,AA65),(SUMPRODUCT(--((MIN(Z65,900000))&gt;$C$9:$C$12),((MIN(Z65,900000))-$C$9:$C$12),$H$9:$H$12))-((1-(AB65/24))*(SUMPRODUCT(--((MIN(Y65,900000))&gt;$C$9:$C$12),((MIN(Y65,900000))-$C$9:$C$12),$H$9:$H$12)))),0))</f>
        <v>0</v>
      </c>
      <c r="AE65" s="172">
        <f>IF(AND(F65&lt;&gt;0,F65&lt;=E65,F65&lt;=INDEX('Sch A. Input'!$BM$15:$BM$33,MATCH(E65,'Sch A. Input'!$BM$15:$BM$33,FALSE)-1,1)),"Leaver",IFERROR(AD65/X65,0))</f>
        <v>0</v>
      </c>
      <c r="AF65" s="173">
        <f>IF(AND(F65&lt;&gt;0,F65&lt;=E65,F65&lt;=INDEX('Sch A. Input'!$BM$15:$BM$33,MATCH(E65,'Sch A. Input'!$BM$15:$BM$33,FALSE)-1,1)),"Leaver",T65-AD65)</f>
        <v>0</v>
      </c>
      <c r="AG65" s="94">
        <f t="shared" si="18"/>
        <v>0</v>
      </c>
      <c r="BK65" s="2"/>
      <c r="BL65" s="2"/>
      <c r="BM65" s="2"/>
      <c r="BN65" s="2"/>
      <c r="BO65" s="2"/>
      <c r="BP65" s="2"/>
      <c r="CI65"/>
      <c r="CJ65"/>
      <c r="CK65"/>
      <c r="CL65"/>
      <c r="CM65"/>
    </row>
    <row r="66" spans="2:91" x14ac:dyDescent="0.25">
      <c r="B66" s="70" t="str">
        <f>IF('Sch A. Input'!B64="","",'Sch A. Input'!B64)</f>
        <v/>
      </c>
      <c r="C66" s="75" t="str">
        <f>IF('Sch A. Input'!C64="","",'Sch A. Input'!C64)</f>
        <v/>
      </c>
      <c r="D66" s="71" t="str">
        <f>IF('Sch A. Input'!D64="","",'Sch A. Input'!D64)</f>
        <v/>
      </c>
      <c r="E66" s="71">
        <f>'Sch A. Input'!E64</f>
        <v>42931</v>
      </c>
      <c r="F66" s="71">
        <f>'Sch A. Input'!F64</f>
        <v>0</v>
      </c>
      <c r="G66" s="230">
        <f>'Sch A. Input'!G64</f>
        <v>0</v>
      </c>
      <c r="H66" s="230">
        <f>+IF('Sch A. Input'!D64="",0,MAX($D$12-G66,0))</f>
        <v>0</v>
      </c>
      <c r="I66" s="232">
        <f>SUMIFS('Sch A. Input'!I64:BJ64,'Sch A. Input'!$I$13:$BJ$13,$L$11,'Sch A. Input'!$I$14:$BJ$14,"Recurring")</f>
        <v>0</v>
      </c>
      <c r="J66" s="232">
        <f>SUMIFS('Sch A. Input'!I64:BJ64,'Sch A. Input'!$I$13:$BJ$13,$L$11,'Sch A. Input'!$I$14:$BJ$14,"One-time")</f>
        <v>0</v>
      </c>
      <c r="K66" s="233">
        <f t="shared" si="9"/>
        <v>0</v>
      </c>
      <c r="L66" s="234">
        <f>SUMIFS('Sch A. Input'!I64:BJ64,'Sch A. Input'!$I$14:$BJ$14,"Recurring",'Sch A. Input'!$I$13:$BJ$13,"&lt;="&amp;'Sch D. Workings'!$L$11)</f>
        <v>0</v>
      </c>
      <c r="M66" s="234">
        <f>SUMIFS('Sch A. Input'!I64:BJ64,'Sch A. Input'!$I$14:$BJ$14,"One-time",'Sch A. Input'!$I$13:$BJ$13,"&lt;="&amp;'Sch D. Workings'!$L$11)</f>
        <v>0</v>
      </c>
      <c r="N66" s="235">
        <f t="shared" si="10"/>
        <v>0</v>
      </c>
      <c r="O66" s="234">
        <f t="shared" si="11"/>
        <v>0</v>
      </c>
      <c r="P66" s="234">
        <f t="shared" si="12"/>
        <v>0</v>
      </c>
      <c r="Q66" s="234">
        <f t="shared" si="13"/>
        <v>0</v>
      </c>
      <c r="R66" s="260">
        <f t="shared" si="14"/>
        <v>0</v>
      </c>
      <c r="S66" s="270">
        <f t="shared" si="15"/>
        <v>0</v>
      </c>
      <c r="T66" s="237">
        <f t="shared" si="16"/>
        <v>0</v>
      </c>
      <c r="U66" s="97">
        <f t="shared" si="17"/>
        <v>0</v>
      </c>
      <c r="V66" s="243">
        <f>IF(AND(F66&lt;&gt;0,F66&lt;=E66,F66&lt;=INDEX('Sch A. Input'!$BM$15:$BM$33,MATCH(E66,'Sch A. Input'!$BM$15:$BM$33,FALSE)-1,1)),"Leaver",L66-I66)</f>
        <v>0</v>
      </c>
      <c r="W66" s="243">
        <f>IF(AND(F66&lt;&gt;0,F66&lt;=E66,F66&lt;=INDEX('Sch A. Input'!$BM$15:$BM$33,MATCH(E66,'Sch A. Input'!$BM$15:$BM$33,FALSE)-1,1)),"Leaver",M66-J66)</f>
        <v>0</v>
      </c>
      <c r="X66" s="244">
        <f>IF(AND(F66&lt;&gt;0,F66&lt;=E66,F66&lt;=INDEX('Sch A. Input'!$BM$15:$BM$33,MATCH(E66,'Sch A. Input'!$BM$15:$BM$33,FALSE)-1,1)),"Leaver",N66-K66)</f>
        <v>0</v>
      </c>
      <c r="Y66" s="244">
        <f>IF(AND(F66&lt;&gt;0,F66&lt;=E66,F66&lt;=INDEX('Sch A. Input'!$BM$15:$BM$33,MATCH(E66,'Sch A. Input'!$BM$15:$BM$33,FALSE)-1,1)),"Leaver",IFERROR(V66/AB66*24,0))</f>
        <v>0</v>
      </c>
      <c r="Z66" s="244">
        <f>IF(AND(F66&lt;&gt;0,F66&lt;=E66,F66&lt;=INDEX('Sch A. Input'!$BM$15:$BM$33,MATCH(E66,'Sch A. Input'!$BM$15:$BM$33,FALSE)-1,1)),"Leaver",Y66+W66)</f>
        <v>0</v>
      </c>
      <c r="AA66" s="266">
        <f>IF(AND(F66&lt;&gt;0,F66&lt;=E66,F66&lt;=INDEX('Sch A. Input'!$BM$15:$BM$33,MATCH(E66,'Sch A. Input'!$BM$15:$BM$33,FALSE)-1,1)),"Leaver",IFERROR(IF(AND($L$11&gt;Y281,Y281&gt;0),AD281*H66,H66*(SUMPRODUCT(--((MIN(Z66,900000))&gt;$C$9:$C$12),((MIN(Z66,900000))-$C$9:$C$12),$H$9:$H$12))/MIN(Z66,900000)),0))</f>
        <v>0</v>
      </c>
      <c r="AB66" s="266">
        <f>IF(AND(F66&lt;&gt;0,F66&lt;=E66,F66&lt;=INDEX('Sch A. Input'!$BM$15:$BM$33,MATCH(E66,'Sch A. Input'!$BM$15:$BM$33,FALSE)-1,1)),"Leaver",IF(OR(D66="",D66&gt;$L$11,($L$11-15)&lt;$K$9),0,DAYS360(D66,E66+1,FALSE)/15-1))</f>
        <v>0</v>
      </c>
      <c r="AC66" s="267">
        <f>IF(AND(F66&lt;&gt;0,F66&lt;=E66,F66&lt;=INDEX('Sch A. Input'!$BM$15:$BM$33,MATCH(E66,'Sch A. Input'!$BM$15:$BM$33,FALSE)-1,1)),"Leaver",IFERROR(IF((V66/$AB66*$M$9+W66+G66)&gt;900000,"YES","NO"),0))</f>
        <v>0</v>
      </c>
      <c r="AD66" s="231">
        <f>IF(AND(F66&lt;&gt;0,F66&lt;=E66,F66&lt;=INDEX('Sch A. Input'!$BM$15:$BM$33,MATCH(E66,'Sch A. Input'!$BM$15:$BM$33,FALSE)-1,1)),"Leaver",IFERROR(IF(AC66="Yes",MIN(1/(H66/X66)*AA66,AA66),(SUMPRODUCT(--((MIN(Z66,900000))&gt;$C$9:$C$12),((MIN(Z66,900000))-$C$9:$C$12),$H$9:$H$12))-((1-(AB66/24))*(SUMPRODUCT(--((MIN(Y66,900000))&gt;$C$9:$C$12),((MIN(Y66,900000))-$C$9:$C$12),$H$9:$H$12)))),0))</f>
        <v>0</v>
      </c>
      <c r="AE66" s="172">
        <f>IF(AND(F66&lt;&gt;0,F66&lt;=E66,F66&lt;=INDEX('Sch A. Input'!$BM$15:$BM$33,MATCH(E66,'Sch A. Input'!$BM$15:$BM$33,FALSE)-1,1)),"Leaver",IFERROR(AD66/X66,0))</f>
        <v>0</v>
      </c>
      <c r="AF66" s="173">
        <f>IF(AND(F66&lt;&gt;0,F66&lt;=E66,F66&lt;=INDEX('Sch A. Input'!$BM$15:$BM$33,MATCH(E66,'Sch A. Input'!$BM$15:$BM$33,FALSE)-1,1)),"Leaver",T66-AD66)</f>
        <v>0</v>
      </c>
      <c r="AG66" s="94">
        <f t="shared" si="18"/>
        <v>0</v>
      </c>
      <c r="BK66" s="2"/>
      <c r="BL66" s="2"/>
      <c r="BM66" s="2"/>
      <c r="BN66" s="2"/>
      <c r="BO66" s="2"/>
      <c r="BP66" s="2"/>
      <c r="CI66"/>
      <c r="CJ66"/>
      <c r="CK66"/>
      <c r="CL66"/>
      <c r="CM66"/>
    </row>
    <row r="67" spans="2:91" x14ac:dyDescent="0.25">
      <c r="B67" s="70" t="str">
        <f>IF('Sch A. Input'!B65="","",'Sch A. Input'!B65)</f>
        <v/>
      </c>
      <c r="C67" s="75" t="str">
        <f>IF('Sch A. Input'!C65="","",'Sch A. Input'!C65)</f>
        <v/>
      </c>
      <c r="D67" s="71" t="str">
        <f>IF('Sch A. Input'!D65="","",'Sch A. Input'!D65)</f>
        <v/>
      </c>
      <c r="E67" s="71">
        <f>'Sch A. Input'!E65</f>
        <v>42931</v>
      </c>
      <c r="F67" s="71">
        <f>'Sch A. Input'!F65</f>
        <v>0</v>
      </c>
      <c r="G67" s="230">
        <f>'Sch A. Input'!G65</f>
        <v>0</v>
      </c>
      <c r="H67" s="230">
        <f>+IF('Sch A. Input'!D65="",0,MAX($D$12-G67,0))</f>
        <v>0</v>
      </c>
      <c r="I67" s="232">
        <f>SUMIFS('Sch A. Input'!I65:BJ65,'Sch A. Input'!$I$13:$BJ$13,$L$11,'Sch A. Input'!$I$14:$BJ$14,"Recurring")</f>
        <v>0</v>
      </c>
      <c r="J67" s="232">
        <f>SUMIFS('Sch A. Input'!I65:BJ65,'Sch A. Input'!$I$13:$BJ$13,$L$11,'Sch A. Input'!$I$14:$BJ$14,"One-time")</f>
        <v>0</v>
      </c>
      <c r="K67" s="233">
        <f t="shared" si="9"/>
        <v>0</v>
      </c>
      <c r="L67" s="234">
        <f>SUMIFS('Sch A. Input'!I65:BJ65,'Sch A. Input'!$I$14:$BJ$14,"Recurring",'Sch A. Input'!$I$13:$BJ$13,"&lt;="&amp;'Sch D. Workings'!$L$11)</f>
        <v>0</v>
      </c>
      <c r="M67" s="234">
        <f>SUMIFS('Sch A. Input'!I65:BJ65,'Sch A. Input'!$I$14:$BJ$14,"One-time",'Sch A. Input'!$I$13:$BJ$13,"&lt;="&amp;'Sch D. Workings'!$L$11)</f>
        <v>0</v>
      </c>
      <c r="N67" s="235">
        <f t="shared" si="10"/>
        <v>0</v>
      </c>
      <c r="O67" s="234">
        <f t="shared" si="11"/>
        <v>0</v>
      </c>
      <c r="P67" s="234">
        <f t="shared" si="12"/>
        <v>0</v>
      </c>
      <c r="Q67" s="234">
        <f t="shared" si="13"/>
        <v>0</v>
      </c>
      <c r="R67" s="260">
        <f t="shared" si="14"/>
        <v>0</v>
      </c>
      <c r="S67" s="270">
        <f t="shared" si="15"/>
        <v>0</v>
      </c>
      <c r="T67" s="237">
        <f t="shared" si="16"/>
        <v>0</v>
      </c>
      <c r="U67" s="97">
        <f t="shared" si="17"/>
        <v>0</v>
      </c>
      <c r="V67" s="243">
        <f>IF(AND(F67&lt;&gt;0,F67&lt;=E67,F67&lt;=INDEX('Sch A. Input'!$BM$15:$BM$33,MATCH(E67,'Sch A. Input'!$BM$15:$BM$33,FALSE)-1,1)),"Leaver",L67-I67)</f>
        <v>0</v>
      </c>
      <c r="W67" s="243">
        <f>IF(AND(F67&lt;&gt;0,F67&lt;=E67,F67&lt;=INDEX('Sch A. Input'!$BM$15:$BM$33,MATCH(E67,'Sch A. Input'!$BM$15:$BM$33,FALSE)-1,1)),"Leaver",M67-J67)</f>
        <v>0</v>
      </c>
      <c r="X67" s="244">
        <f>IF(AND(F67&lt;&gt;0,F67&lt;=E67,F67&lt;=INDEX('Sch A. Input'!$BM$15:$BM$33,MATCH(E67,'Sch A. Input'!$BM$15:$BM$33,FALSE)-1,1)),"Leaver",N67-K67)</f>
        <v>0</v>
      </c>
      <c r="Y67" s="244">
        <f>IF(AND(F67&lt;&gt;0,F67&lt;=E67,F67&lt;=INDEX('Sch A. Input'!$BM$15:$BM$33,MATCH(E67,'Sch A. Input'!$BM$15:$BM$33,FALSE)-1,1)),"Leaver",IFERROR(V67/AB67*24,0))</f>
        <v>0</v>
      </c>
      <c r="Z67" s="244">
        <f>IF(AND(F67&lt;&gt;0,F67&lt;=E67,F67&lt;=INDEX('Sch A. Input'!$BM$15:$BM$33,MATCH(E67,'Sch A. Input'!$BM$15:$BM$33,FALSE)-1,1)),"Leaver",Y67+W67)</f>
        <v>0</v>
      </c>
      <c r="AA67" s="266">
        <f>IF(AND(F67&lt;&gt;0,F67&lt;=E67,F67&lt;=INDEX('Sch A. Input'!$BM$15:$BM$33,MATCH(E67,'Sch A. Input'!$BM$15:$BM$33,FALSE)-1,1)),"Leaver",IFERROR(IF(AND($L$11&gt;Y282,Y282&gt;0),AD282*H67,H67*(SUMPRODUCT(--((MIN(Z67,900000))&gt;$C$9:$C$12),((MIN(Z67,900000))-$C$9:$C$12),$H$9:$H$12))/MIN(Z67,900000)),0))</f>
        <v>0</v>
      </c>
      <c r="AB67" s="266">
        <f>IF(AND(F67&lt;&gt;0,F67&lt;=E67,F67&lt;=INDEX('Sch A. Input'!$BM$15:$BM$33,MATCH(E67,'Sch A. Input'!$BM$15:$BM$33,FALSE)-1,1)),"Leaver",IF(OR(D67="",D67&gt;$L$11,($L$11-15)&lt;$K$9),0,DAYS360(D67,E67+1,FALSE)/15-1))</f>
        <v>0</v>
      </c>
      <c r="AC67" s="267">
        <f>IF(AND(F67&lt;&gt;0,F67&lt;=E67,F67&lt;=INDEX('Sch A. Input'!$BM$15:$BM$33,MATCH(E67,'Sch A. Input'!$BM$15:$BM$33,FALSE)-1,1)),"Leaver",IFERROR(IF((V67/$AB67*$M$9+W67+G67)&gt;900000,"YES","NO"),0))</f>
        <v>0</v>
      </c>
      <c r="AD67" s="231">
        <f>IF(AND(F67&lt;&gt;0,F67&lt;=E67,F67&lt;=INDEX('Sch A. Input'!$BM$15:$BM$33,MATCH(E67,'Sch A. Input'!$BM$15:$BM$33,FALSE)-1,1)),"Leaver",IFERROR(IF(AC67="Yes",MIN(1/(H67/X67)*AA67,AA67),(SUMPRODUCT(--((MIN(Z67,900000))&gt;$C$9:$C$12),((MIN(Z67,900000))-$C$9:$C$12),$H$9:$H$12))-((1-(AB67/24))*(SUMPRODUCT(--((MIN(Y67,900000))&gt;$C$9:$C$12),((MIN(Y67,900000))-$C$9:$C$12),$H$9:$H$12)))),0))</f>
        <v>0</v>
      </c>
      <c r="AE67" s="172">
        <f>IF(AND(F67&lt;&gt;0,F67&lt;=E67,F67&lt;=INDEX('Sch A. Input'!$BM$15:$BM$33,MATCH(E67,'Sch A. Input'!$BM$15:$BM$33,FALSE)-1,1)),"Leaver",IFERROR(AD67/X67,0))</f>
        <v>0</v>
      </c>
      <c r="AF67" s="173">
        <f>IF(AND(F67&lt;&gt;0,F67&lt;=E67,F67&lt;=INDEX('Sch A. Input'!$BM$15:$BM$33,MATCH(E67,'Sch A. Input'!$BM$15:$BM$33,FALSE)-1,1)),"Leaver",T67-AD67)</f>
        <v>0</v>
      </c>
      <c r="AG67" s="94">
        <f t="shared" si="18"/>
        <v>0</v>
      </c>
      <c r="BK67" s="2"/>
      <c r="BL67" s="2"/>
      <c r="BM67" s="2"/>
      <c r="BN67" s="2"/>
      <c r="BO67" s="2"/>
      <c r="BP67" s="2"/>
      <c r="CI67"/>
      <c r="CJ67"/>
      <c r="CK67"/>
      <c r="CL67"/>
      <c r="CM67"/>
    </row>
    <row r="68" spans="2:91" x14ac:dyDescent="0.25">
      <c r="B68" s="70" t="str">
        <f>IF('Sch A. Input'!B66="","",'Sch A. Input'!B66)</f>
        <v/>
      </c>
      <c r="C68" s="75" t="str">
        <f>IF('Sch A. Input'!C66="","",'Sch A. Input'!C66)</f>
        <v/>
      </c>
      <c r="D68" s="71" t="str">
        <f>IF('Sch A. Input'!D66="","",'Sch A. Input'!D66)</f>
        <v/>
      </c>
      <c r="E68" s="71">
        <f>'Sch A. Input'!E66</f>
        <v>42931</v>
      </c>
      <c r="F68" s="71">
        <f>'Sch A. Input'!F66</f>
        <v>0</v>
      </c>
      <c r="G68" s="230">
        <f>'Sch A. Input'!G66</f>
        <v>0</v>
      </c>
      <c r="H68" s="230">
        <f>+IF('Sch A. Input'!D66="",0,MAX($D$12-G68,0))</f>
        <v>0</v>
      </c>
      <c r="I68" s="232">
        <f>SUMIFS('Sch A. Input'!I66:BJ66,'Sch A. Input'!$I$13:$BJ$13,$L$11,'Sch A. Input'!$I$14:$BJ$14,"Recurring")</f>
        <v>0</v>
      </c>
      <c r="J68" s="232">
        <f>SUMIFS('Sch A. Input'!I66:BJ66,'Sch A. Input'!$I$13:$BJ$13,$L$11,'Sch A. Input'!$I$14:$BJ$14,"One-time")</f>
        <v>0</v>
      </c>
      <c r="K68" s="233">
        <f t="shared" si="9"/>
        <v>0</v>
      </c>
      <c r="L68" s="234">
        <f>SUMIFS('Sch A. Input'!I66:BJ66,'Sch A. Input'!$I$14:$BJ$14,"Recurring",'Sch A. Input'!$I$13:$BJ$13,"&lt;="&amp;'Sch D. Workings'!$L$11)</f>
        <v>0</v>
      </c>
      <c r="M68" s="234">
        <f>SUMIFS('Sch A. Input'!I66:BJ66,'Sch A. Input'!$I$14:$BJ$14,"One-time",'Sch A. Input'!$I$13:$BJ$13,"&lt;="&amp;'Sch D. Workings'!$L$11)</f>
        <v>0</v>
      </c>
      <c r="N68" s="235">
        <f t="shared" si="10"/>
        <v>0</v>
      </c>
      <c r="O68" s="234">
        <f t="shared" si="11"/>
        <v>0</v>
      </c>
      <c r="P68" s="234">
        <f t="shared" si="12"/>
        <v>0</v>
      </c>
      <c r="Q68" s="234">
        <f t="shared" si="13"/>
        <v>0</v>
      </c>
      <c r="R68" s="260">
        <f t="shared" si="14"/>
        <v>0</v>
      </c>
      <c r="S68" s="270">
        <f t="shared" si="15"/>
        <v>0</v>
      </c>
      <c r="T68" s="237">
        <f t="shared" si="16"/>
        <v>0</v>
      </c>
      <c r="U68" s="97">
        <f t="shared" si="17"/>
        <v>0</v>
      </c>
      <c r="V68" s="243">
        <f>IF(AND(F68&lt;&gt;0,F68&lt;=E68,F68&lt;=INDEX('Sch A. Input'!$BM$15:$BM$33,MATCH(E68,'Sch A. Input'!$BM$15:$BM$33,FALSE)-1,1)),"Leaver",L68-I68)</f>
        <v>0</v>
      </c>
      <c r="W68" s="243">
        <f>IF(AND(F68&lt;&gt;0,F68&lt;=E68,F68&lt;=INDEX('Sch A. Input'!$BM$15:$BM$33,MATCH(E68,'Sch A. Input'!$BM$15:$BM$33,FALSE)-1,1)),"Leaver",M68-J68)</f>
        <v>0</v>
      </c>
      <c r="X68" s="244">
        <f>IF(AND(F68&lt;&gt;0,F68&lt;=E68,F68&lt;=INDEX('Sch A. Input'!$BM$15:$BM$33,MATCH(E68,'Sch A. Input'!$BM$15:$BM$33,FALSE)-1,1)),"Leaver",N68-K68)</f>
        <v>0</v>
      </c>
      <c r="Y68" s="244">
        <f>IF(AND(F68&lt;&gt;0,F68&lt;=E68,F68&lt;=INDEX('Sch A. Input'!$BM$15:$BM$33,MATCH(E68,'Sch A. Input'!$BM$15:$BM$33,FALSE)-1,1)),"Leaver",IFERROR(V68/AB68*24,0))</f>
        <v>0</v>
      </c>
      <c r="Z68" s="244">
        <f>IF(AND(F68&lt;&gt;0,F68&lt;=E68,F68&lt;=INDEX('Sch A. Input'!$BM$15:$BM$33,MATCH(E68,'Sch A. Input'!$BM$15:$BM$33,FALSE)-1,1)),"Leaver",Y68+W68)</f>
        <v>0</v>
      </c>
      <c r="AA68" s="266">
        <f>IF(AND(F68&lt;&gt;0,F68&lt;=E68,F68&lt;=INDEX('Sch A. Input'!$BM$15:$BM$33,MATCH(E68,'Sch A. Input'!$BM$15:$BM$33,FALSE)-1,1)),"Leaver",IFERROR(IF(AND($L$11&gt;Y283,Y283&gt;0),AD283*H68,H68*(SUMPRODUCT(--((MIN(Z68,900000))&gt;$C$9:$C$12),((MIN(Z68,900000))-$C$9:$C$12),$H$9:$H$12))/MIN(Z68,900000)),0))</f>
        <v>0</v>
      </c>
      <c r="AB68" s="266">
        <f>IF(AND(F68&lt;&gt;0,F68&lt;=E68,F68&lt;=INDEX('Sch A. Input'!$BM$15:$BM$33,MATCH(E68,'Sch A. Input'!$BM$15:$BM$33,FALSE)-1,1)),"Leaver",IF(OR(D68="",D68&gt;$L$11,($L$11-15)&lt;$K$9),0,DAYS360(D68,E68+1,FALSE)/15-1))</f>
        <v>0</v>
      </c>
      <c r="AC68" s="267">
        <f>IF(AND(F68&lt;&gt;0,F68&lt;=E68,F68&lt;=INDEX('Sch A. Input'!$BM$15:$BM$33,MATCH(E68,'Sch A. Input'!$BM$15:$BM$33,FALSE)-1,1)),"Leaver",IFERROR(IF((V68/$AB68*$M$9+W68+G68)&gt;900000,"YES","NO"),0))</f>
        <v>0</v>
      </c>
      <c r="AD68" s="231">
        <f>IF(AND(F68&lt;&gt;0,F68&lt;=E68,F68&lt;=INDEX('Sch A. Input'!$BM$15:$BM$33,MATCH(E68,'Sch A. Input'!$BM$15:$BM$33,FALSE)-1,1)),"Leaver",IFERROR(IF(AC68="Yes",MIN(1/(H68/X68)*AA68,AA68),(SUMPRODUCT(--((MIN(Z68,900000))&gt;$C$9:$C$12),((MIN(Z68,900000))-$C$9:$C$12),$H$9:$H$12))-((1-(AB68/24))*(SUMPRODUCT(--((MIN(Y68,900000))&gt;$C$9:$C$12),((MIN(Y68,900000))-$C$9:$C$12),$H$9:$H$12)))),0))</f>
        <v>0</v>
      </c>
      <c r="AE68" s="172">
        <f>IF(AND(F68&lt;&gt;0,F68&lt;=E68,F68&lt;=INDEX('Sch A. Input'!$BM$15:$BM$33,MATCH(E68,'Sch A. Input'!$BM$15:$BM$33,FALSE)-1,1)),"Leaver",IFERROR(AD68/X68,0))</f>
        <v>0</v>
      </c>
      <c r="AF68" s="173">
        <f>IF(AND(F68&lt;&gt;0,F68&lt;=E68,F68&lt;=INDEX('Sch A. Input'!$BM$15:$BM$33,MATCH(E68,'Sch A. Input'!$BM$15:$BM$33,FALSE)-1,1)),"Leaver",T68-AD68)</f>
        <v>0</v>
      </c>
      <c r="AG68" s="94">
        <f t="shared" si="18"/>
        <v>0</v>
      </c>
      <c r="BK68" s="2"/>
      <c r="BL68" s="2"/>
      <c r="BM68" s="2"/>
      <c r="BN68" s="2"/>
      <c r="BO68" s="2"/>
      <c r="BP68" s="2"/>
      <c r="CI68"/>
      <c r="CJ68"/>
      <c r="CK68"/>
      <c r="CL68"/>
      <c r="CM68"/>
    </row>
    <row r="69" spans="2:91" x14ac:dyDescent="0.25">
      <c r="B69" s="70" t="str">
        <f>IF('Sch A. Input'!B67="","",'Sch A. Input'!B67)</f>
        <v/>
      </c>
      <c r="C69" s="75" t="str">
        <f>IF('Sch A. Input'!C67="","",'Sch A. Input'!C67)</f>
        <v/>
      </c>
      <c r="D69" s="71" t="str">
        <f>IF('Sch A. Input'!D67="","",'Sch A. Input'!D67)</f>
        <v/>
      </c>
      <c r="E69" s="71">
        <f>'Sch A. Input'!E67</f>
        <v>42931</v>
      </c>
      <c r="F69" s="71">
        <f>'Sch A. Input'!F67</f>
        <v>0</v>
      </c>
      <c r="G69" s="230">
        <f>'Sch A. Input'!G67</f>
        <v>0</v>
      </c>
      <c r="H69" s="230">
        <f>+IF('Sch A. Input'!D67="",0,MAX($D$12-G69,0))</f>
        <v>0</v>
      </c>
      <c r="I69" s="232">
        <f>SUMIFS('Sch A. Input'!I67:BJ67,'Sch A. Input'!$I$13:$BJ$13,$L$11,'Sch A. Input'!$I$14:$BJ$14,"Recurring")</f>
        <v>0</v>
      </c>
      <c r="J69" s="232">
        <f>SUMIFS('Sch A. Input'!I67:BJ67,'Sch A. Input'!$I$13:$BJ$13,$L$11,'Sch A. Input'!$I$14:$BJ$14,"One-time")</f>
        <v>0</v>
      </c>
      <c r="K69" s="233">
        <f t="shared" si="9"/>
        <v>0</v>
      </c>
      <c r="L69" s="234">
        <f>SUMIFS('Sch A. Input'!I67:BJ67,'Sch A. Input'!$I$14:$BJ$14,"Recurring",'Sch A. Input'!$I$13:$BJ$13,"&lt;="&amp;'Sch D. Workings'!$L$11)</f>
        <v>0</v>
      </c>
      <c r="M69" s="234">
        <f>SUMIFS('Sch A. Input'!I67:BJ67,'Sch A. Input'!$I$14:$BJ$14,"One-time",'Sch A. Input'!$I$13:$BJ$13,"&lt;="&amp;'Sch D. Workings'!$L$11)</f>
        <v>0</v>
      </c>
      <c r="N69" s="235">
        <f t="shared" si="10"/>
        <v>0</v>
      </c>
      <c r="O69" s="234">
        <f t="shared" si="11"/>
        <v>0</v>
      </c>
      <c r="P69" s="234">
        <f t="shared" si="12"/>
        <v>0</v>
      </c>
      <c r="Q69" s="234">
        <f t="shared" si="13"/>
        <v>0</v>
      </c>
      <c r="R69" s="260">
        <f t="shared" si="14"/>
        <v>0</v>
      </c>
      <c r="S69" s="270">
        <f t="shared" si="15"/>
        <v>0</v>
      </c>
      <c r="T69" s="237">
        <f t="shared" si="16"/>
        <v>0</v>
      </c>
      <c r="U69" s="97">
        <f t="shared" si="17"/>
        <v>0</v>
      </c>
      <c r="V69" s="243">
        <f>IF(AND(F69&lt;&gt;0,F69&lt;=E69,F69&lt;=INDEX('Sch A. Input'!$BM$15:$BM$33,MATCH(E69,'Sch A. Input'!$BM$15:$BM$33,FALSE)-1,1)),"Leaver",L69-I69)</f>
        <v>0</v>
      </c>
      <c r="W69" s="243">
        <f>IF(AND(F69&lt;&gt;0,F69&lt;=E69,F69&lt;=INDEX('Sch A. Input'!$BM$15:$BM$33,MATCH(E69,'Sch A. Input'!$BM$15:$BM$33,FALSE)-1,1)),"Leaver",M69-J69)</f>
        <v>0</v>
      </c>
      <c r="X69" s="244">
        <f>IF(AND(F69&lt;&gt;0,F69&lt;=E69,F69&lt;=INDEX('Sch A. Input'!$BM$15:$BM$33,MATCH(E69,'Sch A. Input'!$BM$15:$BM$33,FALSE)-1,1)),"Leaver",N69-K69)</f>
        <v>0</v>
      </c>
      <c r="Y69" s="244">
        <f>IF(AND(F69&lt;&gt;0,F69&lt;=E69,F69&lt;=INDEX('Sch A. Input'!$BM$15:$BM$33,MATCH(E69,'Sch A. Input'!$BM$15:$BM$33,FALSE)-1,1)),"Leaver",IFERROR(V69/AB69*24,0))</f>
        <v>0</v>
      </c>
      <c r="Z69" s="244">
        <f>IF(AND(F69&lt;&gt;0,F69&lt;=E69,F69&lt;=INDEX('Sch A. Input'!$BM$15:$BM$33,MATCH(E69,'Sch A. Input'!$BM$15:$BM$33,FALSE)-1,1)),"Leaver",Y69+W69)</f>
        <v>0</v>
      </c>
      <c r="AA69" s="266">
        <f>IF(AND(F69&lt;&gt;0,F69&lt;=E69,F69&lt;=INDEX('Sch A. Input'!$BM$15:$BM$33,MATCH(E69,'Sch A. Input'!$BM$15:$BM$33,FALSE)-1,1)),"Leaver",IFERROR(IF(AND($L$11&gt;Y284,Y284&gt;0),AD284*H69,H69*(SUMPRODUCT(--((MIN(Z69,900000))&gt;$C$9:$C$12),((MIN(Z69,900000))-$C$9:$C$12),$H$9:$H$12))/MIN(Z69,900000)),0))</f>
        <v>0</v>
      </c>
      <c r="AB69" s="266">
        <f>IF(AND(F69&lt;&gt;0,F69&lt;=E69,F69&lt;=INDEX('Sch A. Input'!$BM$15:$BM$33,MATCH(E69,'Sch A. Input'!$BM$15:$BM$33,FALSE)-1,1)),"Leaver",IF(OR(D69="",D69&gt;$L$11,($L$11-15)&lt;$K$9),0,DAYS360(D69,E69+1,FALSE)/15-1))</f>
        <v>0</v>
      </c>
      <c r="AC69" s="267">
        <f>IF(AND(F69&lt;&gt;0,F69&lt;=E69,F69&lt;=INDEX('Sch A. Input'!$BM$15:$BM$33,MATCH(E69,'Sch A. Input'!$BM$15:$BM$33,FALSE)-1,1)),"Leaver",IFERROR(IF((V69/$AB69*$M$9+W69+G69)&gt;900000,"YES","NO"),0))</f>
        <v>0</v>
      </c>
      <c r="AD69" s="231">
        <f>IF(AND(F69&lt;&gt;0,F69&lt;=E69,F69&lt;=INDEX('Sch A. Input'!$BM$15:$BM$33,MATCH(E69,'Sch A. Input'!$BM$15:$BM$33,FALSE)-1,1)),"Leaver",IFERROR(IF(AC69="Yes",MIN(1/(H69/X69)*AA69,AA69),(SUMPRODUCT(--((MIN(Z69,900000))&gt;$C$9:$C$12),((MIN(Z69,900000))-$C$9:$C$12),$H$9:$H$12))-((1-(AB69/24))*(SUMPRODUCT(--((MIN(Y69,900000))&gt;$C$9:$C$12),((MIN(Y69,900000))-$C$9:$C$12),$H$9:$H$12)))),0))</f>
        <v>0</v>
      </c>
      <c r="AE69" s="172">
        <f>IF(AND(F69&lt;&gt;0,F69&lt;=E69,F69&lt;=INDEX('Sch A. Input'!$BM$15:$BM$33,MATCH(E69,'Sch A. Input'!$BM$15:$BM$33,FALSE)-1,1)),"Leaver",IFERROR(AD69/X69,0))</f>
        <v>0</v>
      </c>
      <c r="AF69" s="173">
        <f>IF(AND(F69&lt;&gt;0,F69&lt;=E69,F69&lt;=INDEX('Sch A. Input'!$BM$15:$BM$33,MATCH(E69,'Sch A. Input'!$BM$15:$BM$33,FALSE)-1,1)),"Leaver",T69-AD69)</f>
        <v>0</v>
      </c>
      <c r="AG69" s="94">
        <f t="shared" si="18"/>
        <v>0</v>
      </c>
      <c r="BK69" s="2"/>
      <c r="BL69" s="2"/>
      <c r="BM69" s="2"/>
      <c r="BN69" s="2"/>
      <c r="BO69" s="2"/>
      <c r="BP69" s="2"/>
      <c r="CI69"/>
      <c r="CJ69"/>
      <c r="CK69"/>
      <c r="CL69"/>
      <c r="CM69"/>
    </row>
    <row r="70" spans="2:91" x14ac:dyDescent="0.25">
      <c r="B70" s="70" t="str">
        <f>IF('Sch A. Input'!B68="","",'Sch A. Input'!B68)</f>
        <v/>
      </c>
      <c r="C70" s="75" t="str">
        <f>IF('Sch A. Input'!C68="","",'Sch A. Input'!C68)</f>
        <v/>
      </c>
      <c r="D70" s="71" t="str">
        <f>IF('Sch A. Input'!D68="","",'Sch A. Input'!D68)</f>
        <v/>
      </c>
      <c r="E70" s="71">
        <f>'Sch A. Input'!E68</f>
        <v>42931</v>
      </c>
      <c r="F70" s="71">
        <f>'Sch A. Input'!F68</f>
        <v>0</v>
      </c>
      <c r="G70" s="230">
        <f>'Sch A. Input'!G68</f>
        <v>0</v>
      </c>
      <c r="H70" s="230">
        <f>+IF('Sch A. Input'!D68="",0,MAX($D$12-G70,0))</f>
        <v>0</v>
      </c>
      <c r="I70" s="232">
        <f>SUMIFS('Sch A. Input'!I68:BJ68,'Sch A. Input'!$I$13:$BJ$13,$L$11,'Sch A. Input'!$I$14:$BJ$14,"Recurring")</f>
        <v>0</v>
      </c>
      <c r="J70" s="232">
        <f>SUMIFS('Sch A. Input'!I68:BJ68,'Sch A. Input'!$I$13:$BJ$13,$L$11,'Sch A. Input'!$I$14:$BJ$14,"One-time")</f>
        <v>0</v>
      </c>
      <c r="K70" s="233">
        <f t="shared" si="9"/>
        <v>0</v>
      </c>
      <c r="L70" s="234">
        <f>SUMIFS('Sch A. Input'!I68:BJ68,'Sch A. Input'!$I$14:$BJ$14,"Recurring",'Sch A. Input'!$I$13:$BJ$13,"&lt;="&amp;'Sch D. Workings'!$L$11)</f>
        <v>0</v>
      </c>
      <c r="M70" s="234">
        <f>SUMIFS('Sch A. Input'!I68:BJ68,'Sch A. Input'!$I$14:$BJ$14,"One-time",'Sch A. Input'!$I$13:$BJ$13,"&lt;="&amp;'Sch D. Workings'!$L$11)</f>
        <v>0</v>
      </c>
      <c r="N70" s="235">
        <f t="shared" si="10"/>
        <v>0</v>
      </c>
      <c r="O70" s="234">
        <f t="shared" si="11"/>
        <v>0</v>
      </c>
      <c r="P70" s="234">
        <f t="shared" si="12"/>
        <v>0</v>
      </c>
      <c r="Q70" s="234">
        <f t="shared" si="13"/>
        <v>0</v>
      </c>
      <c r="R70" s="260">
        <f t="shared" si="14"/>
        <v>0</v>
      </c>
      <c r="S70" s="270">
        <f t="shared" si="15"/>
        <v>0</v>
      </c>
      <c r="T70" s="237">
        <f t="shared" si="16"/>
        <v>0</v>
      </c>
      <c r="U70" s="97">
        <f t="shared" si="17"/>
        <v>0</v>
      </c>
      <c r="V70" s="243">
        <f>IF(AND(F70&lt;&gt;0,F70&lt;=E70,F70&lt;=INDEX('Sch A. Input'!$BM$15:$BM$33,MATCH(E70,'Sch A. Input'!$BM$15:$BM$33,FALSE)-1,1)),"Leaver",L70-I70)</f>
        <v>0</v>
      </c>
      <c r="W70" s="243">
        <f>IF(AND(F70&lt;&gt;0,F70&lt;=E70,F70&lt;=INDEX('Sch A. Input'!$BM$15:$BM$33,MATCH(E70,'Sch A. Input'!$BM$15:$BM$33,FALSE)-1,1)),"Leaver",M70-J70)</f>
        <v>0</v>
      </c>
      <c r="X70" s="244">
        <f>IF(AND(F70&lt;&gt;0,F70&lt;=E70,F70&lt;=INDEX('Sch A. Input'!$BM$15:$BM$33,MATCH(E70,'Sch A. Input'!$BM$15:$BM$33,FALSE)-1,1)),"Leaver",N70-K70)</f>
        <v>0</v>
      </c>
      <c r="Y70" s="244">
        <f>IF(AND(F70&lt;&gt;0,F70&lt;=E70,F70&lt;=INDEX('Sch A. Input'!$BM$15:$BM$33,MATCH(E70,'Sch A. Input'!$BM$15:$BM$33,FALSE)-1,1)),"Leaver",IFERROR(V70/AB70*24,0))</f>
        <v>0</v>
      </c>
      <c r="Z70" s="244">
        <f>IF(AND(F70&lt;&gt;0,F70&lt;=E70,F70&lt;=INDEX('Sch A. Input'!$BM$15:$BM$33,MATCH(E70,'Sch A. Input'!$BM$15:$BM$33,FALSE)-1,1)),"Leaver",Y70+W70)</f>
        <v>0</v>
      </c>
      <c r="AA70" s="266">
        <f>IF(AND(F70&lt;&gt;0,F70&lt;=E70,F70&lt;=INDEX('Sch A. Input'!$BM$15:$BM$33,MATCH(E70,'Sch A. Input'!$BM$15:$BM$33,FALSE)-1,1)),"Leaver",IFERROR(IF(AND($L$11&gt;Y285,Y285&gt;0),AD285*H70,H70*(SUMPRODUCT(--((MIN(Z70,900000))&gt;$C$9:$C$12),((MIN(Z70,900000))-$C$9:$C$12),$H$9:$H$12))/MIN(Z70,900000)),0))</f>
        <v>0</v>
      </c>
      <c r="AB70" s="266">
        <f>IF(AND(F70&lt;&gt;0,F70&lt;=E70,F70&lt;=INDEX('Sch A. Input'!$BM$15:$BM$33,MATCH(E70,'Sch A. Input'!$BM$15:$BM$33,FALSE)-1,1)),"Leaver",IF(OR(D70="",D70&gt;$L$11,($L$11-15)&lt;$K$9),0,DAYS360(D70,E70+1,FALSE)/15-1))</f>
        <v>0</v>
      </c>
      <c r="AC70" s="267">
        <f>IF(AND(F70&lt;&gt;0,F70&lt;=E70,F70&lt;=INDEX('Sch A. Input'!$BM$15:$BM$33,MATCH(E70,'Sch A. Input'!$BM$15:$BM$33,FALSE)-1,1)),"Leaver",IFERROR(IF((V70/$AB70*$M$9+W70+G70)&gt;900000,"YES","NO"),0))</f>
        <v>0</v>
      </c>
      <c r="AD70" s="231">
        <f>IF(AND(F70&lt;&gt;0,F70&lt;=E70,F70&lt;=INDEX('Sch A. Input'!$BM$15:$BM$33,MATCH(E70,'Sch A. Input'!$BM$15:$BM$33,FALSE)-1,1)),"Leaver",IFERROR(IF(AC70="Yes",MIN(1/(H70/X70)*AA70,AA70),(SUMPRODUCT(--((MIN(Z70,900000))&gt;$C$9:$C$12),((MIN(Z70,900000))-$C$9:$C$12),$H$9:$H$12))-((1-(AB70/24))*(SUMPRODUCT(--((MIN(Y70,900000))&gt;$C$9:$C$12),((MIN(Y70,900000))-$C$9:$C$12),$H$9:$H$12)))),0))</f>
        <v>0</v>
      </c>
      <c r="AE70" s="172">
        <f>IF(AND(F70&lt;&gt;0,F70&lt;=E70,F70&lt;=INDEX('Sch A. Input'!$BM$15:$BM$33,MATCH(E70,'Sch A. Input'!$BM$15:$BM$33,FALSE)-1,1)),"Leaver",IFERROR(AD70/X70,0))</f>
        <v>0</v>
      </c>
      <c r="AF70" s="173">
        <f>IF(AND(F70&lt;&gt;0,F70&lt;=E70,F70&lt;=INDEX('Sch A. Input'!$BM$15:$BM$33,MATCH(E70,'Sch A. Input'!$BM$15:$BM$33,FALSE)-1,1)),"Leaver",T70-AD70)</f>
        <v>0</v>
      </c>
      <c r="AG70" s="94">
        <f t="shared" si="18"/>
        <v>0</v>
      </c>
      <c r="BK70" s="2"/>
      <c r="BL70" s="2"/>
      <c r="BM70" s="2"/>
      <c r="BN70" s="2"/>
      <c r="BO70" s="2"/>
      <c r="BP70" s="2"/>
      <c r="CI70"/>
      <c r="CJ70"/>
      <c r="CK70"/>
      <c r="CL70"/>
      <c r="CM70"/>
    </row>
    <row r="71" spans="2:91" x14ac:dyDescent="0.25">
      <c r="B71" s="70" t="str">
        <f>IF('Sch A. Input'!B69="","",'Sch A. Input'!B69)</f>
        <v/>
      </c>
      <c r="C71" s="75" t="str">
        <f>IF('Sch A. Input'!C69="","",'Sch A. Input'!C69)</f>
        <v/>
      </c>
      <c r="D71" s="71" t="str">
        <f>IF('Sch A. Input'!D69="","",'Sch A. Input'!D69)</f>
        <v/>
      </c>
      <c r="E71" s="71">
        <f>'Sch A. Input'!E69</f>
        <v>42931</v>
      </c>
      <c r="F71" s="71">
        <f>'Sch A. Input'!F69</f>
        <v>0</v>
      </c>
      <c r="G71" s="230">
        <f>'Sch A. Input'!G69</f>
        <v>0</v>
      </c>
      <c r="H71" s="230">
        <f>+IF('Sch A. Input'!D69="",0,MAX($D$12-G71,0))</f>
        <v>0</v>
      </c>
      <c r="I71" s="232">
        <f>SUMIFS('Sch A. Input'!I69:BJ69,'Sch A. Input'!$I$13:$BJ$13,$L$11,'Sch A. Input'!$I$14:$BJ$14,"Recurring")</f>
        <v>0</v>
      </c>
      <c r="J71" s="232">
        <f>SUMIFS('Sch A. Input'!I69:BJ69,'Sch A. Input'!$I$13:$BJ$13,$L$11,'Sch A. Input'!$I$14:$BJ$14,"One-time")</f>
        <v>0</v>
      </c>
      <c r="K71" s="233">
        <f t="shared" si="9"/>
        <v>0</v>
      </c>
      <c r="L71" s="234">
        <f>SUMIFS('Sch A. Input'!I69:BJ69,'Sch A. Input'!$I$14:$BJ$14,"Recurring",'Sch A. Input'!$I$13:$BJ$13,"&lt;="&amp;'Sch D. Workings'!$L$11)</f>
        <v>0</v>
      </c>
      <c r="M71" s="234">
        <f>SUMIFS('Sch A. Input'!I69:BJ69,'Sch A. Input'!$I$14:$BJ$14,"One-time",'Sch A. Input'!$I$13:$BJ$13,"&lt;="&amp;'Sch D. Workings'!$L$11)</f>
        <v>0</v>
      </c>
      <c r="N71" s="235">
        <f t="shared" si="10"/>
        <v>0</v>
      </c>
      <c r="O71" s="234">
        <f t="shared" si="11"/>
        <v>0</v>
      </c>
      <c r="P71" s="234">
        <f t="shared" si="12"/>
        <v>0</v>
      </c>
      <c r="Q71" s="234">
        <f t="shared" si="13"/>
        <v>0</v>
      </c>
      <c r="R71" s="260">
        <f t="shared" si="14"/>
        <v>0</v>
      </c>
      <c r="S71" s="270">
        <f t="shared" si="15"/>
        <v>0</v>
      </c>
      <c r="T71" s="237">
        <f t="shared" si="16"/>
        <v>0</v>
      </c>
      <c r="U71" s="97">
        <f t="shared" si="17"/>
        <v>0</v>
      </c>
      <c r="V71" s="243">
        <f>IF(AND(F71&lt;&gt;0,F71&lt;=E71,F71&lt;=INDEX('Sch A. Input'!$BM$15:$BM$33,MATCH(E71,'Sch A. Input'!$BM$15:$BM$33,FALSE)-1,1)),"Leaver",L71-I71)</f>
        <v>0</v>
      </c>
      <c r="W71" s="243">
        <f>IF(AND(F71&lt;&gt;0,F71&lt;=E71,F71&lt;=INDEX('Sch A. Input'!$BM$15:$BM$33,MATCH(E71,'Sch A. Input'!$BM$15:$BM$33,FALSE)-1,1)),"Leaver",M71-J71)</f>
        <v>0</v>
      </c>
      <c r="X71" s="244">
        <f>IF(AND(F71&lt;&gt;0,F71&lt;=E71,F71&lt;=INDEX('Sch A. Input'!$BM$15:$BM$33,MATCH(E71,'Sch A. Input'!$BM$15:$BM$33,FALSE)-1,1)),"Leaver",N71-K71)</f>
        <v>0</v>
      </c>
      <c r="Y71" s="244">
        <f>IF(AND(F71&lt;&gt;0,F71&lt;=E71,F71&lt;=INDEX('Sch A. Input'!$BM$15:$BM$33,MATCH(E71,'Sch A. Input'!$BM$15:$BM$33,FALSE)-1,1)),"Leaver",IFERROR(V71/AB71*24,0))</f>
        <v>0</v>
      </c>
      <c r="Z71" s="244">
        <f>IF(AND(F71&lt;&gt;0,F71&lt;=E71,F71&lt;=INDEX('Sch A. Input'!$BM$15:$BM$33,MATCH(E71,'Sch A. Input'!$BM$15:$BM$33,FALSE)-1,1)),"Leaver",Y71+W71)</f>
        <v>0</v>
      </c>
      <c r="AA71" s="266">
        <f>IF(AND(F71&lt;&gt;0,F71&lt;=E71,F71&lt;=INDEX('Sch A. Input'!$BM$15:$BM$33,MATCH(E71,'Sch A. Input'!$BM$15:$BM$33,FALSE)-1,1)),"Leaver",IFERROR(IF(AND($L$11&gt;Y286,Y286&gt;0),AD286*H71,H71*(SUMPRODUCT(--((MIN(Z71,900000))&gt;$C$9:$C$12),((MIN(Z71,900000))-$C$9:$C$12),$H$9:$H$12))/MIN(Z71,900000)),0))</f>
        <v>0</v>
      </c>
      <c r="AB71" s="266">
        <f>IF(AND(F71&lt;&gt;0,F71&lt;=E71,F71&lt;=INDEX('Sch A. Input'!$BM$15:$BM$33,MATCH(E71,'Sch A. Input'!$BM$15:$BM$33,FALSE)-1,1)),"Leaver",IF(OR(D71="",D71&gt;$L$11,($L$11-15)&lt;$K$9),0,DAYS360(D71,E71+1,FALSE)/15-1))</f>
        <v>0</v>
      </c>
      <c r="AC71" s="267">
        <f>IF(AND(F71&lt;&gt;0,F71&lt;=E71,F71&lt;=INDEX('Sch A. Input'!$BM$15:$BM$33,MATCH(E71,'Sch A. Input'!$BM$15:$BM$33,FALSE)-1,1)),"Leaver",IFERROR(IF((V71/$AB71*$M$9+W71+G71)&gt;900000,"YES","NO"),0))</f>
        <v>0</v>
      </c>
      <c r="AD71" s="231">
        <f>IF(AND(F71&lt;&gt;0,F71&lt;=E71,F71&lt;=INDEX('Sch A. Input'!$BM$15:$BM$33,MATCH(E71,'Sch A. Input'!$BM$15:$BM$33,FALSE)-1,1)),"Leaver",IFERROR(IF(AC71="Yes",MIN(1/(H71/X71)*AA71,AA71),(SUMPRODUCT(--((MIN(Z71,900000))&gt;$C$9:$C$12),((MIN(Z71,900000))-$C$9:$C$12),$H$9:$H$12))-((1-(AB71/24))*(SUMPRODUCT(--((MIN(Y71,900000))&gt;$C$9:$C$12),((MIN(Y71,900000))-$C$9:$C$12),$H$9:$H$12)))),0))</f>
        <v>0</v>
      </c>
      <c r="AE71" s="172">
        <f>IF(AND(F71&lt;&gt;0,F71&lt;=E71,F71&lt;=INDEX('Sch A. Input'!$BM$15:$BM$33,MATCH(E71,'Sch A. Input'!$BM$15:$BM$33,FALSE)-1,1)),"Leaver",IFERROR(AD71/X71,0))</f>
        <v>0</v>
      </c>
      <c r="AF71" s="173">
        <f>IF(AND(F71&lt;&gt;0,F71&lt;=E71,F71&lt;=INDEX('Sch A. Input'!$BM$15:$BM$33,MATCH(E71,'Sch A. Input'!$BM$15:$BM$33,FALSE)-1,1)),"Leaver",T71-AD71)</f>
        <v>0</v>
      </c>
      <c r="AG71" s="94">
        <f t="shared" si="18"/>
        <v>0</v>
      </c>
      <c r="BK71" s="2"/>
      <c r="BL71" s="2"/>
      <c r="BM71" s="2"/>
      <c r="BN71" s="2"/>
      <c r="BO71" s="2"/>
      <c r="BP71" s="2"/>
      <c r="CI71"/>
      <c r="CJ71"/>
      <c r="CK71"/>
      <c r="CL71"/>
      <c r="CM71"/>
    </row>
    <row r="72" spans="2:91" x14ac:dyDescent="0.25">
      <c r="B72" s="70" t="str">
        <f>IF('Sch A. Input'!B70="","",'Sch A. Input'!B70)</f>
        <v/>
      </c>
      <c r="C72" s="75" t="str">
        <f>IF('Sch A. Input'!C70="","",'Sch A. Input'!C70)</f>
        <v/>
      </c>
      <c r="D72" s="71" t="str">
        <f>IF('Sch A. Input'!D70="","",'Sch A. Input'!D70)</f>
        <v/>
      </c>
      <c r="E72" s="71">
        <f>'Sch A. Input'!E70</f>
        <v>42931</v>
      </c>
      <c r="F72" s="71">
        <f>'Sch A. Input'!F70</f>
        <v>0</v>
      </c>
      <c r="G72" s="230">
        <f>'Sch A. Input'!G70</f>
        <v>0</v>
      </c>
      <c r="H72" s="230">
        <f>+IF('Sch A. Input'!D70="",0,MAX($D$12-G72,0))</f>
        <v>0</v>
      </c>
      <c r="I72" s="232">
        <f>SUMIFS('Sch A. Input'!I70:BJ70,'Sch A. Input'!$I$13:$BJ$13,$L$11,'Sch A. Input'!$I$14:$BJ$14,"Recurring")</f>
        <v>0</v>
      </c>
      <c r="J72" s="232">
        <f>SUMIFS('Sch A. Input'!I70:BJ70,'Sch A. Input'!$I$13:$BJ$13,$L$11,'Sch A. Input'!$I$14:$BJ$14,"One-time")</f>
        <v>0</v>
      </c>
      <c r="K72" s="233">
        <f t="shared" si="9"/>
        <v>0</v>
      </c>
      <c r="L72" s="234">
        <f>SUMIFS('Sch A. Input'!I70:BJ70,'Sch A. Input'!$I$14:$BJ$14,"Recurring",'Sch A. Input'!$I$13:$BJ$13,"&lt;="&amp;'Sch D. Workings'!$L$11)</f>
        <v>0</v>
      </c>
      <c r="M72" s="234">
        <f>SUMIFS('Sch A. Input'!I70:BJ70,'Sch A. Input'!$I$14:$BJ$14,"One-time",'Sch A. Input'!$I$13:$BJ$13,"&lt;="&amp;'Sch D. Workings'!$L$11)</f>
        <v>0</v>
      </c>
      <c r="N72" s="235">
        <f t="shared" si="10"/>
        <v>0</v>
      </c>
      <c r="O72" s="234">
        <f t="shared" si="11"/>
        <v>0</v>
      </c>
      <c r="P72" s="234">
        <f t="shared" si="12"/>
        <v>0</v>
      </c>
      <c r="Q72" s="234">
        <f t="shared" si="13"/>
        <v>0</v>
      </c>
      <c r="R72" s="260">
        <f t="shared" si="14"/>
        <v>0</v>
      </c>
      <c r="S72" s="270">
        <f t="shared" si="15"/>
        <v>0</v>
      </c>
      <c r="T72" s="237">
        <f t="shared" si="16"/>
        <v>0</v>
      </c>
      <c r="U72" s="97">
        <f t="shared" si="17"/>
        <v>0</v>
      </c>
      <c r="V72" s="243">
        <f>IF(AND(F72&lt;&gt;0,F72&lt;=E72,F72&lt;=INDEX('Sch A. Input'!$BM$15:$BM$33,MATCH(E72,'Sch A. Input'!$BM$15:$BM$33,FALSE)-1,1)),"Leaver",L72-I72)</f>
        <v>0</v>
      </c>
      <c r="W72" s="243">
        <f>IF(AND(F72&lt;&gt;0,F72&lt;=E72,F72&lt;=INDEX('Sch A. Input'!$BM$15:$BM$33,MATCH(E72,'Sch A. Input'!$BM$15:$BM$33,FALSE)-1,1)),"Leaver",M72-J72)</f>
        <v>0</v>
      </c>
      <c r="X72" s="244">
        <f>IF(AND(F72&lt;&gt;0,F72&lt;=E72,F72&lt;=INDEX('Sch A. Input'!$BM$15:$BM$33,MATCH(E72,'Sch A. Input'!$BM$15:$BM$33,FALSE)-1,1)),"Leaver",N72-K72)</f>
        <v>0</v>
      </c>
      <c r="Y72" s="244">
        <f>IF(AND(F72&lt;&gt;0,F72&lt;=E72,F72&lt;=INDEX('Sch A. Input'!$BM$15:$BM$33,MATCH(E72,'Sch A. Input'!$BM$15:$BM$33,FALSE)-1,1)),"Leaver",IFERROR(V72/AB72*24,0))</f>
        <v>0</v>
      </c>
      <c r="Z72" s="244">
        <f>IF(AND(F72&lt;&gt;0,F72&lt;=E72,F72&lt;=INDEX('Sch A. Input'!$BM$15:$BM$33,MATCH(E72,'Sch A. Input'!$BM$15:$BM$33,FALSE)-1,1)),"Leaver",Y72+W72)</f>
        <v>0</v>
      </c>
      <c r="AA72" s="266">
        <f>IF(AND(F72&lt;&gt;0,F72&lt;=E72,F72&lt;=INDEX('Sch A. Input'!$BM$15:$BM$33,MATCH(E72,'Sch A. Input'!$BM$15:$BM$33,FALSE)-1,1)),"Leaver",IFERROR(IF(AND($L$11&gt;Y287,Y287&gt;0),AD287*H72,H72*(SUMPRODUCT(--((MIN(Z72,900000))&gt;$C$9:$C$12),((MIN(Z72,900000))-$C$9:$C$12),$H$9:$H$12))/MIN(Z72,900000)),0))</f>
        <v>0</v>
      </c>
      <c r="AB72" s="266">
        <f>IF(AND(F72&lt;&gt;0,F72&lt;=E72,F72&lt;=INDEX('Sch A. Input'!$BM$15:$BM$33,MATCH(E72,'Sch A. Input'!$BM$15:$BM$33,FALSE)-1,1)),"Leaver",IF(OR(D72="",D72&gt;$L$11,($L$11-15)&lt;$K$9),0,DAYS360(D72,E72+1,FALSE)/15-1))</f>
        <v>0</v>
      </c>
      <c r="AC72" s="267">
        <f>IF(AND(F72&lt;&gt;0,F72&lt;=E72,F72&lt;=INDEX('Sch A. Input'!$BM$15:$BM$33,MATCH(E72,'Sch A. Input'!$BM$15:$BM$33,FALSE)-1,1)),"Leaver",IFERROR(IF((V72/$AB72*$M$9+W72+G72)&gt;900000,"YES","NO"),0))</f>
        <v>0</v>
      </c>
      <c r="AD72" s="231">
        <f>IF(AND(F72&lt;&gt;0,F72&lt;=E72,F72&lt;=INDEX('Sch A. Input'!$BM$15:$BM$33,MATCH(E72,'Sch A. Input'!$BM$15:$BM$33,FALSE)-1,1)),"Leaver",IFERROR(IF(AC72="Yes",MIN(1/(H72/X72)*AA72,AA72),(SUMPRODUCT(--((MIN(Z72,900000))&gt;$C$9:$C$12),((MIN(Z72,900000))-$C$9:$C$12),$H$9:$H$12))-((1-(AB72/24))*(SUMPRODUCT(--((MIN(Y72,900000))&gt;$C$9:$C$12),((MIN(Y72,900000))-$C$9:$C$12),$H$9:$H$12)))),0))</f>
        <v>0</v>
      </c>
      <c r="AE72" s="172">
        <f>IF(AND(F72&lt;&gt;0,F72&lt;=E72,F72&lt;=INDEX('Sch A. Input'!$BM$15:$BM$33,MATCH(E72,'Sch A. Input'!$BM$15:$BM$33,FALSE)-1,1)),"Leaver",IFERROR(AD72/X72,0))</f>
        <v>0</v>
      </c>
      <c r="AF72" s="173">
        <f>IF(AND(F72&lt;&gt;0,F72&lt;=E72,F72&lt;=INDEX('Sch A. Input'!$BM$15:$BM$33,MATCH(E72,'Sch A. Input'!$BM$15:$BM$33,FALSE)-1,1)),"Leaver",T72-AD72)</f>
        <v>0</v>
      </c>
      <c r="AG72" s="94">
        <f t="shared" si="18"/>
        <v>0</v>
      </c>
      <c r="BK72" s="2"/>
      <c r="BL72" s="2"/>
      <c r="BM72" s="2"/>
      <c r="BN72" s="2"/>
      <c r="BO72" s="2"/>
      <c r="BP72" s="2"/>
      <c r="CI72"/>
      <c r="CJ72"/>
      <c r="CK72"/>
      <c r="CL72"/>
      <c r="CM72"/>
    </row>
    <row r="73" spans="2:91" x14ac:dyDescent="0.25">
      <c r="B73" s="70" t="str">
        <f>IF('Sch A. Input'!B71="","",'Sch A. Input'!B71)</f>
        <v/>
      </c>
      <c r="C73" s="75" t="str">
        <f>IF('Sch A. Input'!C71="","",'Sch A. Input'!C71)</f>
        <v/>
      </c>
      <c r="D73" s="71" t="str">
        <f>IF('Sch A. Input'!D71="","",'Sch A. Input'!D71)</f>
        <v/>
      </c>
      <c r="E73" s="71">
        <f>'Sch A. Input'!E71</f>
        <v>42931</v>
      </c>
      <c r="F73" s="71">
        <f>'Sch A. Input'!F71</f>
        <v>0</v>
      </c>
      <c r="G73" s="230">
        <f>'Sch A. Input'!G71</f>
        <v>0</v>
      </c>
      <c r="H73" s="230">
        <f>+IF('Sch A. Input'!D71="",0,MAX($D$12-G73,0))</f>
        <v>0</v>
      </c>
      <c r="I73" s="232">
        <f>SUMIFS('Sch A. Input'!I71:BJ71,'Sch A. Input'!$I$13:$BJ$13,$L$11,'Sch A. Input'!$I$14:$BJ$14,"Recurring")</f>
        <v>0</v>
      </c>
      <c r="J73" s="232">
        <f>SUMIFS('Sch A. Input'!I71:BJ71,'Sch A. Input'!$I$13:$BJ$13,$L$11,'Sch A. Input'!$I$14:$BJ$14,"One-time")</f>
        <v>0</v>
      </c>
      <c r="K73" s="233">
        <f t="shared" si="9"/>
        <v>0</v>
      </c>
      <c r="L73" s="234">
        <f>SUMIFS('Sch A. Input'!I71:BJ71,'Sch A. Input'!$I$14:$BJ$14,"Recurring",'Sch A. Input'!$I$13:$BJ$13,"&lt;="&amp;'Sch D. Workings'!$L$11)</f>
        <v>0</v>
      </c>
      <c r="M73" s="234">
        <f>SUMIFS('Sch A. Input'!I71:BJ71,'Sch A. Input'!$I$14:$BJ$14,"One-time",'Sch A. Input'!$I$13:$BJ$13,"&lt;="&amp;'Sch D. Workings'!$L$11)</f>
        <v>0</v>
      </c>
      <c r="N73" s="235">
        <f t="shared" si="10"/>
        <v>0</v>
      </c>
      <c r="O73" s="234">
        <f t="shared" si="11"/>
        <v>0</v>
      </c>
      <c r="P73" s="234">
        <f t="shared" si="12"/>
        <v>0</v>
      </c>
      <c r="Q73" s="234">
        <f t="shared" si="13"/>
        <v>0</v>
      </c>
      <c r="R73" s="260">
        <f t="shared" si="14"/>
        <v>0</v>
      </c>
      <c r="S73" s="270">
        <f t="shared" si="15"/>
        <v>0</v>
      </c>
      <c r="T73" s="237">
        <f t="shared" si="16"/>
        <v>0</v>
      </c>
      <c r="U73" s="97">
        <f t="shared" si="17"/>
        <v>0</v>
      </c>
      <c r="V73" s="243">
        <f>IF(AND(F73&lt;&gt;0,F73&lt;=E73,F73&lt;=INDEX('Sch A. Input'!$BM$15:$BM$33,MATCH(E73,'Sch A. Input'!$BM$15:$BM$33,FALSE)-1,1)),"Leaver",L73-I73)</f>
        <v>0</v>
      </c>
      <c r="W73" s="243">
        <f>IF(AND(F73&lt;&gt;0,F73&lt;=E73,F73&lt;=INDEX('Sch A. Input'!$BM$15:$BM$33,MATCH(E73,'Sch A. Input'!$BM$15:$BM$33,FALSE)-1,1)),"Leaver",M73-J73)</f>
        <v>0</v>
      </c>
      <c r="X73" s="244">
        <f>IF(AND(F73&lt;&gt;0,F73&lt;=E73,F73&lt;=INDEX('Sch A. Input'!$BM$15:$BM$33,MATCH(E73,'Sch A. Input'!$BM$15:$BM$33,FALSE)-1,1)),"Leaver",N73-K73)</f>
        <v>0</v>
      </c>
      <c r="Y73" s="244">
        <f>IF(AND(F73&lt;&gt;0,F73&lt;=E73,F73&lt;=INDEX('Sch A. Input'!$BM$15:$BM$33,MATCH(E73,'Sch A. Input'!$BM$15:$BM$33,FALSE)-1,1)),"Leaver",IFERROR(V73/AB73*24,0))</f>
        <v>0</v>
      </c>
      <c r="Z73" s="244">
        <f>IF(AND(F73&lt;&gt;0,F73&lt;=E73,F73&lt;=INDEX('Sch A. Input'!$BM$15:$BM$33,MATCH(E73,'Sch A. Input'!$BM$15:$BM$33,FALSE)-1,1)),"Leaver",Y73+W73)</f>
        <v>0</v>
      </c>
      <c r="AA73" s="266">
        <f>IF(AND(F73&lt;&gt;0,F73&lt;=E73,F73&lt;=INDEX('Sch A. Input'!$BM$15:$BM$33,MATCH(E73,'Sch A. Input'!$BM$15:$BM$33,FALSE)-1,1)),"Leaver",IFERROR(IF(AND($L$11&gt;Y288,Y288&gt;0),AD288*H73,H73*(SUMPRODUCT(--((MIN(Z73,900000))&gt;$C$9:$C$12),((MIN(Z73,900000))-$C$9:$C$12),$H$9:$H$12))/MIN(Z73,900000)),0))</f>
        <v>0</v>
      </c>
      <c r="AB73" s="266">
        <f>IF(AND(F73&lt;&gt;0,F73&lt;=E73,F73&lt;=INDEX('Sch A. Input'!$BM$15:$BM$33,MATCH(E73,'Sch A. Input'!$BM$15:$BM$33,FALSE)-1,1)),"Leaver",IF(OR(D73="",D73&gt;$L$11,($L$11-15)&lt;$K$9),0,DAYS360(D73,E73+1,FALSE)/15-1))</f>
        <v>0</v>
      </c>
      <c r="AC73" s="267">
        <f>IF(AND(F73&lt;&gt;0,F73&lt;=E73,F73&lt;=INDEX('Sch A. Input'!$BM$15:$BM$33,MATCH(E73,'Sch A. Input'!$BM$15:$BM$33,FALSE)-1,1)),"Leaver",IFERROR(IF((V73/$AB73*$M$9+W73+G73)&gt;900000,"YES","NO"),0))</f>
        <v>0</v>
      </c>
      <c r="AD73" s="231">
        <f>IF(AND(F73&lt;&gt;0,F73&lt;=E73,F73&lt;=INDEX('Sch A. Input'!$BM$15:$BM$33,MATCH(E73,'Sch A. Input'!$BM$15:$BM$33,FALSE)-1,1)),"Leaver",IFERROR(IF(AC73="Yes",MIN(1/(H73/X73)*AA73,AA73),(SUMPRODUCT(--((MIN(Z73,900000))&gt;$C$9:$C$12),((MIN(Z73,900000))-$C$9:$C$12),$H$9:$H$12))-((1-(AB73/24))*(SUMPRODUCT(--((MIN(Y73,900000))&gt;$C$9:$C$12),((MIN(Y73,900000))-$C$9:$C$12),$H$9:$H$12)))),0))</f>
        <v>0</v>
      </c>
      <c r="AE73" s="172">
        <f>IF(AND(F73&lt;&gt;0,F73&lt;=E73,F73&lt;=INDEX('Sch A. Input'!$BM$15:$BM$33,MATCH(E73,'Sch A. Input'!$BM$15:$BM$33,FALSE)-1,1)),"Leaver",IFERROR(AD73/X73,0))</f>
        <v>0</v>
      </c>
      <c r="AF73" s="173">
        <f>IF(AND(F73&lt;&gt;0,F73&lt;=E73,F73&lt;=INDEX('Sch A. Input'!$BM$15:$BM$33,MATCH(E73,'Sch A. Input'!$BM$15:$BM$33,FALSE)-1,1)),"Leaver",T73-AD73)</f>
        <v>0</v>
      </c>
      <c r="AG73" s="94">
        <f t="shared" si="18"/>
        <v>0</v>
      </c>
      <c r="BK73" s="2"/>
      <c r="BL73" s="2"/>
      <c r="BM73" s="2"/>
      <c r="BN73" s="2"/>
      <c r="BO73" s="2"/>
      <c r="BP73" s="2"/>
      <c r="CI73"/>
      <c r="CJ73"/>
      <c r="CK73"/>
      <c r="CL73"/>
      <c r="CM73"/>
    </row>
    <row r="74" spans="2:91" x14ac:dyDescent="0.25">
      <c r="B74" s="70" t="str">
        <f>IF('Sch A. Input'!B72="","",'Sch A. Input'!B72)</f>
        <v/>
      </c>
      <c r="C74" s="75" t="str">
        <f>IF('Sch A. Input'!C72="","",'Sch A. Input'!C72)</f>
        <v/>
      </c>
      <c r="D74" s="71" t="str">
        <f>IF('Sch A. Input'!D72="","",'Sch A. Input'!D72)</f>
        <v/>
      </c>
      <c r="E74" s="71">
        <f>'Sch A. Input'!E72</f>
        <v>42931</v>
      </c>
      <c r="F74" s="71">
        <f>'Sch A. Input'!F72</f>
        <v>0</v>
      </c>
      <c r="G74" s="230">
        <f>'Sch A. Input'!G72</f>
        <v>0</v>
      </c>
      <c r="H74" s="230">
        <f>+IF('Sch A. Input'!D72="",0,MAX($D$12-G74,0))</f>
        <v>0</v>
      </c>
      <c r="I74" s="232">
        <f>SUMIFS('Sch A. Input'!I72:BJ72,'Sch A. Input'!$I$13:$BJ$13,$L$11,'Sch A. Input'!$I$14:$BJ$14,"Recurring")</f>
        <v>0</v>
      </c>
      <c r="J74" s="232">
        <f>SUMIFS('Sch A. Input'!I72:BJ72,'Sch A. Input'!$I$13:$BJ$13,$L$11,'Sch A. Input'!$I$14:$BJ$14,"One-time")</f>
        <v>0</v>
      </c>
      <c r="K74" s="233">
        <f t="shared" si="9"/>
        <v>0</v>
      </c>
      <c r="L74" s="234">
        <f>SUMIFS('Sch A. Input'!I72:BJ72,'Sch A. Input'!$I$14:$BJ$14,"Recurring",'Sch A. Input'!$I$13:$BJ$13,"&lt;="&amp;'Sch D. Workings'!$L$11)</f>
        <v>0</v>
      </c>
      <c r="M74" s="234">
        <f>SUMIFS('Sch A. Input'!I72:BJ72,'Sch A. Input'!$I$14:$BJ$14,"One-time",'Sch A. Input'!$I$13:$BJ$13,"&lt;="&amp;'Sch D. Workings'!$L$11)</f>
        <v>0</v>
      </c>
      <c r="N74" s="235">
        <f t="shared" si="10"/>
        <v>0</v>
      </c>
      <c r="O74" s="234">
        <f t="shared" si="11"/>
        <v>0</v>
      </c>
      <c r="P74" s="234">
        <f t="shared" si="12"/>
        <v>0</v>
      </c>
      <c r="Q74" s="234">
        <f t="shared" si="13"/>
        <v>0</v>
      </c>
      <c r="R74" s="260">
        <f t="shared" si="14"/>
        <v>0</v>
      </c>
      <c r="S74" s="270">
        <f t="shared" si="15"/>
        <v>0</v>
      </c>
      <c r="T74" s="237">
        <f t="shared" si="16"/>
        <v>0</v>
      </c>
      <c r="U74" s="97">
        <f t="shared" si="17"/>
        <v>0</v>
      </c>
      <c r="V74" s="243">
        <f>IF(AND(F74&lt;&gt;0,F74&lt;=E74,F74&lt;=INDEX('Sch A. Input'!$BM$15:$BM$33,MATCH(E74,'Sch A. Input'!$BM$15:$BM$33,FALSE)-1,1)),"Leaver",L74-I74)</f>
        <v>0</v>
      </c>
      <c r="W74" s="243">
        <f>IF(AND(F74&lt;&gt;0,F74&lt;=E74,F74&lt;=INDEX('Sch A. Input'!$BM$15:$BM$33,MATCH(E74,'Sch A. Input'!$BM$15:$BM$33,FALSE)-1,1)),"Leaver",M74-J74)</f>
        <v>0</v>
      </c>
      <c r="X74" s="244">
        <f>IF(AND(F74&lt;&gt;0,F74&lt;=E74,F74&lt;=INDEX('Sch A. Input'!$BM$15:$BM$33,MATCH(E74,'Sch A. Input'!$BM$15:$BM$33,FALSE)-1,1)),"Leaver",N74-K74)</f>
        <v>0</v>
      </c>
      <c r="Y74" s="244">
        <f>IF(AND(F74&lt;&gt;0,F74&lt;=E74,F74&lt;=INDEX('Sch A. Input'!$BM$15:$BM$33,MATCH(E74,'Sch A. Input'!$BM$15:$BM$33,FALSE)-1,1)),"Leaver",IFERROR(V74/AB74*24,0))</f>
        <v>0</v>
      </c>
      <c r="Z74" s="244">
        <f>IF(AND(F74&lt;&gt;0,F74&lt;=E74,F74&lt;=INDEX('Sch A. Input'!$BM$15:$BM$33,MATCH(E74,'Sch A. Input'!$BM$15:$BM$33,FALSE)-1,1)),"Leaver",Y74+W74)</f>
        <v>0</v>
      </c>
      <c r="AA74" s="266">
        <f>IF(AND(F74&lt;&gt;0,F74&lt;=E74,F74&lt;=INDEX('Sch A. Input'!$BM$15:$BM$33,MATCH(E74,'Sch A. Input'!$BM$15:$BM$33,FALSE)-1,1)),"Leaver",IFERROR(IF(AND($L$11&gt;Y289,Y289&gt;0),AD289*H74,H74*(SUMPRODUCT(--((MIN(Z74,900000))&gt;$C$9:$C$12),((MIN(Z74,900000))-$C$9:$C$12),$H$9:$H$12))/MIN(Z74,900000)),0))</f>
        <v>0</v>
      </c>
      <c r="AB74" s="266">
        <f>IF(AND(F74&lt;&gt;0,F74&lt;=E74,F74&lt;=INDEX('Sch A. Input'!$BM$15:$BM$33,MATCH(E74,'Sch A. Input'!$BM$15:$BM$33,FALSE)-1,1)),"Leaver",IF(OR(D74="",D74&gt;$L$11,($L$11-15)&lt;$K$9),0,DAYS360(D74,E74+1,FALSE)/15-1))</f>
        <v>0</v>
      </c>
      <c r="AC74" s="267">
        <f>IF(AND(F74&lt;&gt;0,F74&lt;=E74,F74&lt;=INDEX('Sch A. Input'!$BM$15:$BM$33,MATCH(E74,'Sch A. Input'!$BM$15:$BM$33,FALSE)-1,1)),"Leaver",IFERROR(IF((V74/$AB74*$M$9+W74+G74)&gt;900000,"YES","NO"),0))</f>
        <v>0</v>
      </c>
      <c r="AD74" s="231">
        <f>IF(AND(F74&lt;&gt;0,F74&lt;=E74,F74&lt;=INDEX('Sch A. Input'!$BM$15:$BM$33,MATCH(E74,'Sch A. Input'!$BM$15:$BM$33,FALSE)-1,1)),"Leaver",IFERROR(IF(AC74="Yes",MIN(1/(H74/X74)*AA74,AA74),(SUMPRODUCT(--((MIN(Z74,900000))&gt;$C$9:$C$12),((MIN(Z74,900000))-$C$9:$C$12),$H$9:$H$12))-((1-(AB74/24))*(SUMPRODUCT(--((MIN(Y74,900000))&gt;$C$9:$C$12),((MIN(Y74,900000))-$C$9:$C$12),$H$9:$H$12)))),0))</f>
        <v>0</v>
      </c>
      <c r="AE74" s="172">
        <f>IF(AND(F74&lt;&gt;0,F74&lt;=E74,F74&lt;=INDEX('Sch A. Input'!$BM$15:$BM$33,MATCH(E74,'Sch A. Input'!$BM$15:$BM$33,FALSE)-1,1)),"Leaver",IFERROR(AD74/X74,0))</f>
        <v>0</v>
      </c>
      <c r="AF74" s="173">
        <f>IF(AND(F74&lt;&gt;0,F74&lt;=E74,F74&lt;=INDEX('Sch A. Input'!$BM$15:$BM$33,MATCH(E74,'Sch A. Input'!$BM$15:$BM$33,FALSE)-1,1)),"Leaver",T74-AD74)</f>
        <v>0</v>
      </c>
      <c r="AG74" s="94">
        <f t="shared" si="18"/>
        <v>0</v>
      </c>
      <c r="BK74" s="2"/>
      <c r="BL74" s="2"/>
      <c r="BM74" s="2"/>
      <c r="BN74" s="2"/>
      <c r="BO74" s="2"/>
      <c r="BP74" s="2"/>
      <c r="CI74"/>
      <c r="CJ74"/>
      <c r="CK74"/>
      <c r="CL74"/>
      <c r="CM74"/>
    </row>
    <row r="75" spans="2:91" x14ac:dyDescent="0.25">
      <c r="B75" s="70" t="str">
        <f>IF('Sch A. Input'!B73="","",'Sch A. Input'!B73)</f>
        <v/>
      </c>
      <c r="C75" s="75" t="str">
        <f>IF('Sch A. Input'!C73="","",'Sch A. Input'!C73)</f>
        <v/>
      </c>
      <c r="D75" s="71" t="str">
        <f>IF('Sch A. Input'!D73="","",'Sch A. Input'!D73)</f>
        <v/>
      </c>
      <c r="E75" s="71">
        <f>'Sch A. Input'!E73</f>
        <v>42931</v>
      </c>
      <c r="F75" s="71">
        <f>'Sch A. Input'!F73</f>
        <v>0</v>
      </c>
      <c r="G75" s="230">
        <f>'Sch A. Input'!G73</f>
        <v>0</v>
      </c>
      <c r="H75" s="230">
        <f>+IF('Sch A. Input'!D73="",0,MAX($D$12-G75,0))</f>
        <v>0</v>
      </c>
      <c r="I75" s="232">
        <f>SUMIFS('Sch A. Input'!I73:BJ73,'Sch A. Input'!$I$13:$BJ$13,$L$11,'Sch A. Input'!$I$14:$BJ$14,"Recurring")</f>
        <v>0</v>
      </c>
      <c r="J75" s="232">
        <f>SUMIFS('Sch A. Input'!I73:BJ73,'Sch A. Input'!$I$13:$BJ$13,$L$11,'Sch A. Input'!$I$14:$BJ$14,"One-time")</f>
        <v>0</v>
      </c>
      <c r="K75" s="233">
        <f t="shared" si="9"/>
        <v>0</v>
      </c>
      <c r="L75" s="234">
        <f>SUMIFS('Sch A. Input'!I73:BJ73,'Sch A. Input'!$I$14:$BJ$14,"Recurring",'Sch A. Input'!$I$13:$BJ$13,"&lt;="&amp;'Sch D. Workings'!$L$11)</f>
        <v>0</v>
      </c>
      <c r="M75" s="234">
        <f>SUMIFS('Sch A. Input'!I73:BJ73,'Sch A. Input'!$I$14:$BJ$14,"One-time",'Sch A. Input'!$I$13:$BJ$13,"&lt;="&amp;'Sch D. Workings'!$L$11)</f>
        <v>0</v>
      </c>
      <c r="N75" s="235">
        <f t="shared" si="10"/>
        <v>0</v>
      </c>
      <c r="O75" s="234">
        <f t="shared" si="11"/>
        <v>0</v>
      </c>
      <c r="P75" s="234">
        <f t="shared" si="12"/>
        <v>0</v>
      </c>
      <c r="Q75" s="234">
        <f t="shared" si="13"/>
        <v>0</v>
      </c>
      <c r="R75" s="260">
        <f t="shared" si="14"/>
        <v>0</v>
      </c>
      <c r="S75" s="270">
        <f t="shared" si="15"/>
        <v>0</v>
      </c>
      <c r="T75" s="237">
        <f t="shared" si="16"/>
        <v>0</v>
      </c>
      <c r="U75" s="97">
        <f t="shared" si="17"/>
        <v>0</v>
      </c>
      <c r="V75" s="243">
        <f>IF(AND(F75&lt;&gt;0,F75&lt;=E75,F75&lt;=INDEX('Sch A. Input'!$BM$15:$BM$33,MATCH(E75,'Sch A. Input'!$BM$15:$BM$33,FALSE)-1,1)),"Leaver",L75-I75)</f>
        <v>0</v>
      </c>
      <c r="W75" s="243">
        <f>IF(AND(F75&lt;&gt;0,F75&lt;=E75,F75&lt;=INDEX('Sch A. Input'!$BM$15:$BM$33,MATCH(E75,'Sch A. Input'!$BM$15:$BM$33,FALSE)-1,1)),"Leaver",M75-J75)</f>
        <v>0</v>
      </c>
      <c r="X75" s="244">
        <f>IF(AND(F75&lt;&gt;0,F75&lt;=E75,F75&lt;=INDEX('Sch A. Input'!$BM$15:$BM$33,MATCH(E75,'Sch A. Input'!$BM$15:$BM$33,FALSE)-1,1)),"Leaver",N75-K75)</f>
        <v>0</v>
      </c>
      <c r="Y75" s="244">
        <f>IF(AND(F75&lt;&gt;0,F75&lt;=E75,F75&lt;=INDEX('Sch A. Input'!$BM$15:$BM$33,MATCH(E75,'Sch A. Input'!$BM$15:$BM$33,FALSE)-1,1)),"Leaver",IFERROR(V75/AB75*24,0))</f>
        <v>0</v>
      </c>
      <c r="Z75" s="244">
        <f>IF(AND(F75&lt;&gt;0,F75&lt;=E75,F75&lt;=INDEX('Sch A. Input'!$BM$15:$BM$33,MATCH(E75,'Sch A. Input'!$BM$15:$BM$33,FALSE)-1,1)),"Leaver",Y75+W75)</f>
        <v>0</v>
      </c>
      <c r="AA75" s="266">
        <f>IF(AND(F75&lt;&gt;0,F75&lt;=E75,F75&lt;=INDEX('Sch A. Input'!$BM$15:$BM$33,MATCH(E75,'Sch A. Input'!$BM$15:$BM$33,FALSE)-1,1)),"Leaver",IFERROR(IF(AND($L$11&gt;Y290,Y290&gt;0),AD290*H75,H75*(SUMPRODUCT(--((MIN(Z75,900000))&gt;$C$9:$C$12),((MIN(Z75,900000))-$C$9:$C$12),$H$9:$H$12))/MIN(Z75,900000)),0))</f>
        <v>0</v>
      </c>
      <c r="AB75" s="266">
        <f>IF(AND(F75&lt;&gt;0,F75&lt;=E75,F75&lt;=INDEX('Sch A. Input'!$BM$15:$BM$33,MATCH(E75,'Sch A. Input'!$BM$15:$BM$33,FALSE)-1,1)),"Leaver",IF(OR(D75="",D75&gt;$L$11,($L$11-15)&lt;$K$9),0,DAYS360(D75,E75+1,FALSE)/15-1))</f>
        <v>0</v>
      </c>
      <c r="AC75" s="267">
        <f>IF(AND(F75&lt;&gt;0,F75&lt;=E75,F75&lt;=INDEX('Sch A. Input'!$BM$15:$BM$33,MATCH(E75,'Sch A. Input'!$BM$15:$BM$33,FALSE)-1,1)),"Leaver",IFERROR(IF((V75/$AB75*$M$9+W75+G75)&gt;900000,"YES","NO"),0))</f>
        <v>0</v>
      </c>
      <c r="AD75" s="231">
        <f>IF(AND(F75&lt;&gt;0,F75&lt;=E75,F75&lt;=INDEX('Sch A. Input'!$BM$15:$BM$33,MATCH(E75,'Sch A. Input'!$BM$15:$BM$33,FALSE)-1,1)),"Leaver",IFERROR(IF(AC75="Yes",MIN(1/(H75/X75)*AA75,AA75),(SUMPRODUCT(--((MIN(Z75,900000))&gt;$C$9:$C$12),((MIN(Z75,900000))-$C$9:$C$12),$H$9:$H$12))-((1-(AB75/24))*(SUMPRODUCT(--((MIN(Y75,900000))&gt;$C$9:$C$12),((MIN(Y75,900000))-$C$9:$C$12),$H$9:$H$12)))),0))</f>
        <v>0</v>
      </c>
      <c r="AE75" s="172">
        <f>IF(AND(F75&lt;&gt;0,F75&lt;=E75,F75&lt;=INDEX('Sch A. Input'!$BM$15:$BM$33,MATCH(E75,'Sch A. Input'!$BM$15:$BM$33,FALSE)-1,1)),"Leaver",IFERROR(AD75/X75,0))</f>
        <v>0</v>
      </c>
      <c r="AF75" s="173">
        <f>IF(AND(F75&lt;&gt;0,F75&lt;=E75,F75&lt;=INDEX('Sch A. Input'!$BM$15:$BM$33,MATCH(E75,'Sch A. Input'!$BM$15:$BM$33,FALSE)-1,1)),"Leaver",T75-AD75)</f>
        <v>0</v>
      </c>
      <c r="AG75" s="94">
        <f t="shared" si="18"/>
        <v>0</v>
      </c>
      <c r="BK75" s="2"/>
      <c r="BL75" s="2"/>
      <c r="BM75" s="2"/>
      <c r="BN75" s="2"/>
      <c r="BO75" s="2"/>
      <c r="BP75" s="2"/>
      <c r="CI75"/>
      <c r="CJ75"/>
      <c r="CK75"/>
      <c r="CL75"/>
      <c r="CM75"/>
    </row>
    <row r="76" spans="2:91" x14ac:dyDescent="0.25">
      <c r="B76" s="70" t="str">
        <f>IF('Sch A. Input'!B74="","",'Sch A. Input'!B74)</f>
        <v/>
      </c>
      <c r="C76" s="75" t="str">
        <f>IF('Sch A. Input'!C74="","",'Sch A. Input'!C74)</f>
        <v/>
      </c>
      <c r="D76" s="71" t="str">
        <f>IF('Sch A. Input'!D74="","",'Sch A. Input'!D74)</f>
        <v/>
      </c>
      <c r="E76" s="71">
        <f>'Sch A. Input'!E74</f>
        <v>42931</v>
      </c>
      <c r="F76" s="71">
        <f>'Sch A. Input'!F74</f>
        <v>0</v>
      </c>
      <c r="G76" s="230">
        <f>'Sch A. Input'!G74</f>
        <v>0</v>
      </c>
      <c r="H76" s="230">
        <f>+IF('Sch A. Input'!D74="",0,MAX($D$12-G76,0))</f>
        <v>0</v>
      </c>
      <c r="I76" s="232">
        <f>SUMIFS('Sch A. Input'!I74:BJ74,'Sch A. Input'!$I$13:$BJ$13,$L$11,'Sch A. Input'!$I$14:$BJ$14,"Recurring")</f>
        <v>0</v>
      </c>
      <c r="J76" s="232">
        <f>SUMIFS('Sch A. Input'!I74:BJ74,'Sch A. Input'!$I$13:$BJ$13,$L$11,'Sch A. Input'!$I$14:$BJ$14,"One-time")</f>
        <v>0</v>
      </c>
      <c r="K76" s="233">
        <f t="shared" si="9"/>
        <v>0</v>
      </c>
      <c r="L76" s="234">
        <f>SUMIFS('Sch A. Input'!I74:BJ74,'Sch A. Input'!$I$14:$BJ$14,"Recurring",'Sch A. Input'!$I$13:$BJ$13,"&lt;="&amp;'Sch D. Workings'!$L$11)</f>
        <v>0</v>
      </c>
      <c r="M76" s="234">
        <f>SUMIFS('Sch A. Input'!I74:BJ74,'Sch A. Input'!$I$14:$BJ$14,"One-time",'Sch A. Input'!$I$13:$BJ$13,"&lt;="&amp;'Sch D. Workings'!$L$11)</f>
        <v>0</v>
      </c>
      <c r="N76" s="235">
        <f t="shared" si="10"/>
        <v>0</v>
      </c>
      <c r="O76" s="234">
        <f t="shared" si="11"/>
        <v>0</v>
      </c>
      <c r="P76" s="234">
        <f t="shared" si="12"/>
        <v>0</v>
      </c>
      <c r="Q76" s="234">
        <f t="shared" si="13"/>
        <v>0</v>
      </c>
      <c r="R76" s="260">
        <f t="shared" si="14"/>
        <v>0</v>
      </c>
      <c r="S76" s="270">
        <f t="shared" si="15"/>
        <v>0</v>
      </c>
      <c r="T76" s="237">
        <f t="shared" si="16"/>
        <v>0</v>
      </c>
      <c r="U76" s="97">
        <f t="shared" si="17"/>
        <v>0</v>
      </c>
      <c r="V76" s="243">
        <f>IF(AND(F76&lt;&gt;0,F76&lt;=E76,F76&lt;=INDEX('Sch A. Input'!$BM$15:$BM$33,MATCH(E76,'Sch A. Input'!$BM$15:$BM$33,FALSE)-1,1)),"Leaver",L76-I76)</f>
        <v>0</v>
      </c>
      <c r="W76" s="243">
        <f>IF(AND(F76&lt;&gt;0,F76&lt;=E76,F76&lt;=INDEX('Sch A. Input'!$BM$15:$BM$33,MATCH(E76,'Sch A. Input'!$BM$15:$BM$33,FALSE)-1,1)),"Leaver",M76-J76)</f>
        <v>0</v>
      </c>
      <c r="X76" s="244">
        <f>IF(AND(F76&lt;&gt;0,F76&lt;=E76,F76&lt;=INDEX('Sch A. Input'!$BM$15:$BM$33,MATCH(E76,'Sch A. Input'!$BM$15:$BM$33,FALSE)-1,1)),"Leaver",N76-K76)</f>
        <v>0</v>
      </c>
      <c r="Y76" s="244">
        <f>IF(AND(F76&lt;&gt;0,F76&lt;=E76,F76&lt;=INDEX('Sch A. Input'!$BM$15:$BM$33,MATCH(E76,'Sch A. Input'!$BM$15:$BM$33,FALSE)-1,1)),"Leaver",IFERROR(V76/AB76*24,0))</f>
        <v>0</v>
      </c>
      <c r="Z76" s="244">
        <f>IF(AND(F76&lt;&gt;0,F76&lt;=E76,F76&lt;=INDEX('Sch A. Input'!$BM$15:$BM$33,MATCH(E76,'Sch A. Input'!$BM$15:$BM$33,FALSE)-1,1)),"Leaver",Y76+W76)</f>
        <v>0</v>
      </c>
      <c r="AA76" s="266">
        <f>IF(AND(F76&lt;&gt;0,F76&lt;=E76,F76&lt;=INDEX('Sch A. Input'!$BM$15:$BM$33,MATCH(E76,'Sch A. Input'!$BM$15:$BM$33,FALSE)-1,1)),"Leaver",IFERROR(IF(AND($L$11&gt;Y291,Y291&gt;0),AD291*H76,H76*(SUMPRODUCT(--((MIN(Z76,900000))&gt;$C$9:$C$12),((MIN(Z76,900000))-$C$9:$C$12),$H$9:$H$12))/MIN(Z76,900000)),0))</f>
        <v>0</v>
      </c>
      <c r="AB76" s="266">
        <f>IF(AND(F76&lt;&gt;0,F76&lt;=E76,F76&lt;=INDEX('Sch A. Input'!$BM$15:$BM$33,MATCH(E76,'Sch A. Input'!$BM$15:$BM$33,FALSE)-1,1)),"Leaver",IF(OR(D76="",D76&gt;$L$11,($L$11-15)&lt;$K$9),0,DAYS360(D76,E76+1,FALSE)/15-1))</f>
        <v>0</v>
      </c>
      <c r="AC76" s="267">
        <f>IF(AND(F76&lt;&gt;0,F76&lt;=E76,F76&lt;=INDEX('Sch A. Input'!$BM$15:$BM$33,MATCH(E76,'Sch A. Input'!$BM$15:$BM$33,FALSE)-1,1)),"Leaver",IFERROR(IF((V76/$AB76*$M$9+W76+G76)&gt;900000,"YES","NO"),0))</f>
        <v>0</v>
      </c>
      <c r="AD76" s="231">
        <f>IF(AND(F76&lt;&gt;0,F76&lt;=E76,F76&lt;=INDEX('Sch A. Input'!$BM$15:$BM$33,MATCH(E76,'Sch A. Input'!$BM$15:$BM$33,FALSE)-1,1)),"Leaver",IFERROR(IF(AC76="Yes",MIN(1/(H76/X76)*AA76,AA76),(SUMPRODUCT(--((MIN(Z76,900000))&gt;$C$9:$C$12),((MIN(Z76,900000))-$C$9:$C$12),$H$9:$H$12))-((1-(AB76/24))*(SUMPRODUCT(--((MIN(Y76,900000))&gt;$C$9:$C$12),((MIN(Y76,900000))-$C$9:$C$12),$H$9:$H$12)))),0))</f>
        <v>0</v>
      </c>
      <c r="AE76" s="172">
        <f>IF(AND(F76&lt;&gt;0,F76&lt;=E76,F76&lt;=INDEX('Sch A. Input'!$BM$15:$BM$33,MATCH(E76,'Sch A. Input'!$BM$15:$BM$33,FALSE)-1,1)),"Leaver",IFERROR(AD76/X76,0))</f>
        <v>0</v>
      </c>
      <c r="AF76" s="173">
        <f>IF(AND(F76&lt;&gt;0,F76&lt;=E76,F76&lt;=INDEX('Sch A. Input'!$BM$15:$BM$33,MATCH(E76,'Sch A. Input'!$BM$15:$BM$33,FALSE)-1,1)),"Leaver",T76-AD76)</f>
        <v>0</v>
      </c>
      <c r="AG76" s="94">
        <f t="shared" si="18"/>
        <v>0</v>
      </c>
      <c r="BK76" s="2"/>
      <c r="BL76" s="2"/>
      <c r="BM76" s="2"/>
      <c r="BN76" s="2"/>
      <c r="BO76" s="2"/>
      <c r="BP76" s="2"/>
      <c r="CI76"/>
      <c r="CJ76"/>
      <c r="CK76"/>
      <c r="CL76"/>
      <c r="CM76"/>
    </row>
    <row r="77" spans="2:91" x14ac:dyDescent="0.25">
      <c r="B77" s="70" t="str">
        <f>IF('Sch A. Input'!B75="","",'Sch A. Input'!B75)</f>
        <v/>
      </c>
      <c r="C77" s="75" t="str">
        <f>IF('Sch A. Input'!C75="","",'Sch A. Input'!C75)</f>
        <v/>
      </c>
      <c r="D77" s="71" t="str">
        <f>IF('Sch A. Input'!D75="","",'Sch A. Input'!D75)</f>
        <v/>
      </c>
      <c r="E77" s="71">
        <f>'Sch A. Input'!E75</f>
        <v>42931</v>
      </c>
      <c r="F77" s="71">
        <f>'Sch A. Input'!F75</f>
        <v>0</v>
      </c>
      <c r="G77" s="230">
        <f>'Sch A. Input'!G75</f>
        <v>0</v>
      </c>
      <c r="H77" s="230">
        <f>+IF('Sch A. Input'!D75="",0,MAX($D$12-G77,0))</f>
        <v>0</v>
      </c>
      <c r="I77" s="232">
        <f>SUMIFS('Sch A. Input'!I75:BJ75,'Sch A. Input'!$I$13:$BJ$13,$L$11,'Sch A. Input'!$I$14:$BJ$14,"Recurring")</f>
        <v>0</v>
      </c>
      <c r="J77" s="232">
        <f>SUMIFS('Sch A. Input'!I75:BJ75,'Sch A. Input'!$I$13:$BJ$13,$L$11,'Sch A. Input'!$I$14:$BJ$14,"One-time")</f>
        <v>0</v>
      </c>
      <c r="K77" s="233">
        <f t="shared" si="9"/>
        <v>0</v>
      </c>
      <c r="L77" s="234">
        <f>SUMIFS('Sch A. Input'!I75:BJ75,'Sch A. Input'!$I$14:$BJ$14,"Recurring",'Sch A. Input'!$I$13:$BJ$13,"&lt;="&amp;'Sch D. Workings'!$L$11)</f>
        <v>0</v>
      </c>
      <c r="M77" s="234">
        <f>SUMIFS('Sch A. Input'!I75:BJ75,'Sch A. Input'!$I$14:$BJ$14,"One-time",'Sch A. Input'!$I$13:$BJ$13,"&lt;="&amp;'Sch D. Workings'!$L$11)</f>
        <v>0</v>
      </c>
      <c r="N77" s="235">
        <f t="shared" si="10"/>
        <v>0</v>
      </c>
      <c r="O77" s="234">
        <f t="shared" si="11"/>
        <v>0</v>
      </c>
      <c r="P77" s="234">
        <f t="shared" si="12"/>
        <v>0</v>
      </c>
      <c r="Q77" s="234">
        <f t="shared" si="13"/>
        <v>0</v>
      </c>
      <c r="R77" s="260">
        <f t="shared" si="14"/>
        <v>0</v>
      </c>
      <c r="S77" s="270">
        <f t="shared" si="15"/>
        <v>0</v>
      </c>
      <c r="T77" s="237">
        <f t="shared" si="16"/>
        <v>0</v>
      </c>
      <c r="U77" s="97">
        <f t="shared" si="17"/>
        <v>0</v>
      </c>
      <c r="V77" s="243">
        <f>IF(AND(F77&lt;&gt;0,F77&lt;=E77,F77&lt;=INDEX('Sch A. Input'!$BM$15:$BM$33,MATCH(E77,'Sch A. Input'!$BM$15:$BM$33,FALSE)-1,1)),"Leaver",L77-I77)</f>
        <v>0</v>
      </c>
      <c r="W77" s="243">
        <f>IF(AND(F77&lt;&gt;0,F77&lt;=E77,F77&lt;=INDEX('Sch A. Input'!$BM$15:$BM$33,MATCH(E77,'Sch A. Input'!$BM$15:$BM$33,FALSE)-1,1)),"Leaver",M77-J77)</f>
        <v>0</v>
      </c>
      <c r="X77" s="244">
        <f>IF(AND(F77&lt;&gt;0,F77&lt;=E77,F77&lt;=INDEX('Sch A. Input'!$BM$15:$BM$33,MATCH(E77,'Sch A. Input'!$BM$15:$BM$33,FALSE)-1,1)),"Leaver",N77-K77)</f>
        <v>0</v>
      </c>
      <c r="Y77" s="244">
        <f>IF(AND(F77&lt;&gt;0,F77&lt;=E77,F77&lt;=INDEX('Sch A. Input'!$BM$15:$BM$33,MATCH(E77,'Sch A. Input'!$BM$15:$BM$33,FALSE)-1,1)),"Leaver",IFERROR(V77/AB77*24,0))</f>
        <v>0</v>
      </c>
      <c r="Z77" s="244">
        <f>IF(AND(F77&lt;&gt;0,F77&lt;=E77,F77&lt;=INDEX('Sch A. Input'!$BM$15:$BM$33,MATCH(E77,'Sch A. Input'!$BM$15:$BM$33,FALSE)-1,1)),"Leaver",Y77+W77)</f>
        <v>0</v>
      </c>
      <c r="AA77" s="266">
        <f>IF(AND(F77&lt;&gt;0,F77&lt;=E77,F77&lt;=INDEX('Sch A. Input'!$BM$15:$BM$33,MATCH(E77,'Sch A. Input'!$BM$15:$BM$33,FALSE)-1,1)),"Leaver",IFERROR(IF(AND($L$11&gt;Y292,Y292&gt;0),AD292*H77,H77*(SUMPRODUCT(--((MIN(Z77,900000))&gt;$C$9:$C$12),((MIN(Z77,900000))-$C$9:$C$12),$H$9:$H$12))/MIN(Z77,900000)),0))</f>
        <v>0</v>
      </c>
      <c r="AB77" s="266">
        <f>IF(AND(F77&lt;&gt;0,F77&lt;=E77,F77&lt;=INDEX('Sch A. Input'!$BM$15:$BM$33,MATCH(E77,'Sch A. Input'!$BM$15:$BM$33,FALSE)-1,1)),"Leaver",IF(OR(D77="",D77&gt;$L$11,($L$11-15)&lt;$K$9),0,DAYS360(D77,E77+1,FALSE)/15-1))</f>
        <v>0</v>
      </c>
      <c r="AC77" s="267">
        <f>IF(AND(F77&lt;&gt;0,F77&lt;=E77,F77&lt;=INDEX('Sch A. Input'!$BM$15:$BM$33,MATCH(E77,'Sch A. Input'!$BM$15:$BM$33,FALSE)-1,1)),"Leaver",IFERROR(IF((V77/$AB77*$M$9+W77+G77)&gt;900000,"YES","NO"),0))</f>
        <v>0</v>
      </c>
      <c r="AD77" s="231">
        <f>IF(AND(F77&lt;&gt;0,F77&lt;=E77,F77&lt;=INDEX('Sch A. Input'!$BM$15:$BM$33,MATCH(E77,'Sch A. Input'!$BM$15:$BM$33,FALSE)-1,1)),"Leaver",IFERROR(IF(AC77="Yes",MIN(1/(H77/X77)*AA77,AA77),(SUMPRODUCT(--((MIN(Z77,900000))&gt;$C$9:$C$12),((MIN(Z77,900000))-$C$9:$C$12),$H$9:$H$12))-((1-(AB77/24))*(SUMPRODUCT(--((MIN(Y77,900000))&gt;$C$9:$C$12),((MIN(Y77,900000))-$C$9:$C$12),$H$9:$H$12)))),0))</f>
        <v>0</v>
      </c>
      <c r="AE77" s="172">
        <f>IF(AND(F77&lt;&gt;0,F77&lt;=E77,F77&lt;=INDEX('Sch A. Input'!$BM$15:$BM$33,MATCH(E77,'Sch A. Input'!$BM$15:$BM$33,FALSE)-1,1)),"Leaver",IFERROR(AD77/X77,0))</f>
        <v>0</v>
      </c>
      <c r="AF77" s="173">
        <f>IF(AND(F77&lt;&gt;0,F77&lt;=E77,F77&lt;=INDEX('Sch A. Input'!$BM$15:$BM$33,MATCH(E77,'Sch A. Input'!$BM$15:$BM$33,FALSE)-1,1)),"Leaver",T77-AD77)</f>
        <v>0</v>
      </c>
      <c r="AG77" s="94">
        <f t="shared" si="18"/>
        <v>0</v>
      </c>
      <c r="BK77" s="2"/>
      <c r="BL77" s="2"/>
      <c r="BM77" s="2"/>
      <c r="BN77" s="2"/>
      <c r="BO77" s="2"/>
      <c r="BP77" s="2"/>
      <c r="CI77"/>
      <c r="CJ77"/>
      <c r="CK77"/>
      <c r="CL77"/>
      <c r="CM77"/>
    </row>
    <row r="78" spans="2:91" x14ac:dyDescent="0.25">
      <c r="B78" s="70" t="str">
        <f>IF('Sch A. Input'!B76="","",'Sch A. Input'!B76)</f>
        <v/>
      </c>
      <c r="C78" s="75" t="str">
        <f>IF('Sch A. Input'!C76="","",'Sch A. Input'!C76)</f>
        <v/>
      </c>
      <c r="D78" s="71" t="str">
        <f>IF('Sch A. Input'!D76="","",'Sch A. Input'!D76)</f>
        <v/>
      </c>
      <c r="E78" s="71">
        <f>'Sch A. Input'!E76</f>
        <v>42931</v>
      </c>
      <c r="F78" s="71">
        <f>'Sch A. Input'!F76</f>
        <v>0</v>
      </c>
      <c r="G78" s="230">
        <f>'Sch A. Input'!G76</f>
        <v>0</v>
      </c>
      <c r="H78" s="230">
        <f>+IF('Sch A. Input'!D76="",0,MAX($D$12-G78,0))</f>
        <v>0</v>
      </c>
      <c r="I78" s="232">
        <f>SUMIFS('Sch A. Input'!I76:BJ76,'Sch A. Input'!$I$13:$BJ$13,$L$11,'Sch A. Input'!$I$14:$BJ$14,"Recurring")</f>
        <v>0</v>
      </c>
      <c r="J78" s="232">
        <f>SUMIFS('Sch A. Input'!I76:BJ76,'Sch A. Input'!$I$13:$BJ$13,$L$11,'Sch A. Input'!$I$14:$BJ$14,"One-time")</f>
        <v>0</v>
      </c>
      <c r="K78" s="233">
        <f t="shared" si="9"/>
        <v>0</v>
      </c>
      <c r="L78" s="234">
        <f>SUMIFS('Sch A. Input'!I76:BJ76,'Sch A. Input'!$I$14:$BJ$14,"Recurring",'Sch A. Input'!$I$13:$BJ$13,"&lt;="&amp;'Sch D. Workings'!$L$11)</f>
        <v>0</v>
      </c>
      <c r="M78" s="234">
        <f>SUMIFS('Sch A. Input'!I76:BJ76,'Sch A. Input'!$I$14:$BJ$14,"One-time",'Sch A. Input'!$I$13:$BJ$13,"&lt;="&amp;'Sch D. Workings'!$L$11)</f>
        <v>0</v>
      </c>
      <c r="N78" s="235">
        <f t="shared" si="10"/>
        <v>0</v>
      </c>
      <c r="O78" s="234">
        <f t="shared" si="11"/>
        <v>0</v>
      </c>
      <c r="P78" s="234">
        <f t="shared" si="12"/>
        <v>0</v>
      </c>
      <c r="Q78" s="234">
        <f t="shared" si="13"/>
        <v>0</v>
      </c>
      <c r="R78" s="260">
        <f t="shared" si="14"/>
        <v>0</v>
      </c>
      <c r="S78" s="270">
        <f t="shared" si="15"/>
        <v>0</v>
      </c>
      <c r="T78" s="237">
        <f t="shared" si="16"/>
        <v>0</v>
      </c>
      <c r="U78" s="97">
        <f t="shared" si="17"/>
        <v>0</v>
      </c>
      <c r="V78" s="243">
        <f>IF(AND(F78&lt;&gt;0,F78&lt;=E78,F78&lt;=INDEX('Sch A. Input'!$BM$15:$BM$33,MATCH(E78,'Sch A. Input'!$BM$15:$BM$33,FALSE)-1,1)),"Leaver",L78-I78)</f>
        <v>0</v>
      </c>
      <c r="W78" s="243">
        <f>IF(AND(F78&lt;&gt;0,F78&lt;=E78,F78&lt;=INDEX('Sch A. Input'!$BM$15:$BM$33,MATCH(E78,'Sch A. Input'!$BM$15:$BM$33,FALSE)-1,1)),"Leaver",M78-J78)</f>
        <v>0</v>
      </c>
      <c r="X78" s="244">
        <f>IF(AND(F78&lt;&gt;0,F78&lt;=E78,F78&lt;=INDEX('Sch A. Input'!$BM$15:$BM$33,MATCH(E78,'Sch A. Input'!$BM$15:$BM$33,FALSE)-1,1)),"Leaver",N78-K78)</f>
        <v>0</v>
      </c>
      <c r="Y78" s="244">
        <f>IF(AND(F78&lt;&gt;0,F78&lt;=E78,F78&lt;=INDEX('Sch A. Input'!$BM$15:$BM$33,MATCH(E78,'Sch A. Input'!$BM$15:$BM$33,FALSE)-1,1)),"Leaver",IFERROR(V78/AB78*24,0))</f>
        <v>0</v>
      </c>
      <c r="Z78" s="244">
        <f>IF(AND(F78&lt;&gt;0,F78&lt;=E78,F78&lt;=INDEX('Sch A. Input'!$BM$15:$BM$33,MATCH(E78,'Sch A. Input'!$BM$15:$BM$33,FALSE)-1,1)),"Leaver",Y78+W78)</f>
        <v>0</v>
      </c>
      <c r="AA78" s="266">
        <f>IF(AND(F78&lt;&gt;0,F78&lt;=E78,F78&lt;=INDEX('Sch A. Input'!$BM$15:$BM$33,MATCH(E78,'Sch A. Input'!$BM$15:$BM$33,FALSE)-1,1)),"Leaver",IFERROR(IF(AND($L$11&gt;Y293,Y293&gt;0),AD293*H78,H78*(SUMPRODUCT(--((MIN(Z78,900000))&gt;$C$9:$C$12),((MIN(Z78,900000))-$C$9:$C$12),$H$9:$H$12))/MIN(Z78,900000)),0))</f>
        <v>0</v>
      </c>
      <c r="AB78" s="266">
        <f>IF(AND(F78&lt;&gt;0,F78&lt;=E78,F78&lt;=INDEX('Sch A. Input'!$BM$15:$BM$33,MATCH(E78,'Sch A. Input'!$BM$15:$BM$33,FALSE)-1,1)),"Leaver",IF(OR(D78="",D78&gt;$L$11,($L$11-15)&lt;$K$9),0,DAYS360(D78,E78+1,FALSE)/15-1))</f>
        <v>0</v>
      </c>
      <c r="AC78" s="267">
        <f>IF(AND(F78&lt;&gt;0,F78&lt;=E78,F78&lt;=INDEX('Sch A. Input'!$BM$15:$BM$33,MATCH(E78,'Sch A. Input'!$BM$15:$BM$33,FALSE)-1,1)),"Leaver",IFERROR(IF((V78/$AB78*$M$9+W78+G78)&gt;900000,"YES","NO"),0))</f>
        <v>0</v>
      </c>
      <c r="AD78" s="231">
        <f>IF(AND(F78&lt;&gt;0,F78&lt;=E78,F78&lt;=INDEX('Sch A. Input'!$BM$15:$BM$33,MATCH(E78,'Sch A. Input'!$BM$15:$BM$33,FALSE)-1,1)),"Leaver",IFERROR(IF(AC78="Yes",MIN(1/(H78/X78)*AA78,AA78),(SUMPRODUCT(--((MIN(Z78,900000))&gt;$C$9:$C$12),((MIN(Z78,900000))-$C$9:$C$12),$H$9:$H$12))-((1-(AB78/24))*(SUMPRODUCT(--((MIN(Y78,900000))&gt;$C$9:$C$12),((MIN(Y78,900000))-$C$9:$C$12),$H$9:$H$12)))),0))</f>
        <v>0</v>
      </c>
      <c r="AE78" s="172">
        <f>IF(AND(F78&lt;&gt;0,F78&lt;=E78,F78&lt;=INDEX('Sch A. Input'!$BM$15:$BM$33,MATCH(E78,'Sch A. Input'!$BM$15:$BM$33,FALSE)-1,1)),"Leaver",IFERROR(AD78/X78,0))</f>
        <v>0</v>
      </c>
      <c r="AF78" s="173">
        <f>IF(AND(F78&lt;&gt;0,F78&lt;=E78,F78&lt;=INDEX('Sch A. Input'!$BM$15:$BM$33,MATCH(E78,'Sch A. Input'!$BM$15:$BM$33,FALSE)-1,1)),"Leaver",T78-AD78)</f>
        <v>0</v>
      </c>
      <c r="AG78" s="94">
        <f t="shared" si="18"/>
        <v>0</v>
      </c>
      <c r="BK78" s="2"/>
      <c r="BL78" s="2"/>
      <c r="BM78" s="2"/>
      <c r="BN78" s="2"/>
      <c r="BO78" s="2"/>
      <c r="BP78" s="2"/>
      <c r="CI78"/>
      <c r="CJ78"/>
      <c r="CK78"/>
      <c r="CL78"/>
      <c r="CM78"/>
    </row>
    <row r="79" spans="2:91" x14ac:dyDescent="0.25">
      <c r="B79" s="70" t="str">
        <f>IF('Sch A. Input'!B77="","",'Sch A. Input'!B77)</f>
        <v/>
      </c>
      <c r="C79" s="75" t="str">
        <f>IF('Sch A. Input'!C77="","",'Sch A. Input'!C77)</f>
        <v/>
      </c>
      <c r="D79" s="71" t="str">
        <f>IF('Sch A. Input'!D77="","",'Sch A. Input'!D77)</f>
        <v/>
      </c>
      <c r="E79" s="71">
        <f>'Sch A. Input'!E77</f>
        <v>42931</v>
      </c>
      <c r="F79" s="71">
        <f>'Sch A. Input'!F77</f>
        <v>0</v>
      </c>
      <c r="G79" s="230">
        <f>'Sch A. Input'!G77</f>
        <v>0</v>
      </c>
      <c r="H79" s="230">
        <f>+IF('Sch A. Input'!D77="",0,MAX($D$12-G79,0))</f>
        <v>0</v>
      </c>
      <c r="I79" s="232">
        <f>SUMIFS('Sch A. Input'!I77:BJ77,'Sch A. Input'!$I$13:$BJ$13,$L$11,'Sch A. Input'!$I$14:$BJ$14,"Recurring")</f>
        <v>0</v>
      </c>
      <c r="J79" s="232">
        <f>SUMIFS('Sch A. Input'!I77:BJ77,'Sch A. Input'!$I$13:$BJ$13,$L$11,'Sch A. Input'!$I$14:$BJ$14,"One-time")</f>
        <v>0</v>
      </c>
      <c r="K79" s="233">
        <f t="shared" si="9"/>
        <v>0</v>
      </c>
      <c r="L79" s="234">
        <f>SUMIFS('Sch A. Input'!I77:BJ77,'Sch A. Input'!$I$14:$BJ$14,"Recurring",'Sch A. Input'!$I$13:$BJ$13,"&lt;="&amp;'Sch D. Workings'!$L$11)</f>
        <v>0</v>
      </c>
      <c r="M79" s="234">
        <f>SUMIFS('Sch A. Input'!I77:BJ77,'Sch A. Input'!$I$14:$BJ$14,"One-time",'Sch A. Input'!$I$13:$BJ$13,"&lt;="&amp;'Sch D. Workings'!$L$11)</f>
        <v>0</v>
      </c>
      <c r="N79" s="235">
        <f t="shared" si="10"/>
        <v>0</v>
      </c>
      <c r="O79" s="234">
        <f t="shared" si="11"/>
        <v>0</v>
      </c>
      <c r="P79" s="234">
        <f t="shared" si="12"/>
        <v>0</v>
      </c>
      <c r="Q79" s="234">
        <f t="shared" si="13"/>
        <v>0</v>
      </c>
      <c r="R79" s="260">
        <f t="shared" si="14"/>
        <v>0</v>
      </c>
      <c r="S79" s="270">
        <f t="shared" si="15"/>
        <v>0</v>
      </c>
      <c r="T79" s="237">
        <f t="shared" si="16"/>
        <v>0</v>
      </c>
      <c r="U79" s="97">
        <f t="shared" si="17"/>
        <v>0</v>
      </c>
      <c r="V79" s="243">
        <f>IF(AND(F79&lt;&gt;0,F79&lt;=E79,F79&lt;=INDEX('Sch A. Input'!$BM$15:$BM$33,MATCH(E79,'Sch A. Input'!$BM$15:$BM$33,FALSE)-1,1)),"Leaver",L79-I79)</f>
        <v>0</v>
      </c>
      <c r="W79" s="243">
        <f>IF(AND(F79&lt;&gt;0,F79&lt;=E79,F79&lt;=INDEX('Sch A. Input'!$BM$15:$BM$33,MATCH(E79,'Sch A. Input'!$BM$15:$BM$33,FALSE)-1,1)),"Leaver",M79-J79)</f>
        <v>0</v>
      </c>
      <c r="X79" s="244">
        <f>IF(AND(F79&lt;&gt;0,F79&lt;=E79,F79&lt;=INDEX('Sch A. Input'!$BM$15:$BM$33,MATCH(E79,'Sch A. Input'!$BM$15:$BM$33,FALSE)-1,1)),"Leaver",N79-K79)</f>
        <v>0</v>
      </c>
      <c r="Y79" s="244">
        <f>IF(AND(F79&lt;&gt;0,F79&lt;=E79,F79&lt;=INDEX('Sch A. Input'!$BM$15:$BM$33,MATCH(E79,'Sch A. Input'!$BM$15:$BM$33,FALSE)-1,1)),"Leaver",IFERROR(V79/AB79*24,0))</f>
        <v>0</v>
      </c>
      <c r="Z79" s="244">
        <f>IF(AND(F79&lt;&gt;0,F79&lt;=E79,F79&lt;=INDEX('Sch A. Input'!$BM$15:$BM$33,MATCH(E79,'Sch A. Input'!$BM$15:$BM$33,FALSE)-1,1)),"Leaver",Y79+W79)</f>
        <v>0</v>
      </c>
      <c r="AA79" s="266">
        <f>IF(AND(F79&lt;&gt;0,F79&lt;=E79,F79&lt;=INDEX('Sch A. Input'!$BM$15:$BM$33,MATCH(E79,'Sch A. Input'!$BM$15:$BM$33,FALSE)-1,1)),"Leaver",IFERROR(IF(AND($L$11&gt;Y294,Y294&gt;0),AD294*H79,H79*(SUMPRODUCT(--((MIN(Z79,900000))&gt;$C$9:$C$12),((MIN(Z79,900000))-$C$9:$C$12),$H$9:$H$12))/MIN(Z79,900000)),0))</f>
        <v>0</v>
      </c>
      <c r="AB79" s="266">
        <f>IF(AND(F79&lt;&gt;0,F79&lt;=E79,F79&lt;=INDEX('Sch A. Input'!$BM$15:$BM$33,MATCH(E79,'Sch A. Input'!$BM$15:$BM$33,FALSE)-1,1)),"Leaver",IF(OR(D79="",D79&gt;$L$11,($L$11-15)&lt;$K$9),0,DAYS360(D79,E79+1,FALSE)/15-1))</f>
        <v>0</v>
      </c>
      <c r="AC79" s="267">
        <f>IF(AND(F79&lt;&gt;0,F79&lt;=E79,F79&lt;=INDEX('Sch A. Input'!$BM$15:$BM$33,MATCH(E79,'Sch A. Input'!$BM$15:$BM$33,FALSE)-1,1)),"Leaver",IFERROR(IF((V79/$AB79*$M$9+W79+G79)&gt;900000,"YES","NO"),0))</f>
        <v>0</v>
      </c>
      <c r="AD79" s="231">
        <f>IF(AND(F79&lt;&gt;0,F79&lt;=E79,F79&lt;=INDEX('Sch A. Input'!$BM$15:$BM$33,MATCH(E79,'Sch A. Input'!$BM$15:$BM$33,FALSE)-1,1)),"Leaver",IFERROR(IF(AC79="Yes",MIN(1/(H79/X79)*AA79,AA79),(SUMPRODUCT(--((MIN(Z79,900000))&gt;$C$9:$C$12),((MIN(Z79,900000))-$C$9:$C$12),$H$9:$H$12))-((1-(AB79/24))*(SUMPRODUCT(--((MIN(Y79,900000))&gt;$C$9:$C$12),((MIN(Y79,900000))-$C$9:$C$12),$H$9:$H$12)))),0))</f>
        <v>0</v>
      </c>
      <c r="AE79" s="172">
        <f>IF(AND(F79&lt;&gt;0,F79&lt;=E79,F79&lt;=INDEX('Sch A. Input'!$BM$15:$BM$33,MATCH(E79,'Sch A. Input'!$BM$15:$BM$33,FALSE)-1,1)),"Leaver",IFERROR(AD79/X79,0))</f>
        <v>0</v>
      </c>
      <c r="AF79" s="173">
        <f>IF(AND(F79&lt;&gt;0,F79&lt;=E79,F79&lt;=INDEX('Sch A. Input'!$BM$15:$BM$33,MATCH(E79,'Sch A. Input'!$BM$15:$BM$33,FALSE)-1,1)),"Leaver",T79-AD79)</f>
        <v>0</v>
      </c>
      <c r="AG79" s="94">
        <f t="shared" si="18"/>
        <v>0</v>
      </c>
      <c r="BK79" s="2"/>
      <c r="BL79" s="2"/>
      <c r="BM79" s="2"/>
      <c r="BN79" s="2"/>
      <c r="BO79" s="2"/>
      <c r="BP79" s="2"/>
      <c r="CI79"/>
      <c r="CJ79"/>
      <c r="CK79"/>
      <c r="CL79"/>
      <c r="CM79"/>
    </row>
    <row r="80" spans="2:91" x14ac:dyDescent="0.25">
      <c r="B80" s="70" t="str">
        <f>IF('Sch A. Input'!B78="","",'Sch A. Input'!B78)</f>
        <v/>
      </c>
      <c r="C80" s="75" t="str">
        <f>IF('Sch A. Input'!C78="","",'Sch A. Input'!C78)</f>
        <v/>
      </c>
      <c r="D80" s="71" t="str">
        <f>IF('Sch A. Input'!D78="","",'Sch A. Input'!D78)</f>
        <v/>
      </c>
      <c r="E80" s="71">
        <f>'Sch A. Input'!E78</f>
        <v>42931</v>
      </c>
      <c r="F80" s="71">
        <f>'Sch A. Input'!F78</f>
        <v>0</v>
      </c>
      <c r="G80" s="230">
        <f>'Sch A. Input'!G78</f>
        <v>0</v>
      </c>
      <c r="H80" s="230">
        <f>+IF('Sch A. Input'!D78="",0,MAX($D$12-G80,0))</f>
        <v>0</v>
      </c>
      <c r="I80" s="232">
        <f>SUMIFS('Sch A. Input'!I78:BJ78,'Sch A. Input'!$I$13:$BJ$13,$L$11,'Sch A. Input'!$I$14:$BJ$14,"Recurring")</f>
        <v>0</v>
      </c>
      <c r="J80" s="232">
        <f>SUMIFS('Sch A. Input'!I78:BJ78,'Sch A. Input'!$I$13:$BJ$13,$L$11,'Sch A. Input'!$I$14:$BJ$14,"One-time")</f>
        <v>0</v>
      </c>
      <c r="K80" s="233">
        <f t="shared" si="9"/>
        <v>0</v>
      </c>
      <c r="L80" s="234">
        <f>SUMIFS('Sch A. Input'!I78:BJ78,'Sch A. Input'!$I$14:$BJ$14,"Recurring",'Sch A. Input'!$I$13:$BJ$13,"&lt;="&amp;'Sch D. Workings'!$L$11)</f>
        <v>0</v>
      </c>
      <c r="M80" s="234">
        <f>SUMIFS('Sch A. Input'!I78:BJ78,'Sch A. Input'!$I$14:$BJ$14,"One-time",'Sch A. Input'!$I$13:$BJ$13,"&lt;="&amp;'Sch D. Workings'!$L$11)</f>
        <v>0</v>
      </c>
      <c r="N80" s="235">
        <f t="shared" si="10"/>
        <v>0</v>
      </c>
      <c r="O80" s="234">
        <f t="shared" si="11"/>
        <v>0</v>
      </c>
      <c r="P80" s="234">
        <f t="shared" si="12"/>
        <v>0</v>
      </c>
      <c r="Q80" s="234">
        <f t="shared" si="13"/>
        <v>0</v>
      </c>
      <c r="R80" s="260">
        <f t="shared" si="14"/>
        <v>0</v>
      </c>
      <c r="S80" s="270">
        <f t="shared" si="15"/>
        <v>0</v>
      </c>
      <c r="T80" s="237">
        <f t="shared" si="16"/>
        <v>0</v>
      </c>
      <c r="U80" s="97">
        <f t="shared" si="17"/>
        <v>0</v>
      </c>
      <c r="V80" s="243">
        <f>IF(AND(F80&lt;&gt;0,F80&lt;=E80,F80&lt;=INDEX('Sch A. Input'!$BM$15:$BM$33,MATCH(E80,'Sch A. Input'!$BM$15:$BM$33,FALSE)-1,1)),"Leaver",L80-I80)</f>
        <v>0</v>
      </c>
      <c r="W80" s="243">
        <f>IF(AND(F80&lt;&gt;0,F80&lt;=E80,F80&lt;=INDEX('Sch A. Input'!$BM$15:$BM$33,MATCH(E80,'Sch A. Input'!$BM$15:$BM$33,FALSE)-1,1)),"Leaver",M80-J80)</f>
        <v>0</v>
      </c>
      <c r="X80" s="244">
        <f>IF(AND(F80&lt;&gt;0,F80&lt;=E80,F80&lt;=INDEX('Sch A. Input'!$BM$15:$BM$33,MATCH(E80,'Sch A. Input'!$BM$15:$BM$33,FALSE)-1,1)),"Leaver",N80-K80)</f>
        <v>0</v>
      </c>
      <c r="Y80" s="244">
        <f>IF(AND(F80&lt;&gt;0,F80&lt;=E80,F80&lt;=INDEX('Sch A. Input'!$BM$15:$BM$33,MATCH(E80,'Sch A. Input'!$BM$15:$BM$33,FALSE)-1,1)),"Leaver",IFERROR(V80/AB80*24,0))</f>
        <v>0</v>
      </c>
      <c r="Z80" s="244">
        <f>IF(AND(F80&lt;&gt;0,F80&lt;=E80,F80&lt;=INDEX('Sch A. Input'!$BM$15:$BM$33,MATCH(E80,'Sch A. Input'!$BM$15:$BM$33,FALSE)-1,1)),"Leaver",Y80+W80)</f>
        <v>0</v>
      </c>
      <c r="AA80" s="266">
        <f>IF(AND(F80&lt;&gt;0,F80&lt;=E80,F80&lt;=INDEX('Sch A. Input'!$BM$15:$BM$33,MATCH(E80,'Sch A. Input'!$BM$15:$BM$33,FALSE)-1,1)),"Leaver",IFERROR(IF(AND($L$11&gt;Y295,Y295&gt;0),AD295*H80,H80*(SUMPRODUCT(--((MIN(Z80,900000))&gt;$C$9:$C$12),((MIN(Z80,900000))-$C$9:$C$12),$H$9:$H$12))/MIN(Z80,900000)),0))</f>
        <v>0</v>
      </c>
      <c r="AB80" s="266">
        <f>IF(AND(F80&lt;&gt;0,F80&lt;=E80,F80&lt;=INDEX('Sch A. Input'!$BM$15:$BM$33,MATCH(E80,'Sch A. Input'!$BM$15:$BM$33,FALSE)-1,1)),"Leaver",IF(OR(D80="",D80&gt;$L$11,($L$11-15)&lt;$K$9),0,DAYS360(D80,E80+1,FALSE)/15-1))</f>
        <v>0</v>
      </c>
      <c r="AC80" s="267">
        <f>IF(AND(F80&lt;&gt;0,F80&lt;=E80,F80&lt;=INDEX('Sch A. Input'!$BM$15:$BM$33,MATCH(E80,'Sch A. Input'!$BM$15:$BM$33,FALSE)-1,1)),"Leaver",IFERROR(IF((V80/$AB80*$M$9+W80+G80)&gt;900000,"YES","NO"),0))</f>
        <v>0</v>
      </c>
      <c r="AD80" s="231">
        <f>IF(AND(F80&lt;&gt;0,F80&lt;=E80,F80&lt;=INDEX('Sch A. Input'!$BM$15:$BM$33,MATCH(E80,'Sch A. Input'!$BM$15:$BM$33,FALSE)-1,1)),"Leaver",IFERROR(IF(AC80="Yes",MIN(1/(H80/X80)*AA80,AA80),(SUMPRODUCT(--((MIN(Z80,900000))&gt;$C$9:$C$12),((MIN(Z80,900000))-$C$9:$C$12),$H$9:$H$12))-((1-(AB80/24))*(SUMPRODUCT(--((MIN(Y80,900000))&gt;$C$9:$C$12),((MIN(Y80,900000))-$C$9:$C$12),$H$9:$H$12)))),0))</f>
        <v>0</v>
      </c>
      <c r="AE80" s="172">
        <f>IF(AND(F80&lt;&gt;0,F80&lt;=E80,F80&lt;=INDEX('Sch A. Input'!$BM$15:$BM$33,MATCH(E80,'Sch A. Input'!$BM$15:$BM$33,FALSE)-1,1)),"Leaver",IFERROR(AD80/X80,0))</f>
        <v>0</v>
      </c>
      <c r="AF80" s="173">
        <f>IF(AND(F80&lt;&gt;0,F80&lt;=E80,F80&lt;=INDEX('Sch A. Input'!$BM$15:$BM$33,MATCH(E80,'Sch A. Input'!$BM$15:$BM$33,FALSE)-1,1)),"Leaver",T80-AD80)</f>
        <v>0</v>
      </c>
      <c r="AG80" s="94">
        <f t="shared" si="18"/>
        <v>0</v>
      </c>
      <c r="BK80" s="2"/>
      <c r="BL80" s="2"/>
      <c r="BM80" s="2"/>
      <c r="BN80" s="2"/>
      <c r="BO80" s="2"/>
      <c r="BP80" s="2"/>
      <c r="CI80"/>
      <c r="CJ80"/>
      <c r="CK80"/>
      <c r="CL80"/>
      <c r="CM80"/>
    </row>
    <row r="81" spans="2:91" x14ac:dyDescent="0.25">
      <c r="B81" s="70" t="str">
        <f>IF('Sch A. Input'!B79="","",'Sch A. Input'!B79)</f>
        <v/>
      </c>
      <c r="C81" s="75" t="str">
        <f>IF('Sch A. Input'!C79="","",'Sch A. Input'!C79)</f>
        <v/>
      </c>
      <c r="D81" s="71" t="str">
        <f>IF('Sch A. Input'!D79="","",'Sch A. Input'!D79)</f>
        <v/>
      </c>
      <c r="E81" s="71">
        <f>'Sch A. Input'!E79</f>
        <v>42931</v>
      </c>
      <c r="F81" s="71">
        <f>'Sch A. Input'!F79</f>
        <v>0</v>
      </c>
      <c r="G81" s="230">
        <f>'Sch A. Input'!G79</f>
        <v>0</v>
      </c>
      <c r="H81" s="230">
        <f>+IF('Sch A. Input'!D79="",0,MAX($D$12-G81,0))</f>
        <v>0</v>
      </c>
      <c r="I81" s="232">
        <f>SUMIFS('Sch A. Input'!I79:BJ79,'Sch A. Input'!$I$13:$BJ$13,$L$11,'Sch A. Input'!$I$14:$BJ$14,"Recurring")</f>
        <v>0</v>
      </c>
      <c r="J81" s="232">
        <f>SUMIFS('Sch A. Input'!I79:BJ79,'Sch A. Input'!$I$13:$BJ$13,$L$11,'Sch A. Input'!$I$14:$BJ$14,"One-time")</f>
        <v>0</v>
      </c>
      <c r="K81" s="233">
        <f t="shared" si="9"/>
        <v>0</v>
      </c>
      <c r="L81" s="234">
        <f>SUMIFS('Sch A. Input'!I79:BJ79,'Sch A. Input'!$I$14:$BJ$14,"Recurring",'Sch A. Input'!$I$13:$BJ$13,"&lt;="&amp;'Sch D. Workings'!$L$11)</f>
        <v>0</v>
      </c>
      <c r="M81" s="234">
        <f>SUMIFS('Sch A. Input'!I79:BJ79,'Sch A. Input'!$I$14:$BJ$14,"One-time",'Sch A. Input'!$I$13:$BJ$13,"&lt;="&amp;'Sch D. Workings'!$L$11)</f>
        <v>0</v>
      </c>
      <c r="N81" s="235">
        <f t="shared" si="10"/>
        <v>0</v>
      </c>
      <c r="O81" s="234">
        <f t="shared" si="11"/>
        <v>0</v>
      </c>
      <c r="P81" s="234">
        <f t="shared" si="12"/>
        <v>0</v>
      </c>
      <c r="Q81" s="234">
        <f t="shared" si="13"/>
        <v>0</v>
      </c>
      <c r="R81" s="260">
        <f t="shared" si="14"/>
        <v>0</v>
      </c>
      <c r="S81" s="270">
        <f t="shared" si="15"/>
        <v>0</v>
      </c>
      <c r="T81" s="237">
        <f t="shared" si="16"/>
        <v>0</v>
      </c>
      <c r="U81" s="97">
        <f t="shared" si="17"/>
        <v>0</v>
      </c>
      <c r="V81" s="243">
        <f>IF(AND(F81&lt;&gt;0,F81&lt;=E81,F81&lt;=INDEX('Sch A. Input'!$BM$15:$BM$33,MATCH(E81,'Sch A. Input'!$BM$15:$BM$33,FALSE)-1,1)),"Leaver",L81-I81)</f>
        <v>0</v>
      </c>
      <c r="W81" s="243">
        <f>IF(AND(F81&lt;&gt;0,F81&lt;=E81,F81&lt;=INDEX('Sch A. Input'!$BM$15:$BM$33,MATCH(E81,'Sch A. Input'!$BM$15:$BM$33,FALSE)-1,1)),"Leaver",M81-J81)</f>
        <v>0</v>
      </c>
      <c r="X81" s="244">
        <f>IF(AND(F81&lt;&gt;0,F81&lt;=E81,F81&lt;=INDEX('Sch A. Input'!$BM$15:$BM$33,MATCH(E81,'Sch A. Input'!$BM$15:$BM$33,FALSE)-1,1)),"Leaver",N81-K81)</f>
        <v>0</v>
      </c>
      <c r="Y81" s="244">
        <f>IF(AND(F81&lt;&gt;0,F81&lt;=E81,F81&lt;=INDEX('Sch A. Input'!$BM$15:$BM$33,MATCH(E81,'Sch A. Input'!$BM$15:$BM$33,FALSE)-1,1)),"Leaver",IFERROR(V81/AB81*24,0))</f>
        <v>0</v>
      </c>
      <c r="Z81" s="244">
        <f>IF(AND(F81&lt;&gt;0,F81&lt;=E81,F81&lt;=INDEX('Sch A. Input'!$BM$15:$BM$33,MATCH(E81,'Sch A. Input'!$BM$15:$BM$33,FALSE)-1,1)),"Leaver",Y81+W81)</f>
        <v>0</v>
      </c>
      <c r="AA81" s="266">
        <f>IF(AND(F81&lt;&gt;0,F81&lt;=E81,F81&lt;=INDEX('Sch A. Input'!$BM$15:$BM$33,MATCH(E81,'Sch A. Input'!$BM$15:$BM$33,FALSE)-1,1)),"Leaver",IFERROR(IF(AND($L$11&gt;Y296,Y296&gt;0),AD296*H81,H81*(SUMPRODUCT(--((MIN(Z81,900000))&gt;$C$9:$C$12),((MIN(Z81,900000))-$C$9:$C$12),$H$9:$H$12))/MIN(Z81,900000)),0))</f>
        <v>0</v>
      </c>
      <c r="AB81" s="266">
        <f>IF(AND(F81&lt;&gt;0,F81&lt;=E81,F81&lt;=INDEX('Sch A. Input'!$BM$15:$BM$33,MATCH(E81,'Sch A. Input'!$BM$15:$BM$33,FALSE)-1,1)),"Leaver",IF(OR(D81="",D81&gt;$L$11,($L$11-15)&lt;$K$9),0,DAYS360(D81,E81+1,FALSE)/15-1))</f>
        <v>0</v>
      </c>
      <c r="AC81" s="267">
        <f>IF(AND(F81&lt;&gt;0,F81&lt;=E81,F81&lt;=INDEX('Sch A. Input'!$BM$15:$BM$33,MATCH(E81,'Sch A. Input'!$BM$15:$BM$33,FALSE)-1,1)),"Leaver",IFERROR(IF((V81/$AB81*$M$9+W81+G81)&gt;900000,"YES","NO"),0))</f>
        <v>0</v>
      </c>
      <c r="AD81" s="231">
        <f>IF(AND(F81&lt;&gt;0,F81&lt;=E81,F81&lt;=INDEX('Sch A. Input'!$BM$15:$BM$33,MATCH(E81,'Sch A. Input'!$BM$15:$BM$33,FALSE)-1,1)),"Leaver",IFERROR(IF(AC81="Yes",MIN(1/(H81/X81)*AA81,AA81),(SUMPRODUCT(--((MIN(Z81,900000))&gt;$C$9:$C$12),((MIN(Z81,900000))-$C$9:$C$12),$H$9:$H$12))-((1-(AB81/24))*(SUMPRODUCT(--((MIN(Y81,900000))&gt;$C$9:$C$12),((MIN(Y81,900000))-$C$9:$C$12),$H$9:$H$12)))),0))</f>
        <v>0</v>
      </c>
      <c r="AE81" s="172">
        <f>IF(AND(F81&lt;&gt;0,F81&lt;=E81,F81&lt;=INDEX('Sch A. Input'!$BM$15:$BM$33,MATCH(E81,'Sch A. Input'!$BM$15:$BM$33,FALSE)-1,1)),"Leaver",IFERROR(AD81/X81,0))</f>
        <v>0</v>
      </c>
      <c r="AF81" s="173">
        <f>IF(AND(F81&lt;&gt;0,F81&lt;=E81,F81&lt;=INDEX('Sch A. Input'!$BM$15:$BM$33,MATCH(E81,'Sch A. Input'!$BM$15:$BM$33,FALSE)-1,1)),"Leaver",T81-AD81)</f>
        <v>0</v>
      </c>
      <c r="AG81" s="94">
        <f t="shared" si="18"/>
        <v>0</v>
      </c>
      <c r="BK81" s="2"/>
      <c r="BL81" s="2"/>
      <c r="BM81" s="2"/>
      <c r="BN81" s="2"/>
      <c r="BO81" s="2"/>
      <c r="BP81" s="2"/>
      <c r="CI81"/>
      <c r="CJ81"/>
      <c r="CK81"/>
      <c r="CL81"/>
      <c r="CM81"/>
    </row>
    <row r="82" spans="2:91" x14ac:dyDescent="0.25">
      <c r="B82" s="70" t="str">
        <f>IF('Sch A. Input'!B80="","",'Sch A. Input'!B80)</f>
        <v/>
      </c>
      <c r="C82" s="75" t="str">
        <f>IF('Sch A. Input'!C80="","",'Sch A. Input'!C80)</f>
        <v/>
      </c>
      <c r="D82" s="71" t="str">
        <f>IF('Sch A. Input'!D80="","",'Sch A. Input'!D80)</f>
        <v/>
      </c>
      <c r="E82" s="71">
        <f>'Sch A. Input'!E80</f>
        <v>42931</v>
      </c>
      <c r="F82" s="71">
        <f>'Sch A. Input'!F80</f>
        <v>0</v>
      </c>
      <c r="G82" s="230">
        <f>'Sch A. Input'!G80</f>
        <v>0</v>
      </c>
      <c r="H82" s="230">
        <f>+IF('Sch A. Input'!D80="",0,MAX($D$12-G82,0))</f>
        <v>0</v>
      </c>
      <c r="I82" s="232">
        <f>SUMIFS('Sch A. Input'!I80:BJ80,'Sch A. Input'!$I$13:$BJ$13,$L$11,'Sch A. Input'!$I$14:$BJ$14,"Recurring")</f>
        <v>0</v>
      </c>
      <c r="J82" s="232">
        <f>SUMIFS('Sch A. Input'!I80:BJ80,'Sch A. Input'!$I$13:$BJ$13,$L$11,'Sch A. Input'!$I$14:$BJ$14,"One-time")</f>
        <v>0</v>
      </c>
      <c r="K82" s="233">
        <f t="shared" ref="K82:K116" si="19">SUM(I82:J82)</f>
        <v>0</v>
      </c>
      <c r="L82" s="234">
        <f>SUMIFS('Sch A. Input'!I80:BJ80,'Sch A. Input'!$I$14:$BJ$14,"Recurring",'Sch A. Input'!$I$13:$BJ$13,"&lt;="&amp;'Sch D. Workings'!$L$11)</f>
        <v>0</v>
      </c>
      <c r="M82" s="234">
        <f>SUMIFS('Sch A. Input'!I80:BJ80,'Sch A. Input'!$I$14:$BJ$14,"One-time",'Sch A. Input'!$I$13:$BJ$13,"&lt;="&amp;'Sch D. Workings'!$L$11)</f>
        <v>0</v>
      </c>
      <c r="N82" s="235">
        <f t="shared" ref="N82:N116" si="20">SUM(L82:M82)</f>
        <v>0</v>
      </c>
      <c r="O82" s="234">
        <f t="shared" ref="O82:O116" si="21">+IFERROR(L82/$R82*24,0)</f>
        <v>0</v>
      </c>
      <c r="P82" s="234">
        <f t="shared" ref="P82:P116" si="22">O82+M82</f>
        <v>0</v>
      </c>
      <c r="Q82" s="234">
        <f t="shared" ref="Q82:Q116" si="23">IFERROR(IF(AND($L$11&gt;Y297,Y297&gt;0),AD297*H82,H82*(SUMPRODUCT(--((MIN(P82,900000))&gt;$C$9:$C$12),((MIN(P82,900000))-$C$9:$C$12),$H$9:$H$12))/MIN(P82,900000)),0)</f>
        <v>0</v>
      </c>
      <c r="R82" s="260">
        <f t="shared" ref="R82:R116" si="24">IF(OR(D82="",D82&gt;$L$11),0,IF(AND(F82&lt;E82,F82&gt;0),(DAYS360(D82,F82+1)/15),((DAYS360(D82,E82+1)/15))))</f>
        <v>0</v>
      </c>
      <c r="S82" s="270">
        <f t="shared" ref="S82:S116" si="25">IFERROR(IF((L82/$R82*$M$9+M82+G82)&gt;900000,"YES","NO"),0)</f>
        <v>0</v>
      </c>
      <c r="T82" s="237">
        <f t="shared" ref="T82:T116" si="26">IFERROR(IF(S82="YES",MIN(N82/H82*Q82,Q82),((SUMPRODUCT(--((MIN(P82,900000))&gt;$C$9:$C$12),((MIN(P82,900000))-$C$9:$C$12),$H$9:$H$12))-((1-R82/24)*((SUMPRODUCT(--((MIN(O82,900000))&gt;$C$9:$C$12),((MIN(O82,900000))-$C$9:$C$12),$H$9:$H$12)))))),0)</f>
        <v>0</v>
      </c>
      <c r="U82" s="97">
        <f t="shared" ref="U82:U116" si="27">IFERROR(T82/N82,0)</f>
        <v>0</v>
      </c>
      <c r="V82" s="243">
        <f>IF(AND(F82&lt;&gt;0,F82&lt;=E82,F82&lt;=INDEX('Sch A. Input'!$BM$15:$BM$33,MATCH(E82,'Sch A. Input'!$BM$15:$BM$33,FALSE)-1,1)),"Leaver",L82-I82)</f>
        <v>0</v>
      </c>
      <c r="W82" s="243">
        <f>IF(AND(F82&lt;&gt;0,F82&lt;=E82,F82&lt;=INDEX('Sch A. Input'!$BM$15:$BM$33,MATCH(E82,'Sch A. Input'!$BM$15:$BM$33,FALSE)-1,1)),"Leaver",M82-J82)</f>
        <v>0</v>
      </c>
      <c r="X82" s="244">
        <f>IF(AND(F82&lt;&gt;0,F82&lt;=E82,F82&lt;=INDEX('Sch A. Input'!$BM$15:$BM$33,MATCH(E82,'Sch A. Input'!$BM$15:$BM$33,FALSE)-1,1)),"Leaver",N82-K82)</f>
        <v>0</v>
      </c>
      <c r="Y82" s="244">
        <f>IF(AND(F82&lt;&gt;0,F82&lt;=E82,F82&lt;=INDEX('Sch A. Input'!$BM$15:$BM$33,MATCH(E82,'Sch A. Input'!$BM$15:$BM$33,FALSE)-1,1)),"Leaver",IFERROR(V82/AB82*24,0))</f>
        <v>0</v>
      </c>
      <c r="Z82" s="244">
        <f>IF(AND(F82&lt;&gt;0,F82&lt;=E82,F82&lt;=INDEX('Sch A. Input'!$BM$15:$BM$33,MATCH(E82,'Sch A. Input'!$BM$15:$BM$33,FALSE)-1,1)),"Leaver",Y82+W82)</f>
        <v>0</v>
      </c>
      <c r="AA82" s="266">
        <f>IF(AND(F82&lt;&gt;0,F82&lt;=E82,F82&lt;=INDEX('Sch A. Input'!$BM$15:$BM$33,MATCH(E82,'Sch A. Input'!$BM$15:$BM$33,FALSE)-1,1)),"Leaver",IFERROR(IF(AND($L$11&gt;Y297,Y297&gt;0),AD297*H82,H82*(SUMPRODUCT(--((MIN(Z82,900000))&gt;$C$9:$C$12),((MIN(Z82,900000))-$C$9:$C$12),$H$9:$H$12))/MIN(Z82,900000)),0))</f>
        <v>0</v>
      </c>
      <c r="AB82" s="266">
        <f>IF(AND(F82&lt;&gt;0,F82&lt;=E82,F82&lt;=INDEX('Sch A. Input'!$BM$15:$BM$33,MATCH(E82,'Sch A. Input'!$BM$15:$BM$33,FALSE)-1,1)),"Leaver",IF(OR(D82="",D82&gt;$L$11,($L$11-15)&lt;$K$9),0,DAYS360(D82,E82+1,FALSE)/15-1))</f>
        <v>0</v>
      </c>
      <c r="AC82" s="267">
        <f>IF(AND(F82&lt;&gt;0,F82&lt;=E82,F82&lt;=INDEX('Sch A. Input'!$BM$15:$BM$33,MATCH(E82,'Sch A. Input'!$BM$15:$BM$33,FALSE)-1,1)),"Leaver",IFERROR(IF((V82/$AB82*$M$9+W82+G82)&gt;900000,"YES","NO"),0))</f>
        <v>0</v>
      </c>
      <c r="AD82" s="231">
        <f>IF(AND(F82&lt;&gt;0,F82&lt;=E82,F82&lt;=INDEX('Sch A. Input'!$BM$15:$BM$33,MATCH(E82,'Sch A. Input'!$BM$15:$BM$33,FALSE)-1,1)),"Leaver",IFERROR(IF(AC82="Yes",MIN(1/(H82/X82)*AA82,AA82),(SUMPRODUCT(--((MIN(Z82,900000))&gt;$C$9:$C$12),((MIN(Z82,900000))-$C$9:$C$12),$H$9:$H$12))-((1-(AB82/24))*(SUMPRODUCT(--((MIN(Y82,900000))&gt;$C$9:$C$12),((MIN(Y82,900000))-$C$9:$C$12),$H$9:$H$12)))),0))</f>
        <v>0</v>
      </c>
      <c r="AE82" s="172">
        <f>IF(AND(F82&lt;&gt;0,F82&lt;=E82,F82&lt;=INDEX('Sch A. Input'!$BM$15:$BM$33,MATCH(E82,'Sch A. Input'!$BM$15:$BM$33,FALSE)-1,1)),"Leaver",IFERROR(AD82/X82,0))</f>
        <v>0</v>
      </c>
      <c r="AF82" s="173">
        <f>IF(AND(F82&lt;&gt;0,F82&lt;=E82,F82&lt;=INDEX('Sch A. Input'!$BM$15:$BM$33,MATCH(E82,'Sch A. Input'!$BM$15:$BM$33,FALSE)-1,1)),"Leaver",T82-AD82)</f>
        <v>0</v>
      </c>
      <c r="AG82" s="94">
        <f t="shared" ref="AG82:AG116" si="28">+IFERROR(AF82/K82,0)</f>
        <v>0</v>
      </c>
      <c r="BK82" s="2"/>
      <c r="BL82" s="2"/>
      <c r="BM82" s="2"/>
      <c r="BN82" s="2"/>
      <c r="BO82" s="2"/>
      <c r="BP82" s="2"/>
      <c r="CI82"/>
      <c r="CJ82"/>
      <c r="CK82"/>
      <c r="CL82"/>
      <c r="CM82"/>
    </row>
    <row r="83" spans="2:91" x14ac:dyDescent="0.25">
      <c r="B83" s="70" t="str">
        <f>IF('Sch A. Input'!B81="","",'Sch A. Input'!B81)</f>
        <v/>
      </c>
      <c r="C83" s="75" t="str">
        <f>IF('Sch A. Input'!C81="","",'Sch A. Input'!C81)</f>
        <v/>
      </c>
      <c r="D83" s="71" t="str">
        <f>IF('Sch A. Input'!D81="","",'Sch A. Input'!D81)</f>
        <v/>
      </c>
      <c r="E83" s="71">
        <f>'Sch A. Input'!E81</f>
        <v>42931</v>
      </c>
      <c r="F83" s="71">
        <f>'Sch A. Input'!F81</f>
        <v>0</v>
      </c>
      <c r="G83" s="230">
        <f>'Sch A. Input'!G81</f>
        <v>0</v>
      </c>
      <c r="H83" s="230">
        <f>+IF('Sch A. Input'!D81="",0,MAX($D$12-G83,0))</f>
        <v>0</v>
      </c>
      <c r="I83" s="232">
        <f>SUMIFS('Sch A. Input'!I81:BJ81,'Sch A. Input'!$I$13:$BJ$13,$L$11,'Sch A. Input'!$I$14:$BJ$14,"Recurring")</f>
        <v>0</v>
      </c>
      <c r="J83" s="232">
        <f>SUMIFS('Sch A. Input'!I81:BJ81,'Sch A. Input'!$I$13:$BJ$13,$L$11,'Sch A. Input'!$I$14:$BJ$14,"One-time")</f>
        <v>0</v>
      </c>
      <c r="K83" s="233">
        <f t="shared" si="19"/>
        <v>0</v>
      </c>
      <c r="L83" s="234">
        <f>SUMIFS('Sch A. Input'!I81:BJ81,'Sch A. Input'!$I$14:$BJ$14,"Recurring",'Sch A. Input'!$I$13:$BJ$13,"&lt;="&amp;'Sch D. Workings'!$L$11)</f>
        <v>0</v>
      </c>
      <c r="M83" s="234">
        <f>SUMIFS('Sch A. Input'!I81:BJ81,'Sch A. Input'!$I$14:$BJ$14,"One-time",'Sch A. Input'!$I$13:$BJ$13,"&lt;="&amp;'Sch D. Workings'!$L$11)</f>
        <v>0</v>
      </c>
      <c r="N83" s="235">
        <f t="shared" si="20"/>
        <v>0</v>
      </c>
      <c r="O83" s="234">
        <f t="shared" si="21"/>
        <v>0</v>
      </c>
      <c r="P83" s="234">
        <f t="shared" si="22"/>
        <v>0</v>
      </c>
      <c r="Q83" s="234">
        <f t="shared" si="23"/>
        <v>0</v>
      </c>
      <c r="R83" s="260">
        <f t="shared" si="24"/>
        <v>0</v>
      </c>
      <c r="S83" s="270">
        <f t="shared" si="25"/>
        <v>0</v>
      </c>
      <c r="T83" s="237">
        <f t="shared" si="26"/>
        <v>0</v>
      </c>
      <c r="U83" s="97">
        <f t="shared" si="27"/>
        <v>0</v>
      </c>
      <c r="V83" s="243">
        <f>IF(AND(F83&lt;&gt;0,F83&lt;=E83,F83&lt;=INDEX('Sch A. Input'!$BM$15:$BM$33,MATCH(E83,'Sch A. Input'!$BM$15:$BM$33,FALSE)-1,1)),"Leaver",L83-I83)</f>
        <v>0</v>
      </c>
      <c r="W83" s="243">
        <f>IF(AND(F83&lt;&gt;0,F83&lt;=E83,F83&lt;=INDEX('Sch A. Input'!$BM$15:$BM$33,MATCH(E83,'Sch A. Input'!$BM$15:$BM$33,FALSE)-1,1)),"Leaver",M83-J83)</f>
        <v>0</v>
      </c>
      <c r="X83" s="244">
        <f>IF(AND(F83&lt;&gt;0,F83&lt;=E83,F83&lt;=INDEX('Sch A. Input'!$BM$15:$BM$33,MATCH(E83,'Sch A. Input'!$BM$15:$BM$33,FALSE)-1,1)),"Leaver",N83-K83)</f>
        <v>0</v>
      </c>
      <c r="Y83" s="244">
        <f>IF(AND(F83&lt;&gt;0,F83&lt;=E83,F83&lt;=INDEX('Sch A. Input'!$BM$15:$BM$33,MATCH(E83,'Sch A. Input'!$BM$15:$BM$33,FALSE)-1,1)),"Leaver",IFERROR(V83/AB83*24,0))</f>
        <v>0</v>
      </c>
      <c r="Z83" s="244">
        <f>IF(AND(F83&lt;&gt;0,F83&lt;=E83,F83&lt;=INDEX('Sch A. Input'!$BM$15:$BM$33,MATCH(E83,'Sch A. Input'!$BM$15:$BM$33,FALSE)-1,1)),"Leaver",Y83+W83)</f>
        <v>0</v>
      </c>
      <c r="AA83" s="266">
        <f>IF(AND(F83&lt;&gt;0,F83&lt;=E83,F83&lt;=INDEX('Sch A. Input'!$BM$15:$BM$33,MATCH(E83,'Sch A. Input'!$BM$15:$BM$33,FALSE)-1,1)),"Leaver",IFERROR(IF(AND($L$11&gt;Y298,Y298&gt;0),AD298*H83,H83*(SUMPRODUCT(--((MIN(Z83,900000))&gt;$C$9:$C$12),((MIN(Z83,900000))-$C$9:$C$12),$H$9:$H$12))/MIN(Z83,900000)),0))</f>
        <v>0</v>
      </c>
      <c r="AB83" s="266">
        <f>IF(AND(F83&lt;&gt;0,F83&lt;=E83,F83&lt;=INDEX('Sch A. Input'!$BM$15:$BM$33,MATCH(E83,'Sch A. Input'!$BM$15:$BM$33,FALSE)-1,1)),"Leaver",IF(OR(D83="",D83&gt;$L$11,($L$11-15)&lt;$K$9),0,DAYS360(D83,E83+1,FALSE)/15-1))</f>
        <v>0</v>
      </c>
      <c r="AC83" s="267">
        <f>IF(AND(F83&lt;&gt;0,F83&lt;=E83,F83&lt;=INDEX('Sch A. Input'!$BM$15:$BM$33,MATCH(E83,'Sch A. Input'!$BM$15:$BM$33,FALSE)-1,1)),"Leaver",IFERROR(IF((V83/$AB83*$M$9+W83+G83)&gt;900000,"YES","NO"),0))</f>
        <v>0</v>
      </c>
      <c r="AD83" s="231">
        <f>IF(AND(F83&lt;&gt;0,F83&lt;=E83,F83&lt;=INDEX('Sch A. Input'!$BM$15:$BM$33,MATCH(E83,'Sch A. Input'!$BM$15:$BM$33,FALSE)-1,1)),"Leaver",IFERROR(IF(AC83="Yes",MIN(1/(H83/X83)*AA83,AA83),(SUMPRODUCT(--((MIN(Z83,900000))&gt;$C$9:$C$12),((MIN(Z83,900000))-$C$9:$C$12),$H$9:$H$12))-((1-(AB83/24))*(SUMPRODUCT(--((MIN(Y83,900000))&gt;$C$9:$C$12),((MIN(Y83,900000))-$C$9:$C$12),$H$9:$H$12)))),0))</f>
        <v>0</v>
      </c>
      <c r="AE83" s="172">
        <f>IF(AND(F83&lt;&gt;0,F83&lt;=E83,F83&lt;=INDEX('Sch A. Input'!$BM$15:$BM$33,MATCH(E83,'Sch A. Input'!$BM$15:$BM$33,FALSE)-1,1)),"Leaver",IFERROR(AD83/X83,0))</f>
        <v>0</v>
      </c>
      <c r="AF83" s="173">
        <f>IF(AND(F83&lt;&gt;0,F83&lt;=E83,F83&lt;=INDEX('Sch A. Input'!$BM$15:$BM$33,MATCH(E83,'Sch A. Input'!$BM$15:$BM$33,FALSE)-1,1)),"Leaver",T83-AD83)</f>
        <v>0</v>
      </c>
      <c r="AG83" s="94">
        <f t="shared" si="28"/>
        <v>0</v>
      </c>
      <c r="BK83" s="2"/>
      <c r="BL83" s="2"/>
      <c r="BM83" s="2"/>
      <c r="BN83" s="2"/>
      <c r="BO83" s="2"/>
      <c r="BP83" s="2"/>
      <c r="CI83"/>
      <c r="CJ83"/>
      <c r="CK83"/>
      <c r="CL83"/>
      <c r="CM83"/>
    </row>
    <row r="84" spans="2:91" x14ac:dyDescent="0.25">
      <c r="B84" s="70" t="str">
        <f>IF('Sch A. Input'!B82="","",'Sch A. Input'!B82)</f>
        <v/>
      </c>
      <c r="C84" s="75" t="str">
        <f>IF('Sch A. Input'!C82="","",'Sch A. Input'!C82)</f>
        <v/>
      </c>
      <c r="D84" s="71" t="str">
        <f>IF('Sch A. Input'!D82="","",'Sch A. Input'!D82)</f>
        <v/>
      </c>
      <c r="E84" s="71">
        <f>'Sch A. Input'!E82</f>
        <v>42931</v>
      </c>
      <c r="F84" s="71">
        <f>'Sch A. Input'!F82</f>
        <v>0</v>
      </c>
      <c r="G84" s="230">
        <f>'Sch A. Input'!G82</f>
        <v>0</v>
      </c>
      <c r="H84" s="230">
        <f>+IF('Sch A. Input'!D82="",0,MAX($D$12-G84,0))</f>
        <v>0</v>
      </c>
      <c r="I84" s="232">
        <f>SUMIFS('Sch A. Input'!I82:BJ82,'Sch A. Input'!$I$13:$BJ$13,$L$11,'Sch A. Input'!$I$14:$BJ$14,"Recurring")</f>
        <v>0</v>
      </c>
      <c r="J84" s="232">
        <f>SUMIFS('Sch A. Input'!I82:BJ82,'Sch A. Input'!$I$13:$BJ$13,$L$11,'Sch A. Input'!$I$14:$BJ$14,"One-time")</f>
        <v>0</v>
      </c>
      <c r="K84" s="233">
        <f t="shared" si="19"/>
        <v>0</v>
      </c>
      <c r="L84" s="234">
        <f>SUMIFS('Sch A. Input'!I82:BJ82,'Sch A. Input'!$I$14:$BJ$14,"Recurring",'Sch A. Input'!$I$13:$BJ$13,"&lt;="&amp;'Sch D. Workings'!$L$11)</f>
        <v>0</v>
      </c>
      <c r="M84" s="234">
        <f>SUMIFS('Sch A. Input'!I82:BJ82,'Sch A. Input'!$I$14:$BJ$14,"One-time",'Sch A. Input'!$I$13:$BJ$13,"&lt;="&amp;'Sch D. Workings'!$L$11)</f>
        <v>0</v>
      </c>
      <c r="N84" s="235">
        <f t="shared" si="20"/>
        <v>0</v>
      </c>
      <c r="O84" s="234">
        <f t="shared" si="21"/>
        <v>0</v>
      </c>
      <c r="P84" s="234">
        <f t="shared" si="22"/>
        <v>0</v>
      </c>
      <c r="Q84" s="234">
        <f t="shared" si="23"/>
        <v>0</v>
      </c>
      <c r="R84" s="260">
        <f t="shared" si="24"/>
        <v>0</v>
      </c>
      <c r="S84" s="270">
        <f t="shared" si="25"/>
        <v>0</v>
      </c>
      <c r="T84" s="237">
        <f t="shared" si="26"/>
        <v>0</v>
      </c>
      <c r="U84" s="97">
        <f t="shared" si="27"/>
        <v>0</v>
      </c>
      <c r="V84" s="243">
        <f>IF(AND(F84&lt;&gt;0,F84&lt;=E84,F84&lt;=INDEX('Sch A. Input'!$BM$15:$BM$33,MATCH(E84,'Sch A. Input'!$BM$15:$BM$33,FALSE)-1,1)),"Leaver",L84-I84)</f>
        <v>0</v>
      </c>
      <c r="W84" s="243">
        <f>IF(AND(F84&lt;&gt;0,F84&lt;=E84,F84&lt;=INDEX('Sch A. Input'!$BM$15:$BM$33,MATCH(E84,'Sch A. Input'!$BM$15:$BM$33,FALSE)-1,1)),"Leaver",M84-J84)</f>
        <v>0</v>
      </c>
      <c r="X84" s="244">
        <f>IF(AND(F84&lt;&gt;0,F84&lt;=E84,F84&lt;=INDEX('Sch A. Input'!$BM$15:$BM$33,MATCH(E84,'Sch A. Input'!$BM$15:$BM$33,FALSE)-1,1)),"Leaver",N84-K84)</f>
        <v>0</v>
      </c>
      <c r="Y84" s="244">
        <f>IF(AND(F84&lt;&gt;0,F84&lt;=E84,F84&lt;=INDEX('Sch A. Input'!$BM$15:$BM$33,MATCH(E84,'Sch A. Input'!$BM$15:$BM$33,FALSE)-1,1)),"Leaver",IFERROR(V84/AB84*24,0))</f>
        <v>0</v>
      </c>
      <c r="Z84" s="244">
        <f>IF(AND(F84&lt;&gt;0,F84&lt;=E84,F84&lt;=INDEX('Sch A. Input'!$BM$15:$BM$33,MATCH(E84,'Sch A. Input'!$BM$15:$BM$33,FALSE)-1,1)),"Leaver",Y84+W84)</f>
        <v>0</v>
      </c>
      <c r="AA84" s="266">
        <f>IF(AND(F84&lt;&gt;0,F84&lt;=E84,F84&lt;=INDEX('Sch A. Input'!$BM$15:$BM$33,MATCH(E84,'Sch A. Input'!$BM$15:$BM$33,FALSE)-1,1)),"Leaver",IFERROR(IF(AND($L$11&gt;Y299,Y299&gt;0),AD299*H84,H84*(SUMPRODUCT(--((MIN(Z84,900000))&gt;$C$9:$C$12),((MIN(Z84,900000))-$C$9:$C$12),$H$9:$H$12))/MIN(Z84,900000)),0))</f>
        <v>0</v>
      </c>
      <c r="AB84" s="266">
        <f>IF(AND(F84&lt;&gt;0,F84&lt;=E84,F84&lt;=INDEX('Sch A. Input'!$BM$15:$BM$33,MATCH(E84,'Sch A. Input'!$BM$15:$BM$33,FALSE)-1,1)),"Leaver",IF(OR(D84="",D84&gt;$L$11,($L$11-15)&lt;$K$9),0,DAYS360(D84,E84+1,FALSE)/15-1))</f>
        <v>0</v>
      </c>
      <c r="AC84" s="267">
        <f>IF(AND(F84&lt;&gt;0,F84&lt;=E84,F84&lt;=INDEX('Sch A. Input'!$BM$15:$BM$33,MATCH(E84,'Sch A. Input'!$BM$15:$BM$33,FALSE)-1,1)),"Leaver",IFERROR(IF((V84/$AB84*$M$9+W84+G84)&gt;900000,"YES","NO"),0))</f>
        <v>0</v>
      </c>
      <c r="AD84" s="231">
        <f>IF(AND(F84&lt;&gt;0,F84&lt;=E84,F84&lt;=INDEX('Sch A. Input'!$BM$15:$BM$33,MATCH(E84,'Sch A. Input'!$BM$15:$BM$33,FALSE)-1,1)),"Leaver",IFERROR(IF(AC84="Yes",MIN(1/(H84/X84)*AA84,AA84),(SUMPRODUCT(--((MIN(Z84,900000))&gt;$C$9:$C$12),((MIN(Z84,900000))-$C$9:$C$12),$H$9:$H$12))-((1-(AB84/24))*(SUMPRODUCT(--((MIN(Y84,900000))&gt;$C$9:$C$12),((MIN(Y84,900000))-$C$9:$C$12),$H$9:$H$12)))),0))</f>
        <v>0</v>
      </c>
      <c r="AE84" s="172">
        <f>IF(AND(F84&lt;&gt;0,F84&lt;=E84,F84&lt;=INDEX('Sch A. Input'!$BM$15:$BM$33,MATCH(E84,'Sch A. Input'!$BM$15:$BM$33,FALSE)-1,1)),"Leaver",IFERROR(AD84/X84,0))</f>
        <v>0</v>
      </c>
      <c r="AF84" s="173">
        <f>IF(AND(F84&lt;&gt;0,F84&lt;=E84,F84&lt;=INDEX('Sch A. Input'!$BM$15:$BM$33,MATCH(E84,'Sch A. Input'!$BM$15:$BM$33,FALSE)-1,1)),"Leaver",T84-AD84)</f>
        <v>0</v>
      </c>
      <c r="AG84" s="94">
        <f t="shared" si="28"/>
        <v>0</v>
      </c>
      <c r="BK84" s="2"/>
      <c r="BL84" s="2"/>
      <c r="BM84" s="2"/>
      <c r="BN84" s="2"/>
      <c r="BO84" s="2"/>
      <c r="BP84" s="2"/>
      <c r="CI84"/>
      <c r="CJ84"/>
      <c r="CK84"/>
      <c r="CL84"/>
      <c r="CM84"/>
    </row>
    <row r="85" spans="2:91" x14ac:dyDescent="0.25">
      <c r="B85" s="70" t="str">
        <f>IF('Sch A. Input'!B83="","",'Sch A. Input'!B83)</f>
        <v/>
      </c>
      <c r="C85" s="75" t="str">
        <f>IF('Sch A. Input'!C83="","",'Sch A. Input'!C83)</f>
        <v/>
      </c>
      <c r="D85" s="71" t="str">
        <f>IF('Sch A. Input'!D83="","",'Sch A. Input'!D83)</f>
        <v/>
      </c>
      <c r="E85" s="71">
        <f>'Sch A. Input'!E83</f>
        <v>42931</v>
      </c>
      <c r="F85" s="71">
        <f>'Sch A. Input'!F83</f>
        <v>0</v>
      </c>
      <c r="G85" s="230">
        <f>'Sch A. Input'!G83</f>
        <v>0</v>
      </c>
      <c r="H85" s="230">
        <f>+IF('Sch A. Input'!D83="",0,MAX($D$12-G85,0))</f>
        <v>0</v>
      </c>
      <c r="I85" s="232">
        <f>SUMIFS('Sch A. Input'!I83:BJ83,'Sch A. Input'!$I$13:$BJ$13,$L$11,'Sch A. Input'!$I$14:$BJ$14,"Recurring")</f>
        <v>0</v>
      </c>
      <c r="J85" s="232">
        <f>SUMIFS('Sch A. Input'!I83:BJ83,'Sch A. Input'!$I$13:$BJ$13,$L$11,'Sch A. Input'!$I$14:$BJ$14,"One-time")</f>
        <v>0</v>
      </c>
      <c r="K85" s="233">
        <f t="shared" si="19"/>
        <v>0</v>
      </c>
      <c r="L85" s="234">
        <f>SUMIFS('Sch A. Input'!I83:BJ83,'Sch A. Input'!$I$14:$BJ$14,"Recurring",'Sch A. Input'!$I$13:$BJ$13,"&lt;="&amp;'Sch D. Workings'!$L$11)</f>
        <v>0</v>
      </c>
      <c r="M85" s="234">
        <f>SUMIFS('Sch A. Input'!I83:BJ83,'Sch A. Input'!$I$14:$BJ$14,"One-time",'Sch A. Input'!$I$13:$BJ$13,"&lt;="&amp;'Sch D. Workings'!$L$11)</f>
        <v>0</v>
      </c>
      <c r="N85" s="235">
        <f t="shared" si="20"/>
        <v>0</v>
      </c>
      <c r="O85" s="234">
        <f t="shared" si="21"/>
        <v>0</v>
      </c>
      <c r="P85" s="234">
        <f t="shared" si="22"/>
        <v>0</v>
      </c>
      <c r="Q85" s="234">
        <f t="shared" si="23"/>
        <v>0</v>
      </c>
      <c r="R85" s="260">
        <f t="shared" si="24"/>
        <v>0</v>
      </c>
      <c r="S85" s="270">
        <f t="shared" si="25"/>
        <v>0</v>
      </c>
      <c r="T85" s="237">
        <f t="shared" si="26"/>
        <v>0</v>
      </c>
      <c r="U85" s="97">
        <f t="shared" si="27"/>
        <v>0</v>
      </c>
      <c r="V85" s="243">
        <f>IF(AND(F85&lt;&gt;0,F85&lt;=E85,F85&lt;=INDEX('Sch A. Input'!$BM$15:$BM$33,MATCH(E85,'Sch A. Input'!$BM$15:$BM$33,FALSE)-1,1)),"Leaver",L85-I85)</f>
        <v>0</v>
      </c>
      <c r="W85" s="243">
        <f>IF(AND(F85&lt;&gt;0,F85&lt;=E85,F85&lt;=INDEX('Sch A. Input'!$BM$15:$BM$33,MATCH(E85,'Sch A. Input'!$BM$15:$BM$33,FALSE)-1,1)),"Leaver",M85-J85)</f>
        <v>0</v>
      </c>
      <c r="X85" s="244">
        <f>IF(AND(F85&lt;&gt;0,F85&lt;=E85,F85&lt;=INDEX('Sch A. Input'!$BM$15:$BM$33,MATCH(E85,'Sch A. Input'!$BM$15:$BM$33,FALSE)-1,1)),"Leaver",N85-K85)</f>
        <v>0</v>
      </c>
      <c r="Y85" s="244">
        <f>IF(AND(F85&lt;&gt;0,F85&lt;=E85,F85&lt;=INDEX('Sch A. Input'!$BM$15:$BM$33,MATCH(E85,'Sch A. Input'!$BM$15:$BM$33,FALSE)-1,1)),"Leaver",IFERROR(V85/AB85*24,0))</f>
        <v>0</v>
      </c>
      <c r="Z85" s="244">
        <f>IF(AND(F85&lt;&gt;0,F85&lt;=E85,F85&lt;=INDEX('Sch A. Input'!$BM$15:$BM$33,MATCH(E85,'Sch A. Input'!$BM$15:$BM$33,FALSE)-1,1)),"Leaver",Y85+W85)</f>
        <v>0</v>
      </c>
      <c r="AA85" s="266">
        <f>IF(AND(F85&lt;&gt;0,F85&lt;=E85,F85&lt;=INDEX('Sch A. Input'!$BM$15:$BM$33,MATCH(E85,'Sch A. Input'!$BM$15:$BM$33,FALSE)-1,1)),"Leaver",IFERROR(IF(AND($L$11&gt;Y300,Y300&gt;0),AD300*H85,H85*(SUMPRODUCT(--((MIN(Z85,900000))&gt;$C$9:$C$12),((MIN(Z85,900000))-$C$9:$C$12),$H$9:$H$12))/MIN(Z85,900000)),0))</f>
        <v>0</v>
      </c>
      <c r="AB85" s="266">
        <f>IF(AND(F85&lt;&gt;0,F85&lt;=E85,F85&lt;=INDEX('Sch A. Input'!$BM$15:$BM$33,MATCH(E85,'Sch A. Input'!$BM$15:$BM$33,FALSE)-1,1)),"Leaver",IF(OR(D85="",D85&gt;$L$11,($L$11-15)&lt;$K$9),0,DAYS360(D85,E85+1,FALSE)/15-1))</f>
        <v>0</v>
      </c>
      <c r="AC85" s="267">
        <f>IF(AND(F85&lt;&gt;0,F85&lt;=E85,F85&lt;=INDEX('Sch A. Input'!$BM$15:$BM$33,MATCH(E85,'Sch A. Input'!$BM$15:$BM$33,FALSE)-1,1)),"Leaver",IFERROR(IF((V85/$AB85*$M$9+W85+G85)&gt;900000,"YES","NO"),0))</f>
        <v>0</v>
      </c>
      <c r="AD85" s="231">
        <f>IF(AND(F85&lt;&gt;0,F85&lt;=E85,F85&lt;=INDEX('Sch A. Input'!$BM$15:$BM$33,MATCH(E85,'Sch A. Input'!$BM$15:$BM$33,FALSE)-1,1)),"Leaver",IFERROR(IF(AC85="Yes",MIN(1/(H85/X85)*AA85,AA85),(SUMPRODUCT(--((MIN(Z85,900000))&gt;$C$9:$C$12),((MIN(Z85,900000))-$C$9:$C$12),$H$9:$H$12))-((1-(AB85/24))*(SUMPRODUCT(--((MIN(Y85,900000))&gt;$C$9:$C$12),((MIN(Y85,900000))-$C$9:$C$12),$H$9:$H$12)))),0))</f>
        <v>0</v>
      </c>
      <c r="AE85" s="172">
        <f>IF(AND(F85&lt;&gt;0,F85&lt;=E85,F85&lt;=INDEX('Sch A. Input'!$BM$15:$BM$33,MATCH(E85,'Sch A. Input'!$BM$15:$BM$33,FALSE)-1,1)),"Leaver",IFERROR(AD85/X85,0))</f>
        <v>0</v>
      </c>
      <c r="AF85" s="173">
        <f>IF(AND(F85&lt;&gt;0,F85&lt;=E85,F85&lt;=INDEX('Sch A. Input'!$BM$15:$BM$33,MATCH(E85,'Sch A. Input'!$BM$15:$BM$33,FALSE)-1,1)),"Leaver",T85-AD85)</f>
        <v>0</v>
      </c>
      <c r="AG85" s="94">
        <f t="shared" si="28"/>
        <v>0</v>
      </c>
      <c r="BK85" s="2"/>
      <c r="BL85" s="2"/>
      <c r="BM85" s="2"/>
      <c r="BN85" s="2"/>
      <c r="BO85" s="2"/>
      <c r="BP85" s="2"/>
      <c r="CI85"/>
      <c r="CJ85"/>
      <c r="CK85"/>
      <c r="CL85"/>
      <c r="CM85"/>
    </row>
    <row r="86" spans="2:91" x14ac:dyDescent="0.25">
      <c r="B86" s="70" t="str">
        <f>IF('Sch A. Input'!B84="","",'Sch A. Input'!B84)</f>
        <v/>
      </c>
      <c r="C86" s="75" t="str">
        <f>IF('Sch A. Input'!C84="","",'Sch A. Input'!C84)</f>
        <v/>
      </c>
      <c r="D86" s="71" t="str">
        <f>IF('Sch A. Input'!D84="","",'Sch A. Input'!D84)</f>
        <v/>
      </c>
      <c r="E86" s="71">
        <f>'Sch A. Input'!E84</f>
        <v>42931</v>
      </c>
      <c r="F86" s="71">
        <f>'Sch A. Input'!F84</f>
        <v>0</v>
      </c>
      <c r="G86" s="230">
        <f>'Sch A. Input'!G84</f>
        <v>0</v>
      </c>
      <c r="H86" s="230">
        <f>+IF('Sch A. Input'!D84="",0,MAX($D$12-G86,0))</f>
        <v>0</v>
      </c>
      <c r="I86" s="232">
        <f>SUMIFS('Sch A. Input'!I84:BJ84,'Sch A. Input'!$I$13:$BJ$13,$L$11,'Sch A. Input'!$I$14:$BJ$14,"Recurring")</f>
        <v>0</v>
      </c>
      <c r="J86" s="232">
        <f>SUMIFS('Sch A. Input'!I84:BJ84,'Sch A. Input'!$I$13:$BJ$13,$L$11,'Sch A. Input'!$I$14:$BJ$14,"One-time")</f>
        <v>0</v>
      </c>
      <c r="K86" s="233">
        <f t="shared" si="19"/>
        <v>0</v>
      </c>
      <c r="L86" s="234">
        <f>SUMIFS('Sch A. Input'!I84:BJ84,'Sch A. Input'!$I$14:$BJ$14,"Recurring",'Sch A. Input'!$I$13:$BJ$13,"&lt;="&amp;'Sch D. Workings'!$L$11)</f>
        <v>0</v>
      </c>
      <c r="M86" s="234">
        <f>SUMIFS('Sch A. Input'!I84:BJ84,'Sch A. Input'!$I$14:$BJ$14,"One-time",'Sch A. Input'!$I$13:$BJ$13,"&lt;="&amp;'Sch D. Workings'!$L$11)</f>
        <v>0</v>
      </c>
      <c r="N86" s="235">
        <f t="shared" si="20"/>
        <v>0</v>
      </c>
      <c r="O86" s="234">
        <f t="shared" si="21"/>
        <v>0</v>
      </c>
      <c r="P86" s="234">
        <f t="shared" si="22"/>
        <v>0</v>
      </c>
      <c r="Q86" s="234">
        <f t="shared" si="23"/>
        <v>0</v>
      </c>
      <c r="R86" s="260">
        <f t="shared" si="24"/>
        <v>0</v>
      </c>
      <c r="S86" s="270">
        <f t="shared" si="25"/>
        <v>0</v>
      </c>
      <c r="T86" s="237">
        <f t="shared" si="26"/>
        <v>0</v>
      </c>
      <c r="U86" s="97">
        <f t="shared" si="27"/>
        <v>0</v>
      </c>
      <c r="V86" s="243">
        <f>IF(AND(F86&lt;&gt;0,F86&lt;=E86,F86&lt;=INDEX('Sch A. Input'!$BM$15:$BM$33,MATCH(E86,'Sch A. Input'!$BM$15:$BM$33,FALSE)-1,1)),"Leaver",L86-I86)</f>
        <v>0</v>
      </c>
      <c r="W86" s="243">
        <f>IF(AND(F86&lt;&gt;0,F86&lt;=E86,F86&lt;=INDEX('Sch A. Input'!$BM$15:$BM$33,MATCH(E86,'Sch A. Input'!$BM$15:$BM$33,FALSE)-1,1)),"Leaver",M86-J86)</f>
        <v>0</v>
      </c>
      <c r="X86" s="244">
        <f>IF(AND(F86&lt;&gt;0,F86&lt;=E86,F86&lt;=INDEX('Sch A. Input'!$BM$15:$BM$33,MATCH(E86,'Sch A. Input'!$BM$15:$BM$33,FALSE)-1,1)),"Leaver",N86-K86)</f>
        <v>0</v>
      </c>
      <c r="Y86" s="244">
        <f>IF(AND(F86&lt;&gt;0,F86&lt;=E86,F86&lt;=INDEX('Sch A. Input'!$BM$15:$BM$33,MATCH(E86,'Sch A. Input'!$BM$15:$BM$33,FALSE)-1,1)),"Leaver",IFERROR(V86/AB86*24,0))</f>
        <v>0</v>
      </c>
      <c r="Z86" s="244">
        <f>IF(AND(F86&lt;&gt;0,F86&lt;=E86,F86&lt;=INDEX('Sch A. Input'!$BM$15:$BM$33,MATCH(E86,'Sch A. Input'!$BM$15:$BM$33,FALSE)-1,1)),"Leaver",Y86+W86)</f>
        <v>0</v>
      </c>
      <c r="AA86" s="266">
        <f>IF(AND(F86&lt;&gt;0,F86&lt;=E86,F86&lt;=INDEX('Sch A. Input'!$BM$15:$BM$33,MATCH(E86,'Sch A. Input'!$BM$15:$BM$33,FALSE)-1,1)),"Leaver",IFERROR(IF(AND($L$11&gt;Y301,Y301&gt;0),AD301*H86,H86*(SUMPRODUCT(--((MIN(Z86,900000))&gt;$C$9:$C$12),((MIN(Z86,900000))-$C$9:$C$12),$H$9:$H$12))/MIN(Z86,900000)),0))</f>
        <v>0</v>
      </c>
      <c r="AB86" s="266">
        <f>IF(AND(F86&lt;&gt;0,F86&lt;=E86,F86&lt;=INDEX('Sch A. Input'!$BM$15:$BM$33,MATCH(E86,'Sch A. Input'!$BM$15:$BM$33,FALSE)-1,1)),"Leaver",IF(OR(D86="",D86&gt;$L$11,($L$11-15)&lt;$K$9),0,DAYS360(D86,E86+1,FALSE)/15-1))</f>
        <v>0</v>
      </c>
      <c r="AC86" s="267">
        <f>IF(AND(F86&lt;&gt;0,F86&lt;=E86,F86&lt;=INDEX('Sch A. Input'!$BM$15:$BM$33,MATCH(E86,'Sch A. Input'!$BM$15:$BM$33,FALSE)-1,1)),"Leaver",IFERROR(IF((V86/$AB86*$M$9+W86+G86)&gt;900000,"YES","NO"),0))</f>
        <v>0</v>
      </c>
      <c r="AD86" s="231">
        <f>IF(AND(F86&lt;&gt;0,F86&lt;=E86,F86&lt;=INDEX('Sch A. Input'!$BM$15:$BM$33,MATCH(E86,'Sch A. Input'!$BM$15:$BM$33,FALSE)-1,1)),"Leaver",IFERROR(IF(AC86="Yes",MIN(1/(H86/X86)*AA86,AA86),(SUMPRODUCT(--((MIN(Z86,900000))&gt;$C$9:$C$12),((MIN(Z86,900000))-$C$9:$C$12),$H$9:$H$12))-((1-(AB86/24))*(SUMPRODUCT(--((MIN(Y86,900000))&gt;$C$9:$C$12),((MIN(Y86,900000))-$C$9:$C$12),$H$9:$H$12)))),0))</f>
        <v>0</v>
      </c>
      <c r="AE86" s="172">
        <f>IF(AND(F86&lt;&gt;0,F86&lt;=E86,F86&lt;=INDEX('Sch A. Input'!$BM$15:$BM$33,MATCH(E86,'Sch A. Input'!$BM$15:$BM$33,FALSE)-1,1)),"Leaver",IFERROR(AD86/X86,0))</f>
        <v>0</v>
      </c>
      <c r="AF86" s="173">
        <f>IF(AND(F86&lt;&gt;0,F86&lt;=E86,F86&lt;=INDEX('Sch A. Input'!$BM$15:$BM$33,MATCH(E86,'Sch A. Input'!$BM$15:$BM$33,FALSE)-1,1)),"Leaver",T86-AD86)</f>
        <v>0</v>
      </c>
      <c r="AG86" s="94">
        <f t="shared" si="28"/>
        <v>0</v>
      </c>
      <c r="BK86" s="2"/>
      <c r="BL86" s="2"/>
      <c r="BM86" s="2"/>
      <c r="BN86" s="2"/>
      <c r="BO86" s="2"/>
      <c r="BP86" s="2"/>
      <c r="CI86"/>
      <c r="CJ86"/>
      <c r="CK86"/>
      <c r="CL86"/>
      <c r="CM86"/>
    </row>
    <row r="87" spans="2:91" x14ac:dyDescent="0.25">
      <c r="B87" s="70" t="str">
        <f>IF('Sch A. Input'!B85="","",'Sch A. Input'!B85)</f>
        <v/>
      </c>
      <c r="C87" s="75" t="str">
        <f>IF('Sch A. Input'!C85="","",'Sch A. Input'!C85)</f>
        <v/>
      </c>
      <c r="D87" s="71" t="str">
        <f>IF('Sch A. Input'!D85="","",'Sch A. Input'!D85)</f>
        <v/>
      </c>
      <c r="E87" s="71">
        <f>'Sch A. Input'!E85</f>
        <v>42931</v>
      </c>
      <c r="F87" s="71">
        <f>'Sch A. Input'!F85</f>
        <v>0</v>
      </c>
      <c r="G87" s="230">
        <f>'Sch A. Input'!G85</f>
        <v>0</v>
      </c>
      <c r="H87" s="230">
        <f>+IF('Sch A. Input'!D85="",0,MAX($D$12-G87,0))</f>
        <v>0</v>
      </c>
      <c r="I87" s="232">
        <f>SUMIFS('Sch A. Input'!I85:BJ85,'Sch A. Input'!$I$13:$BJ$13,$L$11,'Sch A. Input'!$I$14:$BJ$14,"Recurring")</f>
        <v>0</v>
      </c>
      <c r="J87" s="232">
        <f>SUMIFS('Sch A. Input'!I85:BJ85,'Sch A. Input'!$I$13:$BJ$13,$L$11,'Sch A. Input'!$I$14:$BJ$14,"One-time")</f>
        <v>0</v>
      </c>
      <c r="K87" s="233">
        <f t="shared" si="19"/>
        <v>0</v>
      </c>
      <c r="L87" s="234">
        <f>SUMIFS('Sch A. Input'!I85:BJ85,'Sch A. Input'!$I$14:$BJ$14,"Recurring",'Sch A. Input'!$I$13:$BJ$13,"&lt;="&amp;'Sch D. Workings'!$L$11)</f>
        <v>0</v>
      </c>
      <c r="M87" s="234">
        <f>SUMIFS('Sch A. Input'!I85:BJ85,'Sch A. Input'!$I$14:$BJ$14,"One-time",'Sch A. Input'!$I$13:$BJ$13,"&lt;="&amp;'Sch D. Workings'!$L$11)</f>
        <v>0</v>
      </c>
      <c r="N87" s="235">
        <f t="shared" si="20"/>
        <v>0</v>
      </c>
      <c r="O87" s="234">
        <f t="shared" si="21"/>
        <v>0</v>
      </c>
      <c r="P87" s="234">
        <f t="shared" si="22"/>
        <v>0</v>
      </c>
      <c r="Q87" s="234">
        <f t="shared" si="23"/>
        <v>0</v>
      </c>
      <c r="R87" s="260">
        <f t="shared" si="24"/>
        <v>0</v>
      </c>
      <c r="S87" s="270">
        <f t="shared" si="25"/>
        <v>0</v>
      </c>
      <c r="T87" s="237">
        <f t="shared" si="26"/>
        <v>0</v>
      </c>
      <c r="U87" s="97">
        <f t="shared" si="27"/>
        <v>0</v>
      </c>
      <c r="V87" s="243">
        <f>IF(AND(F87&lt;&gt;0,F87&lt;=E87,F87&lt;=INDEX('Sch A. Input'!$BM$15:$BM$33,MATCH(E87,'Sch A. Input'!$BM$15:$BM$33,FALSE)-1,1)),"Leaver",L87-I87)</f>
        <v>0</v>
      </c>
      <c r="W87" s="243">
        <f>IF(AND(F87&lt;&gt;0,F87&lt;=E87,F87&lt;=INDEX('Sch A. Input'!$BM$15:$BM$33,MATCH(E87,'Sch A. Input'!$BM$15:$BM$33,FALSE)-1,1)),"Leaver",M87-J87)</f>
        <v>0</v>
      </c>
      <c r="X87" s="244">
        <f>IF(AND(F87&lt;&gt;0,F87&lt;=E87,F87&lt;=INDEX('Sch A. Input'!$BM$15:$BM$33,MATCH(E87,'Sch A. Input'!$BM$15:$BM$33,FALSE)-1,1)),"Leaver",N87-K87)</f>
        <v>0</v>
      </c>
      <c r="Y87" s="244">
        <f>IF(AND(F87&lt;&gt;0,F87&lt;=E87,F87&lt;=INDEX('Sch A. Input'!$BM$15:$BM$33,MATCH(E87,'Sch A. Input'!$BM$15:$BM$33,FALSE)-1,1)),"Leaver",IFERROR(V87/AB87*24,0))</f>
        <v>0</v>
      </c>
      <c r="Z87" s="244">
        <f>IF(AND(F87&lt;&gt;0,F87&lt;=E87,F87&lt;=INDEX('Sch A. Input'!$BM$15:$BM$33,MATCH(E87,'Sch A. Input'!$BM$15:$BM$33,FALSE)-1,1)),"Leaver",Y87+W87)</f>
        <v>0</v>
      </c>
      <c r="AA87" s="266">
        <f>IF(AND(F87&lt;&gt;0,F87&lt;=E87,F87&lt;=INDEX('Sch A. Input'!$BM$15:$BM$33,MATCH(E87,'Sch A. Input'!$BM$15:$BM$33,FALSE)-1,1)),"Leaver",IFERROR(IF(AND($L$11&gt;Y302,Y302&gt;0),AD302*H87,H87*(SUMPRODUCT(--((MIN(Z87,900000))&gt;$C$9:$C$12),((MIN(Z87,900000))-$C$9:$C$12),$H$9:$H$12))/MIN(Z87,900000)),0))</f>
        <v>0</v>
      </c>
      <c r="AB87" s="266">
        <f>IF(AND(F87&lt;&gt;0,F87&lt;=E87,F87&lt;=INDEX('Sch A. Input'!$BM$15:$BM$33,MATCH(E87,'Sch A. Input'!$BM$15:$BM$33,FALSE)-1,1)),"Leaver",IF(OR(D87="",D87&gt;$L$11,($L$11-15)&lt;$K$9),0,DAYS360(D87,E87+1,FALSE)/15-1))</f>
        <v>0</v>
      </c>
      <c r="AC87" s="267">
        <f>IF(AND(F87&lt;&gt;0,F87&lt;=E87,F87&lt;=INDEX('Sch A. Input'!$BM$15:$BM$33,MATCH(E87,'Sch A. Input'!$BM$15:$BM$33,FALSE)-1,1)),"Leaver",IFERROR(IF((V87/$AB87*$M$9+W87+G87)&gt;900000,"YES","NO"),0))</f>
        <v>0</v>
      </c>
      <c r="AD87" s="231">
        <f>IF(AND(F87&lt;&gt;0,F87&lt;=E87,F87&lt;=INDEX('Sch A. Input'!$BM$15:$BM$33,MATCH(E87,'Sch A. Input'!$BM$15:$BM$33,FALSE)-1,1)),"Leaver",IFERROR(IF(AC87="Yes",MIN(1/(H87/X87)*AA87,AA87),(SUMPRODUCT(--((MIN(Z87,900000))&gt;$C$9:$C$12),((MIN(Z87,900000))-$C$9:$C$12),$H$9:$H$12))-((1-(AB87/24))*(SUMPRODUCT(--((MIN(Y87,900000))&gt;$C$9:$C$12),((MIN(Y87,900000))-$C$9:$C$12),$H$9:$H$12)))),0))</f>
        <v>0</v>
      </c>
      <c r="AE87" s="172">
        <f>IF(AND(F87&lt;&gt;0,F87&lt;=E87,F87&lt;=INDEX('Sch A. Input'!$BM$15:$BM$33,MATCH(E87,'Sch A. Input'!$BM$15:$BM$33,FALSE)-1,1)),"Leaver",IFERROR(AD87/X87,0))</f>
        <v>0</v>
      </c>
      <c r="AF87" s="173">
        <f>IF(AND(F87&lt;&gt;0,F87&lt;=E87,F87&lt;=INDEX('Sch A. Input'!$BM$15:$BM$33,MATCH(E87,'Sch A. Input'!$BM$15:$BM$33,FALSE)-1,1)),"Leaver",T87-AD87)</f>
        <v>0</v>
      </c>
      <c r="AG87" s="94">
        <f t="shared" si="28"/>
        <v>0</v>
      </c>
      <c r="BK87" s="2"/>
      <c r="BL87" s="2"/>
      <c r="BM87" s="2"/>
      <c r="BN87" s="2"/>
      <c r="BO87" s="2"/>
      <c r="BP87" s="2"/>
      <c r="CI87"/>
      <c r="CJ87"/>
      <c r="CK87"/>
      <c r="CL87"/>
      <c r="CM87"/>
    </row>
    <row r="88" spans="2:91" x14ac:dyDescent="0.25">
      <c r="B88" s="70" t="str">
        <f>IF('Sch A. Input'!B86="","",'Sch A. Input'!B86)</f>
        <v/>
      </c>
      <c r="C88" s="75" t="str">
        <f>IF('Sch A. Input'!C86="","",'Sch A. Input'!C86)</f>
        <v/>
      </c>
      <c r="D88" s="71" t="str">
        <f>IF('Sch A. Input'!D86="","",'Sch A. Input'!D86)</f>
        <v/>
      </c>
      <c r="E88" s="71">
        <f>'Sch A. Input'!E86</f>
        <v>42931</v>
      </c>
      <c r="F88" s="71">
        <f>'Sch A. Input'!F86</f>
        <v>0</v>
      </c>
      <c r="G88" s="230">
        <f>'Sch A. Input'!G86</f>
        <v>0</v>
      </c>
      <c r="H88" s="230">
        <f>+IF('Sch A. Input'!D86="",0,MAX($D$12-G88,0))</f>
        <v>0</v>
      </c>
      <c r="I88" s="232">
        <f>SUMIFS('Sch A. Input'!I86:BJ86,'Sch A. Input'!$I$13:$BJ$13,$L$11,'Sch A. Input'!$I$14:$BJ$14,"Recurring")</f>
        <v>0</v>
      </c>
      <c r="J88" s="232">
        <f>SUMIFS('Sch A. Input'!I86:BJ86,'Sch A. Input'!$I$13:$BJ$13,$L$11,'Sch A. Input'!$I$14:$BJ$14,"One-time")</f>
        <v>0</v>
      </c>
      <c r="K88" s="233">
        <f t="shared" si="19"/>
        <v>0</v>
      </c>
      <c r="L88" s="234">
        <f>SUMIFS('Sch A. Input'!I86:BJ86,'Sch A. Input'!$I$14:$BJ$14,"Recurring",'Sch A. Input'!$I$13:$BJ$13,"&lt;="&amp;'Sch D. Workings'!$L$11)</f>
        <v>0</v>
      </c>
      <c r="M88" s="234">
        <f>SUMIFS('Sch A. Input'!I86:BJ86,'Sch A. Input'!$I$14:$BJ$14,"One-time",'Sch A. Input'!$I$13:$BJ$13,"&lt;="&amp;'Sch D. Workings'!$L$11)</f>
        <v>0</v>
      </c>
      <c r="N88" s="235">
        <f t="shared" si="20"/>
        <v>0</v>
      </c>
      <c r="O88" s="234">
        <f t="shared" si="21"/>
        <v>0</v>
      </c>
      <c r="P88" s="234">
        <f t="shared" si="22"/>
        <v>0</v>
      </c>
      <c r="Q88" s="234">
        <f t="shared" si="23"/>
        <v>0</v>
      </c>
      <c r="R88" s="260">
        <f t="shared" si="24"/>
        <v>0</v>
      </c>
      <c r="S88" s="270">
        <f t="shared" si="25"/>
        <v>0</v>
      </c>
      <c r="T88" s="237">
        <f t="shared" si="26"/>
        <v>0</v>
      </c>
      <c r="U88" s="97">
        <f t="shared" si="27"/>
        <v>0</v>
      </c>
      <c r="V88" s="243">
        <f>IF(AND(F88&lt;&gt;0,F88&lt;=E88,F88&lt;=INDEX('Sch A. Input'!$BM$15:$BM$33,MATCH(E88,'Sch A. Input'!$BM$15:$BM$33,FALSE)-1,1)),"Leaver",L88-I88)</f>
        <v>0</v>
      </c>
      <c r="W88" s="243">
        <f>IF(AND(F88&lt;&gt;0,F88&lt;=E88,F88&lt;=INDEX('Sch A. Input'!$BM$15:$BM$33,MATCH(E88,'Sch A. Input'!$BM$15:$BM$33,FALSE)-1,1)),"Leaver",M88-J88)</f>
        <v>0</v>
      </c>
      <c r="X88" s="244">
        <f>IF(AND(F88&lt;&gt;0,F88&lt;=E88,F88&lt;=INDEX('Sch A. Input'!$BM$15:$BM$33,MATCH(E88,'Sch A. Input'!$BM$15:$BM$33,FALSE)-1,1)),"Leaver",N88-K88)</f>
        <v>0</v>
      </c>
      <c r="Y88" s="244">
        <f>IF(AND(F88&lt;&gt;0,F88&lt;=E88,F88&lt;=INDEX('Sch A. Input'!$BM$15:$BM$33,MATCH(E88,'Sch A. Input'!$BM$15:$BM$33,FALSE)-1,1)),"Leaver",IFERROR(V88/AB88*24,0))</f>
        <v>0</v>
      </c>
      <c r="Z88" s="244">
        <f>IF(AND(F88&lt;&gt;0,F88&lt;=E88,F88&lt;=INDEX('Sch A. Input'!$BM$15:$BM$33,MATCH(E88,'Sch A. Input'!$BM$15:$BM$33,FALSE)-1,1)),"Leaver",Y88+W88)</f>
        <v>0</v>
      </c>
      <c r="AA88" s="266">
        <f>IF(AND(F88&lt;&gt;0,F88&lt;=E88,F88&lt;=INDEX('Sch A. Input'!$BM$15:$BM$33,MATCH(E88,'Sch A. Input'!$BM$15:$BM$33,FALSE)-1,1)),"Leaver",IFERROR(IF(AND($L$11&gt;Y303,Y303&gt;0),AD303*H88,H88*(SUMPRODUCT(--((MIN(Z88,900000))&gt;$C$9:$C$12),((MIN(Z88,900000))-$C$9:$C$12),$H$9:$H$12))/MIN(Z88,900000)),0))</f>
        <v>0</v>
      </c>
      <c r="AB88" s="266">
        <f>IF(AND(F88&lt;&gt;0,F88&lt;=E88,F88&lt;=INDEX('Sch A. Input'!$BM$15:$BM$33,MATCH(E88,'Sch A. Input'!$BM$15:$BM$33,FALSE)-1,1)),"Leaver",IF(OR(D88="",D88&gt;$L$11,($L$11-15)&lt;$K$9),0,DAYS360(D88,E88+1,FALSE)/15-1))</f>
        <v>0</v>
      </c>
      <c r="AC88" s="267">
        <f>IF(AND(F88&lt;&gt;0,F88&lt;=E88,F88&lt;=INDEX('Sch A. Input'!$BM$15:$BM$33,MATCH(E88,'Sch A. Input'!$BM$15:$BM$33,FALSE)-1,1)),"Leaver",IFERROR(IF((V88/$AB88*$M$9+W88+G88)&gt;900000,"YES","NO"),0))</f>
        <v>0</v>
      </c>
      <c r="AD88" s="231">
        <f>IF(AND(F88&lt;&gt;0,F88&lt;=E88,F88&lt;=INDEX('Sch A. Input'!$BM$15:$BM$33,MATCH(E88,'Sch A. Input'!$BM$15:$BM$33,FALSE)-1,1)),"Leaver",IFERROR(IF(AC88="Yes",MIN(1/(H88/X88)*AA88,AA88),(SUMPRODUCT(--((MIN(Z88,900000))&gt;$C$9:$C$12),((MIN(Z88,900000))-$C$9:$C$12),$H$9:$H$12))-((1-(AB88/24))*(SUMPRODUCT(--((MIN(Y88,900000))&gt;$C$9:$C$12),((MIN(Y88,900000))-$C$9:$C$12),$H$9:$H$12)))),0))</f>
        <v>0</v>
      </c>
      <c r="AE88" s="172">
        <f>IF(AND(F88&lt;&gt;0,F88&lt;=E88,F88&lt;=INDEX('Sch A. Input'!$BM$15:$BM$33,MATCH(E88,'Sch A. Input'!$BM$15:$BM$33,FALSE)-1,1)),"Leaver",IFERROR(AD88/X88,0))</f>
        <v>0</v>
      </c>
      <c r="AF88" s="173">
        <f>IF(AND(F88&lt;&gt;0,F88&lt;=E88,F88&lt;=INDEX('Sch A. Input'!$BM$15:$BM$33,MATCH(E88,'Sch A. Input'!$BM$15:$BM$33,FALSE)-1,1)),"Leaver",T88-AD88)</f>
        <v>0</v>
      </c>
      <c r="AG88" s="94">
        <f t="shared" si="28"/>
        <v>0</v>
      </c>
      <c r="BK88" s="2"/>
      <c r="BL88" s="2"/>
      <c r="BM88" s="2"/>
      <c r="BN88" s="2"/>
      <c r="BO88" s="2"/>
      <c r="BP88" s="2"/>
      <c r="CI88"/>
      <c r="CJ88"/>
      <c r="CK88"/>
      <c r="CL88"/>
      <c r="CM88"/>
    </row>
    <row r="89" spans="2:91" x14ac:dyDescent="0.25">
      <c r="B89" s="70" t="str">
        <f>IF('Sch A. Input'!B87="","",'Sch A. Input'!B87)</f>
        <v/>
      </c>
      <c r="C89" s="75" t="str">
        <f>IF('Sch A. Input'!C87="","",'Sch A. Input'!C87)</f>
        <v/>
      </c>
      <c r="D89" s="71" t="str">
        <f>IF('Sch A. Input'!D87="","",'Sch A. Input'!D87)</f>
        <v/>
      </c>
      <c r="E89" s="71">
        <f>'Sch A. Input'!E87</f>
        <v>42931</v>
      </c>
      <c r="F89" s="71">
        <f>'Sch A. Input'!F87</f>
        <v>0</v>
      </c>
      <c r="G89" s="230">
        <f>'Sch A. Input'!G87</f>
        <v>0</v>
      </c>
      <c r="H89" s="230">
        <f>+IF('Sch A. Input'!D87="",0,MAX($D$12-G89,0))</f>
        <v>0</v>
      </c>
      <c r="I89" s="232">
        <f>SUMIFS('Sch A. Input'!I87:BJ87,'Sch A. Input'!$I$13:$BJ$13,$L$11,'Sch A. Input'!$I$14:$BJ$14,"Recurring")</f>
        <v>0</v>
      </c>
      <c r="J89" s="232">
        <f>SUMIFS('Sch A. Input'!I87:BJ87,'Sch A. Input'!$I$13:$BJ$13,$L$11,'Sch A. Input'!$I$14:$BJ$14,"One-time")</f>
        <v>0</v>
      </c>
      <c r="K89" s="233">
        <f t="shared" si="19"/>
        <v>0</v>
      </c>
      <c r="L89" s="234">
        <f>SUMIFS('Sch A. Input'!I87:BJ87,'Sch A. Input'!$I$14:$BJ$14,"Recurring",'Sch A. Input'!$I$13:$BJ$13,"&lt;="&amp;'Sch D. Workings'!$L$11)</f>
        <v>0</v>
      </c>
      <c r="M89" s="234">
        <f>SUMIFS('Sch A. Input'!I87:BJ87,'Sch A. Input'!$I$14:$BJ$14,"One-time",'Sch A. Input'!$I$13:$BJ$13,"&lt;="&amp;'Sch D. Workings'!$L$11)</f>
        <v>0</v>
      </c>
      <c r="N89" s="235">
        <f t="shared" si="20"/>
        <v>0</v>
      </c>
      <c r="O89" s="234">
        <f t="shared" si="21"/>
        <v>0</v>
      </c>
      <c r="P89" s="234">
        <f t="shared" si="22"/>
        <v>0</v>
      </c>
      <c r="Q89" s="234">
        <f t="shared" si="23"/>
        <v>0</v>
      </c>
      <c r="R89" s="260">
        <f t="shared" si="24"/>
        <v>0</v>
      </c>
      <c r="S89" s="270">
        <f t="shared" si="25"/>
        <v>0</v>
      </c>
      <c r="T89" s="237">
        <f t="shared" si="26"/>
        <v>0</v>
      </c>
      <c r="U89" s="97">
        <f t="shared" si="27"/>
        <v>0</v>
      </c>
      <c r="V89" s="243">
        <f>IF(AND(F89&lt;&gt;0,F89&lt;=E89,F89&lt;=INDEX('Sch A. Input'!$BM$15:$BM$33,MATCH(E89,'Sch A. Input'!$BM$15:$BM$33,FALSE)-1,1)),"Leaver",L89-I89)</f>
        <v>0</v>
      </c>
      <c r="W89" s="243">
        <f>IF(AND(F89&lt;&gt;0,F89&lt;=E89,F89&lt;=INDEX('Sch A. Input'!$BM$15:$BM$33,MATCH(E89,'Sch A. Input'!$BM$15:$BM$33,FALSE)-1,1)),"Leaver",M89-J89)</f>
        <v>0</v>
      </c>
      <c r="X89" s="244">
        <f>IF(AND(F89&lt;&gt;0,F89&lt;=E89,F89&lt;=INDEX('Sch A. Input'!$BM$15:$BM$33,MATCH(E89,'Sch A. Input'!$BM$15:$BM$33,FALSE)-1,1)),"Leaver",N89-K89)</f>
        <v>0</v>
      </c>
      <c r="Y89" s="244">
        <f>IF(AND(F89&lt;&gt;0,F89&lt;=E89,F89&lt;=INDEX('Sch A. Input'!$BM$15:$BM$33,MATCH(E89,'Sch A. Input'!$BM$15:$BM$33,FALSE)-1,1)),"Leaver",IFERROR(V89/AB89*24,0))</f>
        <v>0</v>
      </c>
      <c r="Z89" s="244">
        <f>IF(AND(F89&lt;&gt;0,F89&lt;=E89,F89&lt;=INDEX('Sch A. Input'!$BM$15:$BM$33,MATCH(E89,'Sch A. Input'!$BM$15:$BM$33,FALSE)-1,1)),"Leaver",Y89+W89)</f>
        <v>0</v>
      </c>
      <c r="AA89" s="266">
        <f>IF(AND(F89&lt;&gt;0,F89&lt;=E89,F89&lt;=INDEX('Sch A. Input'!$BM$15:$BM$33,MATCH(E89,'Sch A. Input'!$BM$15:$BM$33,FALSE)-1,1)),"Leaver",IFERROR(IF(AND($L$11&gt;Y304,Y304&gt;0),AD304*H89,H89*(SUMPRODUCT(--((MIN(Z89,900000))&gt;$C$9:$C$12),((MIN(Z89,900000))-$C$9:$C$12),$H$9:$H$12))/MIN(Z89,900000)),0))</f>
        <v>0</v>
      </c>
      <c r="AB89" s="266">
        <f>IF(AND(F89&lt;&gt;0,F89&lt;=E89,F89&lt;=INDEX('Sch A. Input'!$BM$15:$BM$33,MATCH(E89,'Sch A. Input'!$BM$15:$BM$33,FALSE)-1,1)),"Leaver",IF(OR(D89="",D89&gt;$L$11,($L$11-15)&lt;$K$9),0,DAYS360(D89,E89+1,FALSE)/15-1))</f>
        <v>0</v>
      </c>
      <c r="AC89" s="267">
        <f>IF(AND(F89&lt;&gt;0,F89&lt;=E89,F89&lt;=INDEX('Sch A. Input'!$BM$15:$BM$33,MATCH(E89,'Sch A. Input'!$BM$15:$BM$33,FALSE)-1,1)),"Leaver",IFERROR(IF((V89/$AB89*$M$9+W89+G89)&gt;900000,"YES","NO"),0))</f>
        <v>0</v>
      </c>
      <c r="AD89" s="231">
        <f>IF(AND(F89&lt;&gt;0,F89&lt;=E89,F89&lt;=INDEX('Sch A. Input'!$BM$15:$BM$33,MATCH(E89,'Sch A. Input'!$BM$15:$BM$33,FALSE)-1,1)),"Leaver",IFERROR(IF(AC89="Yes",MIN(1/(H89/X89)*AA89,AA89),(SUMPRODUCT(--((MIN(Z89,900000))&gt;$C$9:$C$12),((MIN(Z89,900000))-$C$9:$C$12),$H$9:$H$12))-((1-(AB89/24))*(SUMPRODUCT(--((MIN(Y89,900000))&gt;$C$9:$C$12),((MIN(Y89,900000))-$C$9:$C$12),$H$9:$H$12)))),0))</f>
        <v>0</v>
      </c>
      <c r="AE89" s="172">
        <f>IF(AND(F89&lt;&gt;0,F89&lt;=E89,F89&lt;=INDEX('Sch A. Input'!$BM$15:$BM$33,MATCH(E89,'Sch A. Input'!$BM$15:$BM$33,FALSE)-1,1)),"Leaver",IFERROR(AD89/X89,0))</f>
        <v>0</v>
      </c>
      <c r="AF89" s="173">
        <f>IF(AND(F89&lt;&gt;0,F89&lt;=E89,F89&lt;=INDEX('Sch A. Input'!$BM$15:$BM$33,MATCH(E89,'Sch A. Input'!$BM$15:$BM$33,FALSE)-1,1)),"Leaver",T89-AD89)</f>
        <v>0</v>
      </c>
      <c r="AG89" s="94">
        <f t="shared" si="28"/>
        <v>0</v>
      </c>
      <c r="BK89" s="2"/>
      <c r="BL89" s="2"/>
      <c r="BM89" s="2"/>
      <c r="BN89" s="2"/>
      <c r="BO89" s="2"/>
      <c r="BP89" s="2"/>
      <c r="CI89"/>
      <c r="CJ89"/>
      <c r="CK89"/>
      <c r="CL89"/>
      <c r="CM89"/>
    </row>
    <row r="90" spans="2:91" x14ac:dyDescent="0.25">
      <c r="B90" s="70" t="str">
        <f>IF('Sch A. Input'!B88="","",'Sch A. Input'!B88)</f>
        <v/>
      </c>
      <c r="C90" s="75" t="str">
        <f>IF('Sch A. Input'!C88="","",'Sch A. Input'!C88)</f>
        <v/>
      </c>
      <c r="D90" s="71" t="str">
        <f>IF('Sch A. Input'!D88="","",'Sch A. Input'!D88)</f>
        <v/>
      </c>
      <c r="E90" s="71">
        <f>'Sch A. Input'!E88</f>
        <v>42931</v>
      </c>
      <c r="F90" s="71">
        <f>'Sch A. Input'!F88</f>
        <v>0</v>
      </c>
      <c r="G90" s="230">
        <f>'Sch A. Input'!G88</f>
        <v>0</v>
      </c>
      <c r="H90" s="230">
        <f>+IF('Sch A. Input'!D88="",0,MAX($D$12-G90,0))</f>
        <v>0</v>
      </c>
      <c r="I90" s="232">
        <f>SUMIFS('Sch A. Input'!I88:BJ88,'Sch A. Input'!$I$13:$BJ$13,$L$11,'Sch A. Input'!$I$14:$BJ$14,"Recurring")</f>
        <v>0</v>
      </c>
      <c r="J90" s="232">
        <f>SUMIFS('Sch A. Input'!I88:BJ88,'Sch A. Input'!$I$13:$BJ$13,$L$11,'Sch A. Input'!$I$14:$BJ$14,"One-time")</f>
        <v>0</v>
      </c>
      <c r="K90" s="233">
        <f t="shared" si="19"/>
        <v>0</v>
      </c>
      <c r="L90" s="234">
        <f>SUMIFS('Sch A. Input'!I88:BJ88,'Sch A. Input'!$I$14:$BJ$14,"Recurring",'Sch A. Input'!$I$13:$BJ$13,"&lt;="&amp;'Sch D. Workings'!$L$11)</f>
        <v>0</v>
      </c>
      <c r="M90" s="234">
        <f>SUMIFS('Sch A. Input'!I88:BJ88,'Sch A. Input'!$I$14:$BJ$14,"One-time",'Sch A. Input'!$I$13:$BJ$13,"&lt;="&amp;'Sch D. Workings'!$L$11)</f>
        <v>0</v>
      </c>
      <c r="N90" s="235">
        <f t="shared" si="20"/>
        <v>0</v>
      </c>
      <c r="O90" s="234">
        <f t="shared" si="21"/>
        <v>0</v>
      </c>
      <c r="P90" s="234">
        <f t="shared" si="22"/>
        <v>0</v>
      </c>
      <c r="Q90" s="234">
        <f t="shared" si="23"/>
        <v>0</v>
      </c>
      <c r="R90" s="260">
        <f t="shared" si="24"/>
        <v>0</v>
      </c>
      <c r="S90" s="270">
        <f t="shared" si="25"/>
        <v>0</v>
      </c>
      <c r="T90" s="237">
        <f t="shared" si="26"/>
        <v>0</v>
      </c>
      <c r="U90" s="97">
        <f t="shared" si="27"/>
        <v>0</v>
      </c>
      <c r="V90" s="243">
        <f>IF(AND(F90&lt;&gt;0,F90&lt;=E90,F90&lt;=INDEX('Sch A. Input'!$BM$15:$BM$33,MATCH(E90,'Sch A. Input'!$BM$15:$BM$33,FALSE)-1,1)),"Leaver",L90-I90)</f>
        <v>0</v>
      </c>
      <c r="W90" s="243">
        <f>IF(AND(F90&lt;&gt;0,F90&lt;=E90,F90&lt;=INDEX('Sch A. Input'!$BM$15:$BM$33,MATCH(E90,'Sch A. Input'!$BM$15:$BM$33,FALSE)-1,1)),"Leaver",M90-J90)</f>
        <v>0</v>
      </c>
      <c r="X90" s="244">
        <f>IF(AND(F90&lt;&gt;0,F90&lt;=E90,F90&lt;=INDEX('Sch A. Input'!$BM$15:$BM$33,MATCH(E90,'Sch A. Input'!$BM$15:$BM$33,FALSE)-1,1)),"Leaver",N90-K90)</f>
        <v>0</v>
      </c>
      <c r="Y90" s="244">
        <f>IF(AND(F90&lt;&gt;0,F90&lt;=E90,F90&lt;=INDEX('Sch A. Input'!$BM$15:$BM$33,MATCH(E90,'Sch A. Input'!$BM$15:$BM$33,FALSE)-1,1)),"Leaver",IFERROR(V90/AB90*24,0))</f>
        <v>0</v>
      </c>
      <c r="Z90" s="244">
        <f>IF(AND(F90&lt;&gt;0,F90&lt;=E90,F90&lt;=INDEX('Sch A. Input'!$BM$15:$BM$33,MATCH(E90,'Sch A. Input'!$BM$15:$BM$33,FALSE)-1,1)),"Leaver",Y90+W90)</f>
        <v>0</v>
      </c>
      <c r="AA90" s="266">
        <f>IF(AND(F90&lt;&gt;0,F90&lt;=E90,F90&lt;=INDEX('Sch A. Input'!$BM$15:$BM$33,MATCH(E90,'Sch A. Input'!$BM$15:$BM$33,FALSE)-1,1)),"Leaver",IFERROR(IF(AND($L$11&gt;Y305,Y305&gt;0),AD305*H90,H90*(SUMPRODUCT(--((MIN(Z90,900000))&gt;$C$9:$C$12),((MIN(Z90,900000))-$C$9:$C$12),$H$9:$H$12))/MIN(Z90,900000)),0))</f>
        <v>0</v>
      </c>
      <c r="AB90" s="266">
        <f>IF(AND(F90&lt;&gt;0,F90&lt;=E90,F90&lt;=INDEX('Sch A. Input'!$BM$15:$BM$33,MATCH(E90,'Sch A. Input'!$BM$15:$BM$33,FALSE)-1,1)),"Leaver",IF(OR(D90="",D90&gt;$L$11,($L$11-15)&lt;$K$9),0,DAYS360(D90,E90+1,FALSE)/15-1))</f>
        <v>0</v>
      </c>
      <c r="AC90" s="267">
        <f>IF(AND(F90&lt;&gt;0,F90&lt;=E90,F90&lt;=INDEX('Sch A. Input'!$BM$15:$BM$33,MATCH(E90,'Sch A. Input'!$BM$15:$BM$33,FALSE)-1,1)),"Leaver",IFERROR(IF((V90/$AB90*$M$9+W90+G90)&gt;900000,"YES","NO"),0))</f>
        <v>0</v>
      </c>
      <c r="AD90" s="231">
        <f>IF(AND(F90&lt;&gt;0,F90&lt;=E90,F90&lt;=INDEX('Sch A. Input'!$BM$15:$BM$33,MATCH(E90,'Sch A. Input'!$BM$15:$BM$33,FALSE)-1,1)),"Leaver",IFERROR(IF(AC90="Yes",MIN(1/(H90/X90)*AA90,AA90),(SUMPRODUCT(--((MIN(Z90,900000))&gt;$C$9:$C$12),((MIN(Z90,900000))-$C$9:$C$12),$H$9:$H$12))-((1-(AB90/24))*(SUMPRODUCT(--((MIN(Y90,900000))&gt;$C$9:$C$12),((MIN(Y90,900000))-$C$9:$C$12),$H$9:$H$12)))),0))</f>
        <v>0</v>
      </c>
      <c r="AE90" s="172">
        <f>IF(AND(F90&lt;&gt;0,F90&lt;=E90,F90&lt;=INDEX('Sch A. Input'!$BM$15:$BM$33,MATCH(E90,'Sch A. Input'!$BM$15:$BM$33,FALSE)-1,1)),"Leaver",IFERROR(AD90/X90,0))</f>
        <v>0</v>
      </c>
      <c r="AF90" s="173">
        <f>IF(AND(F90&lt;&gt;0,F90&lt;=E90,F90&lt;=INDEX('Sch A. Input'!$BM$15:$BM$33,MATCH(E90,'Sch A. Input'!$BM$15:$BM$33,FALSE)-1,1)),"Leaver",T90-AD90)</f>
        <v>0</v>
      </c>
      <c r="AG90" s="94">
        <f t="shared" si="28"/>
        <v>0</v>
      </c>
      <c r="BK90" s="2"/>
      <c r="BL90" s="2"/>
      <c r="BM90" s="2"/>
      <c r="BN90" s="2"/>
      <c r="BO90" s="2"/>
      <c r="BP90" s="2"/>
      <c r="CI90"/>
      <c r="CJ90"/>
      <c r="CK90"/>
      <c r="CL90"/>
      <c r="CM90"/>
    </row>
    <row r="91" spans="2:91" x14ac:dyDescent="0.25">
      <c r="B91" s="70" t="str">
        <f>IF('Sch A. Input'!B89="","",'Sch A. Input'!B89)</f>
        <v/>
      </c>
      <c r="C91" s="75" t="str">
        <f>IF('Sch A. Input'!C89="","",'Sch A. Input'!C89)</f>
        <v/>
      </c>
      <c r="D91" s="71" t="str">
        <f>IF('Sch A. Input'!D89="","",'Sch A. Input'!D89)</f>
        <v/>
      </c>
      <c r="E91" s="71">
        <f>'Sch A. Input'!E89</f>
        <v>42931</v>
      </c>
      <c r="F91" s="71">
        <f>'Sch A. Input'!F89</f>
        <v>0</v>
      </c>
      <c r="G91" s="230">
        <f>'Sch A. Input'!G89</f>
        <v>0</v>
      </c>
      <c r="H91" s="230">
        <f>+IF('Sch A. Input'!D89="",0,MAX($D$12-G91,0))</f>
        <v>0</v>
      </c>
      <c r="I91" s="232">
        <f>SUMIFS('Sch A. Input'!I89:BJ89,'Sch A. Input'!$I$13:$BJ$13,$L$11,'Sch A. Input'!$I$14:$BJ$14,"Recurring")</f>
        <v>0</v>
      </c>
      <c r="J91" s="232">
        <f>SUMIFS('Sch A. Input'!I89:BJ89,'Sch A. Input'!$I$13:$BJ$13,$L$11,'Sch A. Input'!$I$14:$BJ$14,"One-time")</f>
        <v>0</v>
      </c>
      <c r="K91" s="233">
        <f t="shared" si="19"/>
        <v>0</v>
      </c>
      <c r="L91" s="234">
        <f>SUMIFS('Sch A. Input'!I89:BJ89,'Sch A. Input'!$I$14:$BJ$14,"Recurring",'Sch A. Input'!$I$13:$BJ$13,"&lt;="&amp;'Sch D. Workings'!$L$11)</f>
        <v>0</v>
      </c>
      <c r="M91" s="234">
        <f>SUMIFS('Sch A. Input'!I89:BJ89,'Sch A. Input'!$I$14:$BJ$14,"One-time",'Sch A. Input'!$I$13:$BJ$13,"&lt;="&amp;'Sch D. Workings'!$L$11)</f>
        <v>0</v>
      </c>
      <c r="N91" s="235">
        <f t="shared" si="20"/>
        <v>0</v>
      </c>
      <c r="O91" s="234">
        <f t="shared" si="21"/>
        <v>0</v>
      </c>
      <c r="P91" s="234">
        <f t="shared" si="22"/>
        <v>0</v>
      </c>
      <c r="Q91" s="234">
        <f t="shared" si="23"/>
        <v>0</v>
      </c>
      <c r="R91" s="260">
        <f t="shared" si="24"/>
        <v>0</v>
      </c>
      <c r="S91" s="270">
        <f t="shared" si="25"/>
        <v>0</v>
      </c>
      <c r="T91" s="237">
        <f t="shared" si="26"/>
        <v>0</v>
      </c>
      <c r="U91" s="97">
        <f t="shared" si="27"/>
        <v>0</v>
      </c>
      <c r="V91" s="243">
        <f>IF(AND(F91&lt;&gt;0,F91&lt;=E91,F91&lt;=INDEX('Sch A. Input'!$BM$15:$BM$33,MATCH(E91,'Sch A. Input'!$BM$15:$BM$33,FALSE)-1,1)),"Leaver",L91-I91)</f>
        <v>0</v>
      </c>
      <c r="W91" s="243">
        <f>IF(AND(F91&lt;&gt;0,F91&lt;=E91,F91&lt;=INDEX('Sch A. Input'!$BM$15:$BM$33,MATCH(E91,'Sch A. Input'!$BM$15:$BM$33,FALSE)-1,1)),"Leaver",M91-J91)</f>
        <v>0</v>
      </c>
      <c r="X91" s="244">
        <f>IF(AND(F91&lt;&gt;0,F91&lt;=E91,F91&lt;=INDEX('Sch A. Input'!$BM$15:$BM$33,MATCH(E91,'Sch A. Input'!$BM$15:$BM$33,FALSE)-1,1)),"Leaver",N91-K91)</f>
        <v>0</v>
      </c>
      <c r="Y91" s="244">
        <f>IF(AND(F91&lt;&gt;0,F91&lt;=E91,F91&lt;=INDEX('Sch A. Input'!$BM$15:$BM$33,MATCH(E91,'Sch A. Input'!$BM$15:$BM$33,FALSE)-1,1)),"Leaver",IFERROR(V91/AB91*24,0))</f>
        <v>0</v>
      </c>
      <c r="Z91" s="244">
        <f>IF(AND(F91&lt;&gt;0,F91&lt;=E91,F91&lt;=INDEX('Sch A. Input'!$BM$15:$BM$33,MATCH(E91,'Sch A. Input'!$BM$15:$BM$33,FALSE)-1,1)),"Leaver",Y91+W91)</f>
        <v>0</v>
      </c>
      <c r="AA91" s="266">
        <f>IF(AND(F91&lt;&gt;0,F91&lt;=E91,F91&lt;=INDEX('Sch A. Input'!$BM$15:$BM$33,MATCH(E91,'Sch A. Input'!$BM$15:$BM$33,FALSE)-1,1)),"Leaver",IFERROR(IF(AND($L$11&gt;Y306,Y306&gt;0),AD306*H91,H91*(SUMPRODUCT(--((MIN(Z91,900000))&gt;$C$9:$C$12),((MIN(Z91,900000))-$C$9:$C$12),$H$9:$H$12))/MIN(Z91,900000)),0))</f>
        <v>0</v>
      </c>
      <c r="AB91" s="266">
        <f>IF(AND(F91&lt;&gt;0,F91&lt;=E91,F91&lt;=INDEX('Sch A. Input'!$BM$15:$BM$33,MATCH(E91,'Sch A. Input'!$BM$15:$BM$33,FALSE)-1,1)),"Leaver",IF(OR(D91="",D91&gt;$L$11,($L$11-15)&lt;$K$9),0,DAYS360(D91,E91+1,FALSE)/15-1))</f>
        <v>0</v>
      </c>
      <c r="AC91" s="267">
        <f>IF(AND(F91&lt;&gt;0,F91&lt;=E91,F91&lt;=INDEX('Sch A. Input'!$BM$15:$BM$33,MATCH(E91,'Sch A. Input'!$BM$15:$BM$33,FALSE)-1,1)),"Leaver",IFERROR(IF((V91/$AB91*$M$9+W91+G91)&gt;900000,"YES","NO"),0))</f>
        <v>0</v>
      </c>
      <c r="AD91" s="231">
        <f>IF(AND(F91&lt;&gt;0,F91&lt;=E91,F91&lt;=INDEX('Sch A. Input'!$BM$15:$BM$33,MATCH(E91,'Sch A. Input'!$BM$15:$BM$33,FALSE)-1,1)),"Leaver",IFERROR(IF(AC91="Yes",MIN(1/(H91/X91)*AA91,AA91),(SUMPRODUCT(--((MIN(Z91,900000))&gt;$C$9:$C$12),((MIN(Z91,900000))-$C$9:$C$12),$H$9:$H$12))-((1-(AB91/24))*(SUMPRODUCT(--((MIN(Y91,900000))&gt;$C$9:$C$12),((MIN(Y91,900000))-$C$9:$C$12),$H$9:$H$12)))),0))</f>
        <v>0</v>
      </c>
      <c r="AE91" s="172">
        <f>IF(AND(F91&lt;&gt;0,F91&lt;=E91,F91&lt;=INDEX('Sch A. Input'!$BM$15:$BM$33,MATCH(E91,'Sch A. Input'!$BM$15:$BM$33,FALSE)-1,1)),"Leaver",IFERROR(AD91/X91,0))</f>
        <v>0</v>
      </c>
      <c r="AF91" s="173">
        <f>IF(AND(F91&lt;&gt;0,F91&lt;=E91,F91&lt;=INDEX('Sch A. Input'!$BM$15:$BM$33,MATCH(E91,'Sch A. Input'!$BM$15:$BM$33,FALSE)-1,1)),"Leaver",T91-AD91)</f>
        <v>0</v>
      </c>
      <c r="AG91" s="94">
        <f t="shared" si="28"/>
        <v>0</v>
      </c>
      <c r="BK91" s="2"/>
      <c r="BL91" s="2"/>
      <c r="BM91" s="2"/>
      <c r="BN91" s="2"/>
      <c r="BO91" s="2"/>
      <c r="BP91" s="2"/>
      <c r="CI91"/>
      <c r="CJ91"/>
      <c r="CK91"/>
      <c r="CL91"/>
      <c r="CM91"/>
    </row>
    <row r="92" spans="2:91" x14ac:dyDescent="0.25">
      <c r="B92" s="70" t="str">
        <f>IF('Sch A. Input'!B90="","",'Sch A. Input'!B90)</f>
        <v/>
      </c>
      <c r="C92" s="75" t="str">
        <f>IF('Sch A. Input'!C90="","",'Sch A. Input'!C90)</f>
        <v/>
      </c>
      <c r="D92" s="71" t="str">
        <f>IF('Sch A. Input'!D90="","",'Sch A. Input'!D90)</f>
        <v/>
      </c>
      <c r="E92" s="71">
        <f>'Sch A. Input'!E90</f>
        <v>42931</v>
      </c>
      <c r="F92" s="71">
        <f>'Sch A. Input'!F90</f>
        <v>0</v>
      </c>
      <c r="G92" s="230">
        <f>'Sch A. Input'!G90</f>
        <v>0</v>
      </c>
      <c r="H92" s="230">
        <f>+IF('Sch A. Input'!D90="",0,MAX($D$12-G92,0))</f>
        <v>0</v>
      </c>
      <c r="I92" s="232">
        <f>SUMIFS('Sch A. Input'!I90:BJ90,'Sch A. Input'!$I$13:$BJ$13,$L$11,'Sch A. Input'!$I$14:$BJ$14,"Recurring")</f>
        <v>0</v>
      </c>
      <c r="J92" s="232">
        <f>SUMIFS('Sch A. Input'!I90:BJ90,'Sch A. Input'!$I$13:$BJ$13,$L$11,'Sch A. Input'!$I$14:$BJ$14,"One-time")</f>
        <v>0</v>
      </c>
      <c r="K92" s="233">
        <f t="shared" si="19"/>
        <v>0</v>
      </c>
      <c r="L92" s="234">
        <f>SUMIFS('Sch A. Input'!I90:BJ90,'Sch A. Input'!$I$14:$BJ$14,"Recurring",'Sch A. Input'!$I$13:$BJ$13,"&lt;="&amp;'Sch D. Workings'!$L$11)</f>
        <v>0</v>
      </c>
      <c r="M92" s="234">
        <f>SUMIFS('Sch A. Input'!I90:BJ90,'Sch A. Input'!$I$14:$BJ$14,"One-time",'Sch A. Input'!$I$13:$BJ$13,"&lt;="&amp;'Sch D. Workings'!$L$11)</f>
        <v>0</v>
      </c>
      <c r="N92" s="235">
        <f t="shared" si="20"/>
        <v>0</v>
      </c>
      <c r="O92" s="234">
        <f t="shared" si="21"/>
        <v>0</v>
      </c>
      <c r="P92" s="234">
        <f t="shared" si="22"/>
        <v>0</v>
      </c>
      <c r="Q92" s="234">
        <f t="shared" si="23"/>
        <v>0</v>
      </c>
      <c r="R92" s="260">
        <f t="shared" si="24"/>
        <v>0</v>
      </c>
      <c r="S92" s="270">
        <f t="shared" si="25"/>
        <v>0</v>
      </c>
      <c r="T92" s="237">
        <f t="shared" si="26"/>
        <v>0</v>
      </c>
      <c r="U92" s="97">
        <f t="shared" si="27"/>
        <v>0</v>
      </c>
      <c r="V92" s="243">
        <f>IF(AND(F92&lt;&gt;0,F92&lt;=E92,F92&lt;=INDEX('Sch A. Input'!$BM$15:$BM$33,MATCH(E92,'Sch A. Input'!$BM$15:$BM$33,FALSE)-1,1)),"Leaver",L92-I92)</f>
        <v>0</v>
      </c>
      <c r="W92" s="243">
        <f>IF(AND(F92&lt;&gt;0,F92&lt;=E92,F92&lt;=INDEX('Sch A. Input'!$BM$15:$BM$33,MATCH(E92,'Sch A. Input'!$BM$15:$BM$33,FALSE)-1,1)),"Leaver",M92-J92)</f>
        <v>0</v>
      </c>
      <c r="X92" s="244">
        <f>IF(AND(F92&lt;&gt;0,F92&lt;=E92,F92&lt;=INDEX('Sch A. Input'!$BM$15:$BM$33,MATCH(E92,'Sch A. Input'!$BM$15:$BM$33,FALSE)-1,1)),"Leaver",N92-K92)</f>
        <v>0</v>
      </c>
      <c r="Y92" s="244">
        <f>IF(AND(F92&lt;&gt;0,F92&lt;=E92,F92&lt;=INDEX('Sch A. Input'!$BM$15:$BM$33,MATCH(E92,'Sch A. Input'!$BM$15:$BM$33,FALSE)-1,1)),"Leaver",IFERROR(V92/AB92*24,0))</f>
        <v>0</v>
      </c>
      <c r="Z92" s="244">
        <f>IF(AND(F92&lt;&gt;0,F92&lt;=E92,F92&lt;=INDEX('Sch A. Input'!$BM$15:$BM$33,MATCH(E92,'Sch A. Input'!$BM$15:$BM$33,FALSE)-1,1)),"Leaver",Y92+W92)</f>
        <v>0</v>
      </c>
      <c r="AA92" s="266">
        <f>IF(AND(F92&lt;&gt;0,F92&lt;=E92,F92&lt;=INDEX('Sch A. Input'!$BM$15:$BM$33,MATCH(E92,'Sch A. Input'!$BM$15:$BM$33,FALSE)-1,1)),"Leaver",IFERROR(IF(AND($L$11&gt;Y307,Y307&gt;0),AD307*H92,H92*(SUMPRODUCT(--((MIN(Z92,900000))&gt;$C$9:$C$12),((MIN(Z92,900000))-$C$9:$C$12),$H$9:$H$12))/MIN(Z92,900000)),0))</f>
        <v>0</v>
      </c>
      <c r="AB92" s="266">
        <f>IF(AND(F92&lt;&gt;0,F92&lt;=E92,F92&lt;=INDEX('Sch A. Input'!$BM$15:$BM$33,MATCH(E92,'Sch A. Input'!$BM$15:$BM$33,FALSE)-1,1)),"Leaver",IF(OR(D92="",D92&gt;$L$11,($L$11-15)&lt;$K$9),0,DAYS360(D92,E92+1,FALSE)/15-1))</f>
        <v>0</v>
      </c>
      <c r="AC92" s="267">
        <f>IF(AND(F92&lt;&gt;0,F92&lt;=E92,F92&lt;=INDEX('Sch A. Input'!$BM$15:$BM$33,MATCH(E92,'Sch A. Input'!$BM$15:$BM$33,FALSE)-1,1)),"Leaver",IFERROR(IF((V92/$AB92*$M$9+W92+G92)&gt;900000,"YES","NO"),0))</f>
        <v>0</v>
      </c>
      <c r="AD92" s="231">
        <f>IF(AND(F92&lt;&gt;0,F92&lt;=E92,F92&lt;=INDEX('Sch A. Input'!$BM$15:$BM$33,MATCH(E92,'Sch A. Input'!$BM$15:$BM$33,FALSE)-1,1)),"Leaver",IFERROR(IF(AC92="Yes",MIN(1/(H92/X92)*AA92,AA92),(SUMPRODUCT(--((MIN(Z92,900000))&gt;$C$9:$C$12),((MIN(Z92,900000))-$C$9:$C$12),$H$9:$H$12))-((1-(AB92/24))*(SUMPRODUCT(--((MIN(Y92,900000))&gt;$C$9:$C$12),((MIN(Y92,900000))-$C$9:$C$12),$H$9:$H$12)))),0))</f>
        <v>0</v>
      </c>
      <c r="AE92" s="172">
        <f>IF(AND(F92&lt;&gt;0,F92&lt;=E92,F92&lt;=INDEX('Sch A. Input'!$BM$15:$BM$33,MATCH(E92,'Sch A. Input'!$BM$15:$BM$33,FALSE)-1,1)),"Leaver",IFERROR(AD92/X92,0))</f>
        <v>0</v>
      </c>
      <c r="AF92" s="173">
        <f>IF(AND(F92&lt;&gt;0,F92&lt;=E92,F92&lt;=INDEX('Sch A. Input'!$BM$15:$BM$33,MATCH(E92,'Sch A. Input'!$BM$15:$BM$33,FALSE)-1,1)),"Leaver",T92-AD92)</f>
        <v>0</v>
      </c>
      <c r="AG92" s="94">
        <f t="shared" si="28"/>
        <v>0</v>
      </c>
      <c r="BK92" s="2"/>
      <c r="BL92" s="2"/>
      <c r="BM92" s="2"/>
      <c r="BN92" s="2"/>
      <c r="BO92" s="2"/>
      <c r="BP92" s="2"/>
      <c r="CI92"/>
      <c r="CJ92"/>
      <c r="CK92"/>
      <c r="CL92"/>
      <c r="CM92"/>
    </row>
    <row r="93" spans="2:91" x14ac:dyDescent="0.25">
      <c r="B93" s="70" t="str">
        <f>IF('Sch A. Input'!B91="","",'Sch A. Input'!B91)</f>
        <v/>
      </c>
      <c r="C93" s="75" t="str">
        <f>IF('Sch A. Input'!C91="","",'Sch A. Input'!C91)</f>
        <v/>
      </c>
      <c r="D93" s="71" t="str">
        <f>IF('Sch A. Input'!D91="","",'Sch A. Input'!D91)</f>
        <v/>
      </c>
      <c r="E93" s="71">
        <f>'Sch A. Input'!E91</f>
        <v>42931</v>
      </c>
      <c r="F93" s="71">
        <f>'Sch A. Input'!F91</f>
        <v>0</v>
      </c>
      <c r="G93" s="230">
        <f>'Sch A. Input'!G91</f>
        <v>0</v>
      </c>
      <c r="H93" s="230">
        <f>+IF('Sch A. Input'!D91="",0,MAX($D$12-G93,0))</f>
        <v>0</v>
      </c>
      <c r="I93" s="232">
        <f>SUMIFS('Sch A. Input'!I91:BJ91,'Sch A. Input'!$I$13:$BJ$13,$L$11,'Sch A. Input'!$I$14:$BJ$14,"Recurring")</f>
        <v>0</v>
      </c>
      <c r="J93" s="232">
        <f>SUMIFS('Sch A. Input'!I91:BJ91,'Sch A. Input'!$I$13:$BJ$13,$L$11,'Sch A. Input'!$I$14:$BJ$14,"One-time")</f>
        <v>0</v>
      </c>
      <c r="K93" s="233">
        <f t="shared" si="19"/>
        <v>0</v>
      </c>
      <c r="L93" s="234">
        <f>SUMIFS('Sch A. Input'!I91:BJ91,'Sch A. Input'!$I$14:$BJ$14,"Recurring",'Sch A. Input'!$I$13:$BJ$13,"&lt;="&amp;'Sch D. Workings'!$L$11)</f>
        <v>0</v>
      </c>
      <c r="M93" s="234">
        <f>SUMIFS('Sch A. Input'!I91:BJ91,'Sch A. Input'!$I$14:$BJ$14,"One-time",'Sch A. Input'!$I$13:$BJ$13,"&lt;="&amp;'Sch D. Workings'!$L$11)</f>
        <v>0</v>
      </c>
      <c r="N93" s="235">
        <f t="shared" si="20"/>
        <v>0</v>
      </c>
      <c r="O93" s="234">
        <f t="shared" si="21"/>
        <v>0</v>
      </c>
      <c r="P93" s="234">
        <f t="shared" si="22"/>
        <v>0</v>
      </c>
      <c r="Q93" s="234">
        <f t="shared" si="23"/>
        <v>0</v>
      </c>
      <c r="R93" s="260">
        <f t="shared" si="24"/>
        <v>0</v>
      </c>
      <c r="S93" s="270">
        <f t="shared" si="25"/>
        <v>0</v>
      </c>
      <c r="T93" s="237">
        <f t="shared" si="26"/>
        <v>0</v>
      </c>
      <c r="U93" s="97">
        <f t="shared" si="27"/>
        <v>0</v>
      </c>
      <c r="V93" s="243">
        <f>IF(AND(F93&lt;&gt;0,F93&lt;=E93,F93&lt;=INDEX('Sch A. Input'!$BM$15:$BM$33,MATCH(E93,'Sch A. Input'!$BM$15:$BM$33,FALSE)-1,1)),"Leaver",L93-I93)</f>
        <v>0</v>
      </c>
      <c r="W93" s="243">
        <f>IF(AND(F93&lt;&gt;0,F93&lt;=E93,F93&lt;=INDEX('Sch A. Input'!$BM$15:$BM$33,MATCH(E93,'Sch A. Input'!$BM$15:$BM$33,FALSE)-1,1)),"Leaver",M93-J93)</f>
        <v>0</v>
      </c>
      <c r="X93" s="244">
        <f>IF(AND(F93&lt;&gt;0,F93&lt;=E93,F93&lt;=INDEX('Sch A. Input'!$BM$15:$BM$33,MATCH(E93,'Sch A. Input'!$BM$15:$BM$33,FALSE)-1,1)),"Leaver",N93-K93)</f>
        <v>0</v>
      </c>
      <c r="Y93" s="244">
        <f>IF(AND(F93&lt;&gt;0,F93&lt;=E93,F93&lt;=INDEX('Sch A. Input'!$BM$15:$BM$33,MATCH(E93,'Sch A. Input'!$BM$15:$BM$33,FALSE)-1,1)),"Leaver",IFERROR(V93/AB93*24,0))</f>
        <v>0</v>
      </c>
      <c r="Z93" s="244">
        <f>IF(AND(F93&lt;&gt;0,F93&lt;=E93,F93&lt;=INDEX('Sch A. Input'!$BM$15:$BM$33,MATCH(E93,'Sch A. Input'!$BM$15:$BM$33,FALSE)-1,1)),"Leaver",Y93+W93)</f>
        <v>0</v>
      </c>
      <c r="AA93" s="266">
        <f>IF(AND(F93&lt;&gt;0,F93&lt;=E93,F93&lt;=INDEX('Sch A. Input'!$BM$15:$BM$33,MATCH(E93,'Sch A. Input'!$BM$15:$BM$33,FALSE)-1,1)),"Leaver",IFERROR(IF(AND($L$11&gt;Y308,Y308&gt;0),AD308*H93,H93*(SUMPRODUCT(--((MIN(Z93,900000))&gt;$C$9:$C$12),((MIN(Z93,900000))-$C$9:$C$12),$H$9:$H$12))/MIN(Z93,900000)),0))</f>
        <v>0</v>
      </c>
      <c r="AB93" s="266">
        <f>IF(AND(F93&lt;&gt;0,F93&lt;=E93,F93&lt;=INDEX('Sch A. Input'!$BM$15:$BM$33,MATCH(E93,'Sch A. Input'!$BM$15:$BM$33,FALSE)-1,1)),"Leaver",IF(OR(D93="",D93&gt;$L$11,($L$11-15)&lt;$K$9),0,DAYS360(D93,E93+1,FALSE)/15-1))</f>
        <v>0</v>
      </c>
      <c r="AC93" s="267">
        <f>IF(AND(F93&lt;&gt;0,F93&lt;=E93,F93&lt;=INDEX('Sch A. Input'!$BM$15:$BM$33,MATCH(E93,'Sch A. Input'!$BM$15:$BM$33,FALSE)-1,1)),"Leaver",IFERROR(IF((V93/$AB93*$M$9+W93+G93)&gt;900000,"YES","NO"),0))</f>
        <v>0</v>
      </c>
      <c r="AD93" s="231">
        <f>IF(AND(F93&lt;&gt;0,F93&lt;=E93,F93&lt;=INDEX('Sch A. Input'!$BM$15:$BM$33,MATCH(E93,'Sch A. Input'!$BM$15:$BM$33,FALSE)-1,1)),"Leaver",IFERROR(IF(AC93="Yes",MIN(1/(H93/X93)*AA93,AA93),(SUMPRODUCT(--((MIN(Z93,900000))&gt;$C$9:$C$12),((MIN(Z93,900000))-$C$9:$C$12),$H$9:$H$12))-((1-(AB93/24))*(SUMPRODUCT(--((MIN(Y93,900000))&gt;$C$9:$C$12),((MIN(Y93,900000))-$C$9:$C$12),$H$9:$H$12)))),0))</f>
        <v>0</v>
      </c>
      <c r="AE93" s="172">
        <f>IF(AND(F93&lt;&gt;0,F93&lt;=E93,F93&lt;=INDEX('Sch A. Input'!$BM$15:$BM$33,MATCH(E93,'Sch A. Input'!$BM$15:$BM$33,FALSE)-1,1)),"Leaver",IFERROR(AD93/X93,0))</f>
        <v>0</v>
      </c>
      <c r="AF93" s="173">
        <f>IF(AND(F93&lt;&gt;0,F93&lt;=E93,F93&lt;=INDEX('Sch A. Input'!$BM$15:$BM$33,MATCH(E93,'Sch A. Input'!$BM$15:$BM$33,FALSE)-1,1)),"Leaver",T93-AD93)</f>
        <v>0</v>
      </c>
      <c r="AG93" s="94">
        <f t="shared" si="28"/>
        <v>0</v>
      </c>
      <c r="BK93" s="2"/>
      <c r="BL93" s="2"/>
      <c r="BM93" s="2"/>
      <c r="BN93" s="2"/>
      <c r="BO93" s="2"/>
      <c r="BP93" s="2"/>
      <c r="CI93"/>
      <c r="CJ93"/>
      <c r="CK93"/>
      <c r="CL93"/>
      <c r="CM93"/>
    </row>
    <row r="94" spans="2:91" x14ac:dyDescent="0.25">
      <c r="B94" s="70" t="str">
        <f>IF('Sch A. Input'!B92="","",'Sch A. Input'!B92)</f>
        <v/>
      </c>
      <c r="C94" s="75" t="str">
        <f>IF('Sch A. Input'!C92="","",'Sch A. Input'!C92)</f>
        <v/>
      </c>
      <c r="D94" s="71" t="str">
        <f>IF('Sch A. Input'!D92="","",'Sch A. Input'!D92)</f>
        <v/>
      </c>
      <c r="E94" s="71">
        <f>'Sch A. Input'!E92</f>
        <v>42931</v>
      </c>
      <c r="F94" s="71">
        <f>'Sch A. Input'!F92</f>
        <v>0</v>
      </c>
      <c r="G94" s="230">
        <f>'Sch A. Input'!G92</f>
        <v>0</v>
      </c>
      <c r="H94" s="230">
        <f>+IF('Sch A. Input'!D92="",0,MAX($D$12-G94,0))</f>
        <v>0</v>
      </c>
      <c r="I94" s="232">
        <f>SUMIFS('Sch A. Input'!I92:BJ92,'Sch A. Input'!$I$13:$BJ$13,$L$11,'Sch A. Input'!$I$14:$BJ$14,"Recurring")</f>
        <v>0</v>
      </c>
      <c r="J94" s="232">
        <f>SUMIFS('Sch A. Input'!I92:BJ92,'Sch A. Input'!$I$13:$BJ$13,$L$11,'Sch A. Input'!$I$14:$BJ$14,"One-time")</f>
        <v>0</v>
      </c>
      <c r="K94" s="233">
        <f t="shared" si="19"/>
        <v>0</v>
      </c>
      <c r="L94" s="234">
        <f>SUMIFS('Sch A. Input'!I92:BJ92,'Sch A. Input'!$I$14:$BJ$14,"Recurring",'Sch A. Input'!$I$13:$BJ$13,"&lt;="&amp;'Sch D. Workings'!$L$11)</f>
        <v>0</v>
      </c>
      <c r="M94" s="234">
        <f>SUMIFS('Sch A. Input'!I92:BJ92,'Sch A. Input'!$I$14:$BJ$14,"One-time",'Sch A. Input'!$I$13:$BJ$13,"&lt;="&amp;'Sch D. Workings'!$L$11)</f>
        <v>0</v>
      </c>
      <c r="N94" s="235">
        <f t="shared" si="20"/>
        <v>0</v>
      </c>
      <c r="O94" s="234">
        <f t="shared" si="21"/>
        <v>0</v>
      </c>
      <c r="P94" s="234">
        <f t="shared" si="22"/>
        <v>0</v>
      </c>
      <c r="Q94" s="234">
        <f t="shared" si="23"/>
        <v>0</v>
      </c>
      <c r="R94" s="260">
        <f t="shared" si="24"/>
        <v>0</v>
      </c>
      <c r="S94" s="270">
        <f t="shared" si="25"/>
        <v>0</v>
      </c>
      <c r="T94" s="237">
        <f t="shared" si="26"/>
        <v>0</v>
      </c>
      <c r="U94" s="97">
        <f t="shared" si="27"/>
        <v>0</v>
      </c>
      <c r="V94" s="243">
        <f>IF(AND(F94&lt;&gt;0,F94&lt;=E94,F94&lt;=INDEX('Sch A. Input'!$BM$15:$BM$33,MATCH(E94,'Sch A. Input'!$BM$15:$BM$33,FALSE)-1,1)),"Leaver",L94-I94)</f>
        <v>0</v>
      </c>
      <c r="W94" s="243">
        <f>IF(AND(F94&lt;&gt;0,F94&lt;=E94,F94&lt;=INDEX('Sch A. Input'!$BM$15:$BM$33,MATCH(E94,'Sch A. Input'!$BM$15:$BM$33,FALSE)-1,1)),"Leaver",M94-J94)</f>
        <v>0</v>
      </c>
      <c r="X94" s="244">
        <f>IF(AND(F94&lt;&gt;0,F94&lt;=E94,F94&lt;=INDEX('Sch A. Input'!$BM$15:$BM$33,MATCH(E94,'Sch A. Input'!$BM$15:$BM$33,FALSE)-1,1)),"Leaver",N94-K94)</f>
        <v>0</v>
      </c>
      <c r="Y94" s="244">
        <f>IF(AND(F94&lt;&gt;0,F94&lt;=E94,F94&lt;=INDEX('Sch A. Input'!$BM$15:$BM$33,MATCH(E94,'Sch A. Input'!$BM$15:$BM$33,FALSE)-1,1)),"Leaver",IFERROR(V94/AB94*24,0))</f>
        <v>0</v>
      </c>
      <c r="Z94" s="244">
        <f>IF(AND(F94&lt;&gt;0,F94&lt;=E94,F94&lt;=INDEX('Sch A. Input'!$BM$15:$BM$33,MATCH(E94,'Sch A. Input'!$BM$15:$BM$33,FALSE)-1,1)),"Leaver",Y94+W94)</f>
        <v>0</v>
      </c>
      <c r="AA94" s="266">
        <f>IF(AND(F94&lt;&gt;0,F94&lt;=E94,F94&lt;=INDEX('Sch A. Input'!$BM$15:$BM$33,MATCH(E94,'Sch A. Input'!$BM$15:$BM$33,FALSE)-1,1)),"Leaver",IFERROR(IF(AND($L$11&gt;Y309,Y309&gt;0),AD309*H94,H94*(SUMPRODUCT(--((MIN(Z94,900000))&gt;$C$9:$C$12),((MIN(Z94,900000))-$C$9:$C$12),$H$9:$H$12))/MIN(Z94,900000)),0))</f>
        <v>0</v>
      </c>
      <c r="AB94" s="266">
        <f>IF(AND(F94&lt;&gt;0,F94&lt;=E94,F94&lt;=INDEX('Sch A. Input'!$BM$15:$BM$33,MATCH(E94,'Sch A. Input'!$BM$15:$BM$33,FALSE)-1,1)),"Leaver",IF(OR(D94="",D94&gt;$L$11,($L$11-15)&lt;$K$9),0,DAYS360(D94,E94+1,FALSE)/15-1))</f>
        <v>0</v>
      </c>
      <c r="AC94" s="267">
        <f>IF(AND(F94&lt;&gt;0,F94&lt;=E94,F94&lt;=INDEX('Sch A. Input'!$BM$15:$BM$33,MATCH(E94,'Sch A. Input'!$BM$15:$BM$33,FALSE)-1,1)),"Leaver",IFERROR(IF((V94/$AB94*$M$9+W94+G94)&gt;900000,"YES","NO"),0))</f>
        <v>0</v>
      </c>
      <c r="AD94" s="231">
        <f>IF(AND(F94&lt;&gt;0,F94&lt;=E94,F94&lt;=INDEX('Sch A. Input'!$BM$15:$BM$33,MATCH(E94,'Sch A. Input'!$BM$15:$BM$33,FALSE)-1,1)),"Leaver",IFERROR(IF(AC94="Yes",MIN(1/(H94/X94)*AA94,AA94),(SUMPRODUCT(--((MIN(Z94,900000))&gt;$C$9:$C$12),((MIN(Z94,900000))-$C$9:$C$12),$H$9:$H$12))-((1-(AB94/24))*(SUMPRODUCT(--((MIN(Y94,900000))&gt;$C$9:$C$12),((MIN(Y94,900000))-$C$9:$C$12),$H$9:$H$12)))),0))</f>
        <v>0</v>
      </c>
      <c r="AE94" s="172">
        <f>IF(AND(F94&lt;&gt;0,F94&lt;=E94,F94&lt;=INDEX('Sch A. Input'!$BM$15:$BM$33,MATCH(E94,'Sch A. Input'!$BM$15:$BM$33,FALSE)-1,1)),"Leaver",IFERROR(AD94/X94,0))</f>
        <v>0</v>
      </c>
      <c r="AF94" s="173">
        <f>IF(AND(F94&lt;&gt;0,F94&lt;=E94,F94&lt;=INDEX('Sch A. Input'!$BM$15:$BM$33,MATCH(E94,'Sch A. Input'!$BM$15:$BM$33,FALSE)-1,1)),"Leaver",T94-AD94)</f>
        <v>0</v>
      </c>
      <c r="AG94" s="94">
        <f t="shared" si="28"/>
        <v>0</v>
      </c>
      <c r="BK94" s="2"/>
      <c r="BL94" s="2"/>
      <c r="BM94" s="2"/>
      <c r="BN94" s="2"/>
      <c r="BO94" s="2"/>
      <c r="BP94" s="2"/>
      <c r="CI94"/>
      <c r="CJ94"/>
      <c r="CK94"/>
      <c r="CL94"/>
      <c r="CM94"/>
    </row>
    <row r="95" spans="2:91" x14ac:dyDescent="0.25">
      <c r="B95" s="70" t="str">
        <f>IF('Sch A. Input'!B93="","",'Sch A. Input'!B93)</f>
        <v/>
      </c>
      <c r="C95" s="75" t="str">
        <f>IF('Sch A. Input'!C93="","",'Sch A. Input'!C93)</f>
        <v/>
      </c>
      <c r="D95" s="71" t="str">
        <f>IF('Sch A. Input'!D93="","",'Sch A. Input'!D93)</f>
        <v/>
      </c>
      <c r="E95" s="71">
        <f>'Sch A. Input'!E93</f>
        <v>42931</v>
      </c>
      <c r="F95" s="71">
        <f>'Sch A. Input'!F93</f>
        <v>0</v>
      </c>
      <c r="G95" s="230">
        <f>'Sch A. Input'!G93</f>
        <v>0</v>
      </c>
      <c r="H95" s="230">
        <f>+IF('Sch A. Input'!D93="",0,MAX($D$12-G95,0))</f>
        <v>0</v>
      </c>
      <c r="I95" s="232">
        <f>SUMIFS('Sch A. Input'!I93:BJ93,'Sch A. Input'!$I$13:$BJ$13,$L$11,'Sch A. Input'!$I$14:$BJ$14,"Recurring")</f>
        <v>0</v>
      </c>
      <c r="J95" s="232">
        <f>SUMIFS('Sch A. Input'!I93:BJ93,'Sch A. Input'!$I$13:$BJ$13,$L$11,'Sch A. Input'!$I$14:$BJ$14,"One-time")</f>
        <v>0</v>
      </c>
      <c r="K95" s="233">
        <f t="shared" si="19"/>
        <v>0</v>
      </c>
      <c r="L95" s="234">
        <f>SUMIFS('Sch A. Input'!I93:BJ93,'Sch A. Input'!$I$14:$BJ$14,"Recurring",'Sch A. Input'!$I$13:$BJ$13,"&lt;="&amp;'Sch D. Workings'!$L$11)</f>
        <v>0</v>
      </c>
      <c r="M95" s="234">
        <f>SUMIFS('Sch A. Input'!I93:BJ93,'Sch A. Input'!$I$14:$BJ$14,"One-time",'Sch A. Input'!$I$13:$BJ$13,"&lt;="&amp;'Sch D. Workings'!$L$11)</f>
        <v>0</v>
      </c>
      <c r="N95" s="235">
        <f t="shared" si="20"/>
        <v>0</v>
      </c>
      <c r="O95" s="234">
        <f t="shared" si="21"/>
        <v>0</v>
      </c>
      <c r="P95" s="234">
        <f t="shared" si="22"/>
        <v>0</v>
      </c>
      <c r="Q95" s="234">
        <f t="shared" si="23"/>
        <v>0</v>
      </c>
      <c r="R95" s="260">
        <f t="shared" si="24"/>
        <v>0</v>
      </c>
      <c r="S95" s="270">
        <f t="shared" si="25"/>
        <v>0</v>
      </c>
      <c r="T95" s="237">
        <f t="shared" si="26"/>
        <v>0</v>
      </c>
      <c r="U95" s="97">
        <f t="shared" si="27"/>
        <v>0</v>
      </c>
      <c r="V95" s="243">
        <f>IF(AND(F95&lt;&gt;0,F95&lt;=E95,F95&lt;=INDEX('Sch A. Input'!$BM$15:$BM$33,MATCH(E95,'Sch A. Input'!$BM$15:$BM$33,FALSE)-1,1)),"Leaver",L95-I95)</f>
        <v>0</v>
      </c>
      <c r="W95" s="243">
        <f>IF(AND(F95&lt;&gt;0,F95&lt;=E95,F95&lt;=INDEX('Sch A. Input'!$BM$15:$BM$33,MATCH(E95,'Sch A. Input'!$BM$15:$BM$33,FALSE)-1,1)),"Leaver",M95-J95)</f>
        <v>0</v>
      </c>
      <c r="X95" s="244">
        <f>IF(AND(F95&lt;&gt;0,F95&lt;=E95,F95&lt;=INDEX('Sch A. Input'!$BM$15:$BM$33,MATCH(E95,'Sch A. Input'!$BM$15:$BM$33,FALSE)-1,1)),"Leaver",N95-K95)</f>
        <v>0</v>
      </c>
      <c r="Y95" s="244">
        <f>IF(AND(F95&lt;&gt;0,F95&lt;=E95,F95&lt;=INDEX('Sch A. Input'!$BM$15:$BM$33,MATCH(E95,'Sch A. Input'!$BM$15:$BM$33,FALSE)-1,1)),"Leaver",IFERROR(V95/AB95*24,0))</f>
        <v>0</v>
      </c>
      <c r="Z95" s="244">
        <f>IF(AND(F95&lt;&gt;0,F95&lt;=E95,F95&lt;=INDEX('Sch A. Input'!$BM$15:$BM$33,MATCH(E95,'Sch A. Input'!$BM$15:$BM$33,FALSE)-1,1)),"Leaver",Y95+W95)</f>
        <v>0</v>
      </c>
      <c r="AA95" s="266">
        <f>IF(AND(F95&lt;&gt;0,F95&lt;=E95,F95&lt;=INDEX('Sch A. Input'!$BM$15:$BM$33,MATCH(E95,'Sch A. Input'!$BM$15:$BM$33,FALSE)-1,1)),"Leaver",IFERROR(IF(AND($L$11&gt;Y310,Y310&gt;0),AD310*H95,H95*(SUMPRODUCT(--((MIN(Z95,900000))&gt;$C$9:$C$12),((MIN(Z95,900000))-$C$9:$C$12),$H$9:$H$12))/MIN(Z95,900000)),0))</f>
        <v>0</v>
      </c>
      <c r="AB95" s="266">
        <f>IF(AND(F95&lt;&gt;0,F95&lt;=E95,F95&lt;=INDEX('Sch A. Input'!$BM$15:$BM$33,MATCH(E95,'Sch A. Input'!$BM$15:$BM$33,FALSE)-1,1)),"Leaver",IF(OR(D95="",D95&gt;$L$11,($L$11-15)&lt;$K$9),0,DAYS360(D95,E95+1,FALSE)/15-1))</f>
        <v>0</v>
      </c>
      <c r="AC95" s="267">
        <f>IF(AND(F95&lt;&gt;0,F95&lt;=E95,F95&lt;=INDEX('Sch A. Input'!$BM$15:$BM$33,MATCH(E95,'Sch A. Input'!$BM$15:$BM$33,FALSE)-1,1)),"Leaver",IFERROR(IF((V95/$AB95*$M$9+W95+G95)&gt;900000,"YES","NO"),0))</f>
        <v>0</v>
      </c>
      <c r="AD95" s="231">
        <f>IF(AND(F95&lt;&gt;0,F95&lt;=E95,F95&lt;=INDEX('Sch A. Input'!$BM$15:$BM$33,MATCH(E95,'Sch A. Input'!$BM$15:$BM$33,FALSE)-1,1)),"Leaver",IFERROR(IF(AC95="Yes",MIN(1/(H95/X95)*AA95,AA95),(SUMPRODUCT(--((MIN(Z95,900000))&gt;$C$9:$C$12),((MIN(Z95,900000))-$C$9:$C$12),$H$9:$H$12))-((1-(AB95/24))*(SUMPRODUCT(--((MIN(Y95,900000))&gt;$C$9:$C$12),((MIN(Y95,900000))-$C$9:$C$12),$H$9:$H$12)))),0))</f>
        <v>0</v>
      </c>
      <c r="AE95" s="172">
        <f>IF(AND(F95&lt;&gt;0,F95&lt;=E95,F95&lt;=INDEX('Sch A. Input'!$BM$15:$BM$33,MATCH(E95,'Sch A. Input'!$BM$15:$BM$33,FALSE)-1,1)),"Leaver",IFERROR(AD95/X95,0))</f>
        <v>0</v>
      </c>
      <c r="AF95" s="173">
        <f>IF(AND(F95&lt;&gt;0,F95&lt;=E95,F95&lt;=INDEX('Sch A. Input'!$BM$15:$BM$33,MATCH(E95,'Sch A. Input'!$BM$15:$BM$33,FALSE)-1,1)),"Leaver",T95-AD95)</f>
        <v>0</v>
      </c>
      <c r="AG95" s="94">
        <f t="shared" si="28"/>
        <v>0</v>
      </c>
      <c r="BK95" s="2"/>
      <c r="BL95" s="2"/>
      <c r="BM95" s="2"/>
      <c r="BN95" s="2"/>
      <c r="BO95" s="2"/>
      <c r="BP95" s="2"/>
      <c r="CI95"/>
      <c r="CJ95"/>
      <c r="CK95"/>
      <c r="CL95"/>
      <c r="CM95"/>
    </row>
    <row r="96" spans="2:91" x14ac:dyDescent="0.25">
      <c r="B96" s="70" t="str">
        <f>IF('Sch A. Input'!B94="","",'Sch A. Input'!B94)</f>
        <v/>
      </c>
      <c r="C96" s="75" t="str">
        <f>IF('Sch A. Input'!C94="","",'Sch A. Input'!C94)</f>
        <v/>
      </c>
      <c r="D96" s="71" t="str">
        <f>IF('Sch A. Input'!D94="","",'Sch A. Input'!D94)</f>
        <v/>
      </c>
      <c r="E96" s="71">
        <f>'Sch A. Input'!E94</f>
        <v>42931</v>
      </c>
      <c r="F96" s="71">
        <f>'Sch A. Input'!F94</f>
        <v>0</v>
      </c>
      <c r="G96" s="230">
        <f>'Sch A. Input'!G94</f>
        <v>0</v>
      </c>
      <c r="H96" s="230">
        <f>+IF('Sch A. Input'!D94="",0,MAX($D$12-G96,0))</f>
        <v>0</v>
      </c>
      <c r="I96" s="232">
        <f>SUMIFS('Sch A. Input'!I94:BJ94,'Sch A. Input'!$I$13:$BJ$13,$L$11,'Sch A. Input'!$I$14:$BJ$14,"Recurring")</f>
        <v>0</v>
      </c>
      <c r="J96" s="232">
        <f>SUMIFS('Sch A. Input'!I94:BJ94,'Sch A. Input'!$I$13:$BJ$13,$L$11,'Sch A. Input'!$I$14:$BJ$14,"One-time")</f>
        <v>0</v>
      </c>
      <c r="K96" s="233">
        <f t="shared" si="19"/>
        <v>0</v>
      </c>
      <c r="L96" s="234">
        <f>SUMIFS('Sch A. Input'!I94:BJ94,'Sch A. Input'!$I$14:$BJ$14,"Recurring",'Sch A. Input'!$I$13:$BJ$13,"&lt;="&amp;'Sch D. Workings'!$L$11)</f>
        <v>0</v>
      </c>
      <c r="M96" s="234">
        <f>SUMIFS('Sch A. Input'!I94:BJ94,'Sch A. Input'!$I$14:$BJ$14,"One-time",'Sch A. Input'!$I$13:$BJ$13,"&lt;="&amp;'Sch D. Workings'!$L$11)</f>
        <v>0</v>
      </c>
      <c r="N96" s="235">
        <f t="shared" si="20"/>
        <v>0</v>
      </c>
      <c r="O96" s="234">
        <f t="shared" si="21"/>
        <v>0</v>
      </c>
      <c r="P96" s="234">
        <f t="shared" si="22"/>
        <v>0</v>
      </c>
      <c r="Q96" s="234">
        <f t="shared" si="23"/>
        <v>0</v>
      </c>
      <c r="R96" s="260">
        <f t="shared" si="24"/>
        <v>0</v>
      </c>
      <c r="S96" s="270">
        <f t="shared" si="25"/>
        <v>0</v>
      </c>
      <c r="T96" s="237">
        <f t="shared" si="26"/>
        <v>0</v>
      </c>
      <c r="U96" s="97">
        <f t="shared" si="27"/>
        <v>0</v>
      </c>
      <c r="V96" s="243">
        <f>IF(AND(F96&lt;&gt;0,F96&lt;=E96,F96&lt;=INDEX('Sch A. Input'!$BM$15:$BM$33,MATCH(E96,'Sch A. Input'!$BM$15:$BM$33,FALSE)-1,1)),"Leaver",L96-I96)</f>
        <v>0</v>
      </c>
      <c r="W96" s="243">
        <f>IF(AND(F96&lt;&gt;0,F96&lt;=E96,F96&lt;=INDEX('Sch A. Input'!$BM$15:$BM$33,MATCH(E96,'Sch A. Input'!$BM$15:$BM$33,FALSE)-1,1)),"Leaver",M96-J96)</f>
        <v>0</v>
      </c>
      <c r="X96" s="244">
        <f>IF(AND(F96&lt;&gt;0,F96&lt;=E96,F96&lt;=INDEX('Sch A. Input'!$BM$15:$BM$33,MATCH(E96,'Sch A. Input'!$BM$15:$BM$33,FALSE)-1,1)),"Leaver",N96-K96)</f>
        <v>0</v>
      </c>
      <c r="Y96" s="244">
        <f>IF(AND(F96&lt;&gt;0,F96&lt;=E96,F96&lt;=INDEX('Sch A. Input'!$BM$15:$BM$33,MATCH(E96,'Sch A. Input'!$BM$15:$BM$33,FALSE)-1,1)),"Leaver",IFERROR(V96/AB96*24,0))</f>
        <v>0</v>
      </c>
      <c r="Z96" s="244">
        <f>IF(AND(F96&lt;&gt;0,F96&lt;=E96,F96&lt;=INDEX('Sch A. Input'!$BM$15:$BM$33,MATCH(E96,'Sch A. Input'!$BM$15:$BM$33,FALSE)-1,1)),"Leaver",Y96+W96)</f>
        <v>0</v>
      </c>
      <c r="AA96" s="266">
        <f>IF(AND(F96&lt;&gt;0,F96&lt;=E96,F96&lt;=INDEX('Sch A. Input'!$BM$15:$BM$33,MATCH(E96,'Sch A. Input'!$BM$15:$BM$33,FALSE)-1,1)),"Leaver",IFERROR(IF(AND($L$11&gt;Y311,Y311&gt;0),AD311*H96,H96*(SUMPRODUCT(--((MIN(Z96,900000))&gt;$C$9:$C$12),((MIN(Z96,900000))-$C$9:$C$12),$H$9:$H$12))/MIN(Z96,900000)),0))</f>
        <v>0</v>
      </c>
      <c r="AB96" s="266">
        <f>IF(AND(F96&lt;&gt;0,F96&lt;=E96,F96&lt;=INDEX('Sch A. Input'!$BM$15:$BM$33,MATCH(E96,'Sch A. Input'!$BM$15:$BM$33,FALSE)-1,1)),"Leaver",IF(OR(D96="",D96&gt;$L$11,($L$11-15)&lt;$K$9),0,DAYS360(D96,E96+1,FALSE)/15-1))</f>
        <v>0</v>
      </c>
      <c r="AC96" s="267">
        <f>IF(AND(F96&lt;&gt;0,F96&lt;=E96,F96&lt;=INDEX('Sch A. Input'!$BM$15:$BM$33,MATCH(E96,'Sch A. Input'!$BM$15:$BM$33,FALSE)-1,1)),"Leaver",IFERROR(IF((V96/$AB96*$M$9+W96+G96)&gt;900000,"YES","NO"),0))</f>
        <v>0</v>
      </c>
      <c r="AD96" s="231">
        <f>IF(AND(F96&lt;&gt;0,F96&lt;=E96,F96&lt;=INDEX('Sch A. Input'!$BM$15:$BM$33,MATCH(E96,'Sch A. Input'!$BM$15:$BM$33,FALSE)-1,1)),"Leaver",IFERROR(IF(AC96="Yes",MIN(1/(H96/X96)*AA96,AA96),(SUMPRODUCT(--((MIN(Z96,900000))&gt;$C$9:$C$12),((MIN(Z96,900000))-$C$9:$C$12),$H$9:$H$12))-((1-(AB96/24))*(SUMPRODUCT(--((MIN(Y96,900000))&gt;$C$9:$C$12),((MIN(Y96,900000))-$C$9:$C$12),$H$9:$H$12)))),0))</f>
        <v>0</v>
      </c>
      <c r="AE96" s="172">
        <f>IF(AND(F96&lt;&gt;0,F96&lt;=E96,F96&lt;=INDEX('Sch A. Input'!$BM$15:$BM$33,MATCH(E96,'Sch A. Input'!$BM$15:$BM$33,FALSE)-1,1)),"Leaver",IFERROR(AD96/X96,0))</f>
        <v>0</v>
      </c>
      <c r="AF96" s="173">
        <f>IF(AND(F96&lt;&gt;0,F96&lt;=E96,F96&lt;=INDEX('Sch A. Input'!$BM$15:$BM$33,MATCH(E96,'Sch A. Input'!$BM$15:$BM$33,FALSE)-1,1)),"Leaver",T96-AD96)</f>
        <v>0</v>
      </c>
      <c r="AG96" s="94">
        <f t="shared" si="28"/>
        <v>0</v>
      </c>
      <c r="BK96" s="2"/>
      <c r="BL96" s="2"/>
      <c r="BM96" s="2"/>
      <c r="BN96" s="2"/>
      <c r="BO96" s="2"/>
      <c r="BP96" s="2"/>
      <c r="CI96"/>
      <c r="CJ96"/>
      <c r="CK96"/>
      <c r="CL96"/>
      <c r="CM96"/>
    </row>
    <row r="97" spans="2:91" x14ac:dyDescent="0.25">
      <c r="B97" s="70" t="str">
        <f>IF('Sch A. Input'!B95="","",'Sch A. Input'!B95)</f>
        <v/>
      </c>
      <c r="C97" s="75" t="str">
        <f>IF('Sch A. Input'!C95="","",'Sch A. Input'!C95)</f>
        <v/>
      </c>
      <c r="D97" s="71" t="str">
        <f>IF('Sch A. Input'!D95="","",'Sch A. Input'!D95)</f>
        <v/>
      </c>
      <c r="E97" s="71">
        <f>'Sch A. Input'!E95</f>
        <v>42931</v>
      </c>
      <c r="F97" s="71">
        <f>'Sch A. Input'!F95</f>
        <v>0</v>
      </c>
      <c r="G97" s="230">
        <f>'Sch A. Input'!G95</f>
        <v>0</v>
      </c>
      <c r="H97" s="230">
        <f>+IF('Sch A. Input'!D95="",0,MAX($D$12-G97,0))</f>
        <v>0</v>
      </c>
      <c r="I97" s="232">
        <f>SUMIFS('Sch A. Input'!I95:BJ95,'Sch A. Input'!$I$13:$BJ$13,$L$11,'Sch A. Input'!$I$14:$BJ$14,"Recurring")</f>
        <v>0</v>
      </c>
      <c r="J97" s="232">
        <f>SUMIFS('Sch A. Input'!I95:BJ95,'Sch A. Input'!$I$13:$BJ$13,$L$11,'Sch A. Input'!$I$14:$BJ$14,"One-time")</f>
        <v>0</v>
      </c>
      <c r="K97" s="233">
        <f t="shared" si="19"/>
        <v>0</v>
      </c>
      <c r="L97" s="234">
        <f>SUMIFS('Sch A. Input'!I95:BJ95,'Sch A. Input'!$I$14:$BJ$14,"Recurring",'Sch A. Input'!$I$13:$BJ$13,"&lt;="&amp;'Sch D. Workings'!$L$11)</f>
        <v>0</v>
      </c>
      <c r="M97" s="234">
        <f>SUMIFS('Sch A. Input'!I95:BJ95,'Sch A. Input'!$I$14:$BJ$14,"One-time",'Sch A. Input'!$I$13:$BJ$13,"&lt;="&amp;'Sch D. Workings'!$L$11)</f>
        <v>0</v>
      </c>
      <c r="N97" s="235">
        <f t="shared" si="20"/>
        <v>0</v>
      </c>
      <c r="O97" s="234">
        <f t="shared" si="21"/>
        <v>0</v>
      </c>
      <c r="P97" s="234">
        <f t="shared" si="22"/>
        <v>0</v>
      </c>
      <c r="Q97" s="234">
        <f t="shared" si="23"/>
        <v>0</v>
      </c>
      <c r="R97" s="260">
        <f t="shared" si="24"/>
        <v>0</v>
      </c>
      <c r="S97" s="270">
        <f t="shared" si="25"/>
        <v>0</v>
      </c>
      <c r="T97" s="237">
        <f t="shared" si="26"/>
        <v>0</v>
      </c>
      <c r="U97" s="97">
        <f t="shared" si="27"/>
        <v>0</v>
      </c>
      <c r="V97" s="243">
        <f>IF(AND(F97&lt;&gt;0,F97&lt;=E97,F97&lt;=INDEX('Sch A. Input'!$BM$15:$BM$33,MATCH(E97,'Sch A. Input'!$BM$15:$BM$33,FALSE)-1,1)),"Leaver",L97-I97)</f>
        <v>0</v>
      </c>
      <c r="W97" s="243">
        <f>IF(AND(F97&lt;&gt;0,F97&lt;=E97,F97&lt;=INDEX('Sch A. Input'!$BM$15:$BM$33,MATCH(E97,'Sch A. Input'!$BM$15:$BM$33,FALSE)-1,1)),"Leaver",M97-J97)</f>
        <v>0</v>
      </c>
      <c r="X97" s="244">
        <f>IF(AND(F97&lt;&gt;0,F97&lt;=E97,F97&lt;=INDEX('Sch A. Input'!$BM$15:$BM$33,MATCH(E97,'Sch A. Input'!$BM$15:$BM$33,FALSE)-1,1)),"Leaver",N97-K97)</f>
        <v>0</v>
      </c>
      <c r="Y97" s="244">
        <f>IF(AND(F97&lt;&gt;0,F97&lt;=E97,F97&lt;=INDEX('Sch A. Input'!$BM$15:$BM$33,MATCH(E97,'Sch A. Input'!$BM$15:$BM$33,FALSE)-1,1)),"Leaver",IFERROR(V97/AB97*24,0))</f>
        <v>0</v>
      </c>
      <c r="Z97" s="244">
        <f>IF(AND(F97&lt;&gt;0,F97&lt;=E97,F97&lt;=INDEX('Sch A. Input'!$BM$15:$BM$33,MATCH(E97,'Sch A. Input'!$BM$15:$BM$33,FALSE)-1,1)),"Leaver",Y97+W97)</f>
        <v>0</v>
      </c>
      <c r="AA97" s="266">
        <f>IF(AND(F97&lt;&gt;0,F97&lt;=E97,F97&lt;=INDEX('Sch A. Input'!$BM$15:$BM$33,MATCH(E97,'Sch A. Input'!$BM$15:$BM$33,FALSE)-1,1)),"Leaver",IFERROR(IF(AND($L$11&gt;Y312,Y312&gt;0),AD312*H97,H97*(SUMPRODUCT(--((MIN(Z97,900000))&gt;$C$9:$C$12),((MIN(Z97,900000))-$C$9:$C$12),$H$9:$H$12))/MIN(Z97,900000)),0))</f>
        <v>0</v>
      </c>
      <c r="AB97" s="266">
        <f>IF(AND(F97&lt;&gt;0,F97&lt;=E97,F97&lt;=INDEX('Sch A. Input'!$BM$15:$BM$33,MATCH(E97,'Sch A. Input'!$BM$15:$BM$33,FALSE)-1,1)),"Leaver",IF(OR(D97="",D97&gt;$L$11,($L$11-15)&lt;$K$9),0,DAYS360(D97,E97+1,FALSE)/15-1))</f>
        <v>0</v>
      </c>
      <c r="AC97" s="267">
        <f>IF(AND(F97&lt;&gt;0,F97&lt;=E97,F97&lt;=INDEX('Sch A. Input'!$BM$15:$BM$33,MATCH(E97,'Sch A. Input'!$BM$15:$BM$33,FALSE)-1,1)),"Leaver",IFERROR(IF((V97/$AB97*$M$9+W97+G97)&gt;900000,"YES","NO"),0))</f>
        <v>0</v>
      </c>
      <c r="AD97" s="231">
        <f>IF(AND(F97&lt;&gt;0,F97&lt;=E97,F97&lt;=INDEX('Sch A. Input'!$BM$15:$BM$33,MATCH(E97,'Sch A. Input'!$BM$15:$BM$33,FALSE)-1,1)),"Leaver",IFERROR(IF(AC97="Yes",MIN(1/(H97/X97)*AA97,AA97),(SUMPRODUCT(--((MIN(Z97,900000))&gt;$C$9:$C$12),((MIN(Z97,900000))-$C$9:$C$12),$H$9:$H$12))-((1-(AB97/24))*(SUMPRODUCT(--((MIN(Y97,900000))&gt;$C$9:$C$12),((MIN(Y97,900000))-$C$9:$C$12),$H$9:$H$12)))),0))</f>
        <v>0</v>
      </c>
      <c r="AE97" s="172">
        <f>IF(AND(F97&lt;&gt;0,F97&lt;=E97,F97&lt;=INDEX('Sch A. Input'!$BM$15:$BM$33,MATCH(E97,'Sch A. Input'!$BM$15:$BM$33,FALSE)-1,1)),"Leaver",IFERROR(AD97/X97,0))</f>
        <v>0</v>
      </c>
      <c r="AF97" s="173">
        <f>IF(AND(F97&lt;&gt;0,F97&lt;=E97,F97&lt;=INDEX('Sch A. Input'!$BM$15:$BM$33,MATCH(E97,'Sch A. Input'!$BM$15:$BM$33,FALSE)-1,1)),"Leaver",T97-AD97)</f>
        <v>0</v>
      </c>
      <c r="AG97" s="94">
        <f t="shared" si="28"/>
        <v>0</v>
      </c>
      <c r="BK97" s="2"/>
      <c r="BL97" s="2"/>
      <c r="BM97" s="2"/>
      <c r="BN97" s="2"/>
      <c r="BO97" s="2"/>
      <c r="BP97" s="2"/>
      <c r="CI97"/>
      <c r="CJ97"/>
      <c r="CK97"/>
      <c r="CL97"/>
      <c r="CM97"/>
    </row>
    <row r="98" spans="2:91" x14ac:dyDescent="0.25">
      <c r="B98" s="70" t="str">
        <f>IF('Sch A. Input'!B96="","",'Sch A. Input'!B96)</f>
        <v/>
      </c>
      <c r="C98" s="75" t="str">
        <f>IF('Sch A. Input'!C96="","",'Sch A. Input'!C96)</f>
        <v/>
      </c>
      <c r="D98" s="71" t="str">
        <f>IF('Sch A. Input'!D96="","",'Sch A. Input'!D96)</f>
        <v/>
      </c>
      <c r="E98" s="71">
        <f>'Sch A. Input'!E96</f>
        <v>42931</v>
      </c>
      <c r="F98" s="71">
        <f>'Sch A. Input'!F96</f>
        <v>0</v>
      </c>
      <c r="G98" s="230">
        <f>'Sch A. Input'!G96</f>
        <v>0</v>
      </c>
      <c r="H98" s="230">
        <f>+IF('Sch A. Input'!D96="",0,MAX($D$12-G98,0))</f>
        <v>0</v>
      </c>
      <c r="I98" s="232">
        <f>SUMIFS('Sch A. Input'!I96:BJ96,'Sch A. Input'!$I$13:$BJ$13,$L$11,'Sch A. Input'!$I$14:$BJ$14,"Recurring")</f>
        <v>0</v>
      </c>
      <c r="J98" s="232">
        <f>SUMIFS('Sch A. Input'!I96:BJ96,'Sch A. Input'!$I$13:$BJ$13,$L$11,'Sch A. Input'!$I$14:$BJ$14,"One-time")</f>
        <v>0</v>
      </c>
      <c r="K98" s="233">
        <f t="shared" si="19"/>
        <v>0</v>
      </c>
      <c r="L98" s="234">
        <f>SUMIFS('Sch A. Input'!I96:BJ96,'Sch A. Input'!$I$14:$BJ$14,"Recurring",'Sch A. Input'!$I$13:$BJ$13,"&lt;="&amp;'Sch D. Workings'!$L$11)</f>
        <v>0</v>
      </c>
      <c r="M98" s="234">
        <f>SUMIFS('Sch A. Input'!I96:BJ96,'Sch A. Input'!$I$14:$BJ$14,"One-time",'Sch A. Input'!$I$13:$BJ$13,"&lt;="&amp;'Sch D. Workings'!$L$11)</f>
        <v>0</v>
      </c>
      <c r="N98" s="235">
        <f t="shared" si="20"/>
        <v>0</v>
      </c>
      <c r="O98" s="234">
        <f t="shared" si="21"/>
        <v>0</v>
      </c>
      <c r="P98" s="234">
        <f t="shared" si="22"/>
        <v>0</v>
      </c>
      <c r="Q98" s="234">
        <f t="shared" si="23"/>
        <v>0</v>
      </c>
      <c r="R98" s="260">
        <f t="shared" si="24"/>
        <v>0</v>
      </c>
      <c r="S98" s="270">
        <f t="shared" si="25"/>
        <v>0</v>
      </c>
      <c r="T98" s="237">
        <f t="shared" si="26"/>
        <v>0</v>
      </c>
      <c r="U98" s="97">
        <f t="shared" si="27"/>
        <v>0</v>
      </c>
      <c r="V98" s="243">
        <f>IF(AND(F98&lt;&gt;0,F98&lt;=E98,F98&lt;=INDEX('Sch A. Input'!$BM$15:$BM$33,MATCH(E98,'Sch A. Input'!$BM$15:$BM$33,FALSE)-1,1)),"Leaver",L98-I98)</f>
        <v>0</v>
      </c>
      <c r="W98" s="243">
        <f>IF(AND(F98&lt;&gt;0,F98&lt;=E98,F98&lt;=INDEX('Sch A. Input'!$BM$15:$BM$33,MATCH(E98,'Sch A. Input'!$BM$15:$BM$33,FALSE)-1,1)),"Leaver",M98-J98)</f>
        <v>0</v>
      </c>
      <c r="X98" s="244">
        <f>IF(AND(F98&lt;&gt;0,F98&lt;=E98,F98&lt;=INDEX('Sch A. Input'!$BM$15:$BM$33,MATCH(E98,'Sch A. Input'!$BM$15:$BM$33,FALSE)-1,1)),"Leaver",N98-K98)</f>
        <v>0</v>
      </c>
      <c r="Y98" s="244">
        <f>IF(AND(F98&lt;&gt;0,F98&lt;=E98,F98&lt;=INDEX('Sch A. Input'!$BM$15:$BM$33,MATCH(E98,'Sch A. Input'!$BM$15:$BM$33,FALSE)-1,1)),"Leaver",IFERROR(V98/AB98*24,0))</f>
        <v>0</v>
      </c>
      <c r="Z98" s="244">
        <f>IF(AND(F98&lt;&gt;0,F98&lt;=E98,F98&lt;=INDEX('Sch A. Input'!$BM$15:$BM$33,MATCH(E98,'Sch A. Input'!$BM$15:$BM$33,FALSE)-1,1)),"Leaver",Y98+W98)</f>
        <v>0</v>
      </c>
      <c r="AA98" s="266">
        <f>IF(AND(F98&lt;&gt;0,F98&lt;=E98,F98&lt;=INDEX('Sch A. Input'!$BM$15:$BM$33,MATCH(E98,'Sch A. Input'!$BM$15:$BM$33,FALSE)-1,1)),"Leaver",IFERROR(IF(AND($L$11&gt;Y313,Y313&gt;0),AD313*H98,H98*(SUMPRODUCT(--((MIN(Z98,900000))&gt;$C$9:$C$12),((MIN(Z98,900000))-$C$9:$C$12),$H$9:$H$12))/MIN(Z98,900000)),0))</f>
        <v>0</v>
      </c>
      <c r="AB98" s="266">
        <f>IF(AND(F98&lt;&gt;0,F98&lt;=E98,F98&lt;=INDEX('Sch A. Input'!$BM$15:$BM$33,MATCH(E98,'Sch A. Input'!$BM$15:$BM$33,FALSE)-1,1)),"Leaver",IF(OR(D98="",D98&gt;$L$11,($L$11-15)&lt;$K$9),0,DAYS360(D98,E98+1,FALSE)/15-1))</f>
        <v>0</v>
      </c>
      <c r="AC98" s="267">
        <f>IF(AND(F98&lt;&gt;0,F98&lt;=E98,F98&lt;=INDEX('Sch A. Input'!$BM$15:$BM$33,MATCH(E98,'Sch A. Input'!$BM$15:$BM$33,FALSE)-1,1)),"Leaver",IFERROR(IF((V98/$AB98*$M$9+W98+G98)&gt;900000,"YES","NO"),0))</f>
        <v>0</v>
      </c>
      <c r="AD98" s="231">
        <f>IF(AND(F98&lt;&gt;0,F98&lt;=E98,F98&lt;=INDEX('Sch A. Input'!$BM$15:$BM$33,MATCH(E98,'Sch A. Input'!$BM$15:$BM$33,FALSE)-1,1)),"Leaver",IFERROR(IF(AC98="Yes",MIN(1/(H98/X98)*AA98,AA98),(SUMPRODUCT(--((MIN(Z98,900000))&gt;$C$9:$C$12),((MIN(Z98,900000))-$C$9:$C$12),$H$9:$H$12))-((1-(AB98/24))*(SUMPRODUCT(--((MIN(Y98,900000))&gt;$C$9:$C$12),((MIN(Y98,900000))-$C$9:$C$12),$H$9:$H$12)))),0))</f>
        <v>0</v>
      </c>
      <c r="AE98" s="172">
        <f>IF(AND(F98&lt;&gt;0,F98&lt;=E98,F98&lt;=INDEX('Sch A. Input'!$BM$15:$BM$33,MATCH(E98,'Sch A. Input'!$BM$15:$BM$33,FALSE)-1,1)),"Leaver",IFERROR(AD98/X98,0))</f>
        <v>0</v>
      </c>
      <c r="AF98" s="173">
        <f>IF(AND(F98&lt;&gt;0,F98&lt;=E98,F98&lt;=INDEX('Sch A. Input'!$BM$15:$BM$33,MATCH(E98,'Sch A. Input'!$BM$15:$BM$33,FALSE)-1,1)),"Leaver",T98-AD98)</f>
        <v>0</v>
      </c>
      <c r="AG98" s="94">
        <f t="shared" si="28"/>
        <v>0</v>
      </c>
      <c r="BK98" s="2"/>
      <c r="BL98" s="2"/>
      <c r="BM98" s="2"/>
      <c r="BN98" s="2"/>
      <c r="BO98" s="2"/>
      <c r="BP98" s="2"/>
      <c r="CI98"/>
      <c r="CJ98"/>
      <c r="CK98"/>
      <c r="CL98"/>
      <c r="CM98"/>
    </row>
    <row r="99" spans="2:91" x14ac:dyDescent="0.25">
      <c r="B99" s="70" t="str">
        <f>IF('Sch A. Input'!B97="","",'Sch A. Input'!B97)</f>
        <v/>
      </c>
      <c r="C99" s="75" t="str">
        <f>IF('Sch A. Input'!C97="","",'Sch A. Input'!C97)</f>
        <v/>
      </c>
      <c r="D99" s="71" t="str">
        <f>IF('Sch A. Input'!D97="","",'Sch A. Input'!D97)</f>
        <v/>
      </c>
      <c r="E99" s="71">
        <f>'Sch A. Input'!E97</f>
        <v>42931</v>
      </c>
      <c r="F99" s="71">
        <f>'Sch A. Input'!F97</f>
        <v>0</v>
      </c>
      <c r="G99" s="230">
        <f>'Sch A. Input'!G97</f>
        <v>0</v>
      </c>
      <c r="H99" s="230">
        <f>+IF('Sch A. Input'!D97="",0,MAX($D$12-G99,0))</f>
        <v>0</v>
      </c>
      <c r="I99" s="232">
        <f>SUMIFS('Sch A. Input'!I97:BJ97,'Sch A. Input'!$I$13:$BJ$13,$L$11,'Sch A. Input'!$I$14:$BJ$14,"Recurring")</f>
        <v>0</v>
      </c>
      <c r="J99" s="232">
        <f>SUMIFS('Sch A. Input'!I97:BJ97,'Sch A. Input'!$I$13:$BJ$13,$L$11,'Sch A. Input'!$I$14:$BJ$14,"One-time")</f>
        <v>0</v>
      </c>
      <c r="K99" s="233">
        <f t="shared" si="19"/>
        <v>0</v>
      </c>
      <c r="L99" s="234">
        <f>SUMIFS('Sch A. Input'!I97:BJ97,'Sch A. Input'!$I$14:$BJ$14,"Recurring",'Sch A. Input'!$I$13:$BJ$13,"&lt;="&amp;'Sch D. Workings'!$L$11)</f>
        <v>0</v>
      </c>
      <c r="M99" s="234">
        <f>SUMIFS('Sch A. Input'!I97:BJ97,'Sch A. Input'!$I$14:$BJ$14,"One-time",'Sch A. Input'!$I$13:$BJ$13,"&lt;="&amp;'Sch D. Workings'!$L$11)</f>
        <v>0</v>
      </c>
      <c r="N99" s="235">
        <f t="shared" si="20"/>
        <v>0</v>
      </c>
      <c r="O99" s="234">
        <f t="shared" si="21"/>
        <v>0</v>
      </c>
      <c r="P99" s="234">
        <f t="shared" si="22"/>
        <v>0</v>
      </c>
      <c r="Q99" s="234">
        <f t="shared" si="23"/>
        <v>0</v>
      </c>
      <c r="R99" s="260">
        <f t="shared" si="24"/>
        <v>0</v>
      </c>
      <c r="S99" s="270">
        <f t="shared" si="25"/>
        <v>0</v>
      </c>
      <c r="T99" s="237">
        <f t="shared" si="26"/>
        <v>0</v>
      </c>
      <c r="U99" s="97">
        <f t="shared" si="27"/>
        <v>0</v>
      </c>
      <c r="V99" s="243">
        <f>IF(AND(F99&lt;&gt;0,F99&lt;=E99,F99&lt;=INDEX('Sch A. Input'!$BM$15:$BM$33,MATCH(E99,'Sch A. Input'!$BM$15:$BM$33,FALSE)-1,1)),"Leaver",L99-I99)</f>
        <v>0</v>
      </c>
      <c r="W99" s="243">
        <f>IF(AND(F99&lt;&gt;0,F99&lt;=E99,F99&lt;=INDEX('Sch A. Input'!$BM$15:$BM$33,MATCH(E99,'Sch A. Input'!$BM$15:$BM$33,FALSE)-1,1)),"Leaver",M99-J99)</f>
        <v>0</v>
      </c>
      <c r="X99" s="244">
        <f>IF(AND(F99&lt;&gt;0,F99&lt;=E99,F99&lt;=INDEX('Sch A. Input'!$BM$15:$BM$33,MATCH(E99,'Sch A. Input'!$BM$15:$BM$33,FALSE)-1,1)),"Leaver",N99-K99)</f>
        <v>0</v>
      </c>
      <c r="Y99" s="244">
        <f>IF(AND(F99&lt;&gt;0,F99&lt;=E99,F99&lt;=INDEX('Sch A. Input'!$BM$15:$BM$33,MATCH(E99,'Sch A. Input'!$BM$15:$BM$33,FALSE)-1,1)),"Leaver",IFERROR(V99/AB99*24,0))</f>
        <v>0</v>
      </c>
      <c r="Z99" s="244">
        <f>IF(AND(F99&lt;&gt;0,F99&lt;=E99,F99&lt;=INDEX('Sch A. Input'!$BM$15:$BM$33,MATCH(E99,'Sch A. Input'!$BM$15:$BM$33,FALSE)-1,1)),"Leaver",Y99+W99)</f>
        <v>0</v>
      </c>
      <c r="AA99" s="266">
        <f>IF(AND(F99&lt;&gt;0,F99&lt;=E99,F99&lt;=INDEX('Sch A. Input'!$BM$15:$BM$33,MATCH(E99,'Sch A. Input'!$BM$15:$BM$33,FALSE)-1,1)),"Leaver",IFERROR(IF(AND($L$11&gt;Y314,Y314&gt;0),AD314*H99,H99*(SUMPRODUCT(--((MIN(Z99,900000))&gt;$C$9:$C$12),((MIN(Z99,900000))-$C$9:$C$12),$H$9:$H$12))/MIN(Z99,900000)),0))</f>
        <v>0</v>
      </c>
      <c r="AB99" s="266">
        <f>IF(AND(F99&lt;&gt;0,F99&lt;=E99,F99&lt;=INDEX('Sch A. Input'!$BM$15:$BM$33,MATCH(E99,'Sch A. Input'!$BM$15:$BM$33,FALSE)-1,1)),"Leaver",IF(OR(D99="",D99&gt;$L$11,($L$11-15)&lt;$K$9),0,DAYS360(D99,E99+1,FALSE)/15-1))</f>
        <v>0</v>
      </c>
      <c r="AC99" s="267">
        <f>IF(AND(F99&lt;&gt;0,F99&lt;=E99,F99&lt;=INDEX('Sch A. Input'!$BM$15:$BM$33,MATCH(E99,'Sch A. Input'!$BM$15:$BM$33,FALSE)-1,1)),"Leaver",IFERROR(IF((V99/$AB99*$M$9+W99+G99)&gt;900000,"YES","NO"),0))</f>
        <v>0</v>
      </c>
      <c r="AD99" s="231">
        <f>IF(AND(F99&lt;&gt;0,F99&lt;=E99,F99&lt;=INDEX('Sch A. Input'!$BM$15:$BM$33,MATCH(E99,'Sch A. Input'!$BM$15:$BM$33,FALSE)-1,1)),"Leaver",IFERROR(IF(AC99="Yes",MIN(1/(H99/X99)*AA99,AA99),(SUMPRODUCT(--((MIN(Z99,900000))&gt;$C$9:$C$12),((MIN(Z99,900000))-$C$9:$C$12),$H$9:$H$12))-((1-(AB99/24))*(SUMPRODUCT(--((MIN(Y99,900000))&gt;$C$9:$C$12),((MIN(Y99,900000))-$C$9:$C$12),$H$9:$H$12)))),0))</f>
        <v>0</v>
      </c>
      <c r="AE99" s="172">
        <f>IF(AND(F99&lt;&gt;0,F99&lt;=E99,F99&lt;=INDEX('Sch A. Input'!$BM$15:$BM$33,MATCH(E99,'Sch A. Input'!$BM$15:$BM$33,FALSE)-1,1)),"Leaver",IFERROR(AD99/X99,0))</f>
        <v>0</v>
      </c>
      <c r="AF99" s="173">
        <f>IF(AND(F99&lt;&gt;0,F99&lt;=E99,F99&lt;=INDEX('Sch A. Input'!$BM$15:$BM$33,MATCH(E99,'Sch A. Input'!$BM$15:$BM$33,FALSE)-1,1)),"Leaver",T99-AD99)</f>
        <v>0</v>
      </c>
      <c r="AG99" s="94">
        <f t="shared" si="28"/>
        <v>0</v>
      </c>
      <c r="BK99" s="2"/>
      <c r="BL99" s="2"/>
      <c r="BM99" s="2"/>
      <c r="BN99" s="2"/>
      <c r="BO99" s="2"/>
      <c r="BP99" s="2"/>
      <c r="CI99"/>
      <c r="CJ99"/>
      <c r="CK99"/>
      <c r="CL99"/>
      <c r="CM99"/>
    </row>
    <row r="100" spans="2:91" x14ac:dyDescent="0.25">
      <c r="B100" s="70" t="str">
        <f>IF('Sch A. Input'!B98="","",'Sch A. Input'!B98)</f>
        <v/>
      </c>
      <c r="C100" s="75" t="str">
        <f>IF('Sch A. Input'!C98="","",'Sch A. Input'!C98)</f>
        <v/>
      </c>
      <c r="D100" s="71" t="str">
        <f>IF('Sch A. Input'!D98="","",'Sch A. Input'!D98)</f>
        <v/>
      </c>
      <c r="E100" s="71">
        <f>'Sch A. Input'!E98</f>
        <v>42931</v>
      </c>
      <c r="F100" s="71">
        <f>'Sch A. Input'!F98</f>
        <v>0</v>
      </c>
      <c r="G100" s="230">
        <f>'Sch A. Input'!G98</f>
        <v>0</v>
      </c>
      <c r="H100" s="230">
        <f>+IF('Sch A. Input'!D98="",0,MAX($D$12-G100,0))</f>
        <v>0</v>
      </c>
      <c r="I100" s="232">
        <f>SUMIFS('Sch A. Input'!I98:BJ98,'Sch A. Input'!$I$13:$BJ$13,$L$11,'Sch A. Input'!$I$14:$BJ$14,"Recurring")</f>
        <v>0</v>
      </c>
      <c r="J100" s="232">
        <f>SUMIFS('Sch A. Input'!I98:BJ98,'Sch A. Input'!$I$13:$BJ$13,$L$11,'Sch A. Input'!$I$14:$BJ$14,"One-time")</f>
        <v>0</v>
      </c>
      <c r="K100" s="233">
        <f t="shared" si="19"/>
        <v>0</v>
      </c>
      <c r="L100" s="234">
        <f>SUMIFS('Sch A. Input'!I98:BJ98,'Sch A. Input'!$I$14:$BJ$14,"Recurring",'Sch A. Input'!$I$13:$BJ$13,"&lt;="&amp;'Sch D. Workings'!$L$11)</f>
        <v>0</v>
      </c>
      <c r="M100" s="234">
        <f>SUMIFS('Sch A. Input'!I98:BJ98,'Sch A. Input'!$I$14:$BJ$14,"One-time",'Sch A. Input'!$I$13:$BJ$13,"&lt;="&amp;'Sch D. Workings'!$L$11)</f>
        <v>0</v>
      </c>
      <c r="N100" s="235">
        <f t="shared" si="20"/>
        <v>0</v>
      </c>
      <c r="O100" s="234">
        <f t="shared" si="21"/>
        <v>0</v>
      </c>
      <c r="P100" s="234">
        <f t="shared" si="22"/>
        <v>0</v>
      </c>
      <c r="Q100" s="234">
        <f t="shared" si="23"/>
        <v>0</v>
      </c>
      <c r="R100" s="260">
        <f t="shared" si="24"/>
        <v>0</v>
      </c>
      <c r="S100" s="270">
        <f t="shared" si="25"/>
        <v>0</v>
      </c>
      <c r="T100" s="237">
        <f t="shared" si="26"/>
        <v>0</v>
      </c>
      <c r="U100" s="97">
        <f t="shared" si="27"/>
        <v>0</v>
      </c>
      <c r="V100" s="243">
        <f>IF(AND(F100&lt;&gt;0,F100&lt;=E100,F100&lt;=INDEX('Sch A. Input'!$BM$15:$BM$33,MATCH(E100,'Sch A. Input'!$BM$15:$BM$33,FALSE)-1,1)),"Leaver",L100-I100)</f>
        <v>0</v>
      </c>
      <c r="W100" s="243">
        <f>IF(AND(F100&lt;&gt;0,F100&lt;=E100,F100&lt;=INDEX('Sch A. Input'!$BM$15:$BM$33,MATCH(E100,'Sch A. Input'!$BM$15:$BM$33,FALSE)-1,1)),"Leaver",M100-J100)</f>
        <v>0</v>
      </c>
      <c r="X100" s="244">
        <f>IF(AND(F100&lt;&gt;0,F100&lt;=E100,F100&lt;=INDEX('Sch A. Input'!$BM$15:$BM$33,MATCH(E100,'Sch A. Input'!$BM$15:$BM$33,FALSE)-1,1)),"Leaver",N100-K100)</f>
        <v>0</v>
      </c>
      <c r="Y100" s="244">
        <f>IF(AND(F100&lt;&gt;0,F100&lt;=E100,F100&lt;=INDEX('Sch A. Input'!$BM$15:$BM$33,MATCH(E100,'Sch A. Input'!$BM$15:$BM$33,FALSE)-1,1)),"Leaver",IFERROR(V100/AB100*24,0))</f>
        <v>0</v>
      </c>
      <c r="Z100" s="244">
        <f>IF(AND(F100&lt;&gt;0,F100&lt;=E100,F100&lt;=INDEX('Sch A. Input'!$BM$15:$BM$33,MATCH(E100,'Sch A. Input'!$BM$15:$BM$33,FALSE)-1,1)),"Leaver",Y100+W100)</f>
        <v>0</v>
      </c>
      <c r="AA100" s="266">
        <f>IF(AND(F100&lt;&gt;0,F100&lt;=E100,F100&lt;=INDEX('Sch A. Input'!$BM$15:$BM$33,MATCH(E100,'Sch A. Input'!$BM$15:$BM$33,FALSE)-1,1)),"Leaver",IFERROR(IF(AND($L$11&gt;Y315,Y315&gt;0),AD315*H100,H100*(SUMPRODUCT(--((MIN(Z100,900000))&gt;$C$9:$C$12),((MIN(Z100,900000))-$C$9:$C$12),$H$9:$H$12))/MIN(Z100,900000)),0))</f>
        <v>0</v>
      </c>
      <c r="AB100" s="266">
        <f>IF(AND(F100&lt;&gt;0,F100&lt;=E100,F100&lt;=INDEX('Sch A. Input'!$BM$15:$BM$33,MATCH(E100,'Sch A. Input'!$BM$15:$BM$33,FALSE)-1,1)),"Leaver",IF(OR(D100="",D100&gt;$L$11,($L$11-15)&lt;$K$9),0,DAYS360(D100,E100+1,FALSE)/15-1))</f>
        <v>0</v>
      </c>
      <c r="AC100" s="267">
        <f>IF(AND(F100&lt;&gt;0,F100&lt;=E100,F100&lt;=INDEX('Sch A. Input'!$BM$15:$BM$33,MATCH(E100,'Sch A. Input'!$BM$15:$BM$33,FALSE)-1,1)),"Leaver",IFERROR(IF((V100/$AB100*$M$9+W100+G100)&gt;900000,"YES","NO"),0))</f>
        <v>0</v>
      </c>
      <c r="AD100" s="231">
        <f>IF(AND(F100&lt;&gt;0,F100&lt;=E100,F100&lt;=INDEX('Sch A. Input'!$BM$15:$BM$33,MATCH(E100,'Sch A. Input'!$BM$15:$BM$33,FALSE)-1,1)),"Leaver",IFERROR(IF(AC100="Yes",MIN(1/(H100/X100)*AA100,AA100),(SUMPRODUCT(--((MIN(Z100,900000))&gt;$C$9:$C$12),((MIN(Z100,900000))-$C$9:$C$12),$H$9:$H$12))-((1-(AB100/24))*(SUMPRODUCT(--((MIN(Y100,900000))&gt;$C$9:$C$12),((MIN(Y100,900000))-$C$9:$C$12),$H$9:$H$12)))),0))</f>
        <v>0</v>
      </c>
      <c r="AE100" s="172">
        <f>IF(AND(F100&lt;&gt;0,F100&lt;=E100,F100&lt;=INDEX('Sch A. Input'!$BM$15:$BM$33,MATCH(E100,'Sch A. Input'!$BM$15:$BM$33,FALSE)-1,1)),"Leaver",IFERROR(AD100/X100,0))</f>
        <v>0</v>
      </c>
      <c r="AF100" s="173">
        <f>IF(AND(F100&lt;&gt;0,F100&lt;=E100,F100&lt;=INDEX('Sch A. Input'!$BM$15:$BM$33,MATCH(E100,'Sch A. Input'!$BM$15:$BM$33,FALSE)-1,1)),"Leaver",T100-AD100)</f>
        <v>0</v>
      </c>
      <c r="AG100" s="94">
        <f t="shared" si="28"/>
        <v>0</v>
      </c>
      <c r="BK100" s="2"/>
      <c r="BL100" s="2"/>
      <c r="BM100" s="2"/>
      <c r="BN100" s="2"/>
      <c r="BO100" s="2"/>
      <c r="BP100" s="2"/>
      <c r="CI100"/>
      <c r="CJ100"/>
      <c r="CK100"/>
      <c r="CL100"/>
      <c r="CM100"/>
    </row>
    <row r="101" spans="2:91" x14ac:dyDescent="0.25">
      <c r="B101" s="70" t="str">
        <f>IF('Sch A. Input'!B99="","",'Sch A. Input'!B99)</f>
        <v/>
      </c>
      <c r="C101" s="75" t="str">
        <f>IF('Sch A. Input'!C99="","",'Sch A. Input'!C99)</f>
        <v/>
      </c>
      <c r="D101" s="71" t="str">
        <f>IF('Sch A. Input'!D99="","",'Sch A. Input'!D99)</f>
        <v/>
      </c>
      <c r="E101" s="71">
        <f>'Sch A. Input'!E99</f>
        <v>42931</v>
      </c>
      <c r="F101" s="71">
        <f>'Sch A. Input'!F99</f>
        <v>0</v>
      </c>
      <c r="G101" s="230">
        <f>'Sch A. Input'!G99</f>
        <v>0</v>
      </c>
      <c r="H101" s="230">
        <f>+IF('Sch A. Input'!D99="",0,MAX($D$12-G101,0))</f>
        <v>0</v>
      </c>
      <c r="I101" s="232">
        <f>SUMIFS('Sch A. Input'!I99:BJ99,'Sch A. Input'!$I$13:$BJ$13,$L$11,'Sch A. Input'!$I$14:$BJ$14,"Recurring")</f>
        <v>0</v>
      </c>
      <c r="J101" s="232">
        <f>SUMIFS('Sch A. Input'!I99:BJ99,'Sch A. Input'!$I$13:$BJ$13,$L$11,'Sch A. Input'!$I$14:$BJ$14,"One-time")</f>
        <v>0</v>
      </c>
      <c r="K101" s="233">
        <f t="shared" si="19"/>
        <v>0</v>
      </c>
      <c r="L101" s="234">
        <f>SUMIFS('Sch A. Input'!I99:BJ99,'Sch A. Input'!$I$14:$BJ$14,"Recurring",'Sch A. Input'!$I$13:$BJ$13,"&lt;="&amp;'Sch D. Workings'!$L$11)</f>
        <v>0</v>
      </c>
      <c r="M101" s="234">
        <f>SUMIFS('Sch A. Input'!I99:BJ99,'Sch A. Input'!$I$14:$BJ$14,"One-time",'Sch A. Input'!$I$13:$BJ$13,"&lt;="&amp;'Sch D. Workings'!$L$11)</f>
        <v>0</v>
      </c>
      <c r="N101" s="235">
        <f t="shared" si="20"/>
        <v>0</v>
      </c>
      <c r="O101" s="234">
        <f t="shared" si="21"/>
        <v>0</v>
      </c>
      <c r="P101" s="234">
        <f t="shared" si="22"/>
        <v>0</v>
      </c>
      <c r="Q101" s="234">
        <f t="shared" si="23"/>
        <v>0</v>
      </c>
      <c r="R101" s="260">
        <f t="shared" si="24"/>
        <v>0</v>
      </c>
      <c r="S101" s="270">
        <f t="shared" si="25"/>
        <v>0</v>
      </c>
      <c r="T101" s="237">
        <f t="shared" si="26"/>
        <v>0</v>
      </c>
      <c r="U101" s="97">
        <f t="shared" si="27"/>
        <v>0</v>
      </c>
      <c r="V101" s="243">
        <f>IF(AND(F101&lt;&gt;0,F101&lt;=E101,F101&lt;=INDEX('Sch A. Input'!$BM$15:$BM$33,MATCH(E101,'Sch A. Input'!$BM$15:$BM$33,FALSE)-1,1)),"Leaver",L101-I101)</f>
        <v>0</v>
      </c>
      <c r="W101" s="243">
        <f>IF(AND(F101&lt;&gt;0,F101&lt;=E101,F101&lt;=INDEX('Sch A. Input'!$BM$15:$BM$33,MATCH(E101,'Sch A. Input'!$BM$15:$BM$33,FALSE)-1,1)),"Leaver",M101-J101)</f>
        <v>0</v>
      </c>
      <c r="X101" s="244">
        <f>IF(AND(F101&lt;&gt;0,F101&lt;=E101,F101&lt;=INDEX('Sch A. Input'!$BM$15:$BM$33,MATCH(E101,'Sch A. Input'!$BM$15:$BM$33,FALSE)-1,1)),"Leaver",N101-K101)</f>
        <v>0</v>
      </c>
      <c r="Y101" s="244">
        <f>IF(AND(F101&lt;&gt;0,F101&lt;=E101,F101&lt;=INDEX('Sch A. Input'!$BM$15:$BM$33,MATCH(E101,'Sch A. Input'!$BM$15:$BM$33,FALSE)-1,1)),"Leaver",IFERROR(V101/AB101*24,0))</f>
        <v>0</v>
      </c>
      <c r="Z101" s="244">
        <f>IF(AND(F101&lt;&gt;0,F101&lt;=E101,F101&lt;=INDEX('Sch A. Input'!$BM$15:$BM$33,MATCH(E101,'Sch A. Input'!$BM$15:$BM$33,FALSE)-1,1)),"Leaver",Y101+W101)</f>
        <v>0</v>
      </c>
      <c r="AA101" s="266">
        <f>IF(AND(F101&lt;&gt;0,F101&lt;=E101,F101&lt;=INDEX('Sch A. Input'!$BM$15:$BM$33,MATCH(E101,'Sch A. Input'!$BM$15:$BM$33,FALSE)-1,1)),"Leaver",IFERROR(IF(AND($L$11&gt;Y316,Y316&gt;0),AD316*H101,H101*(SUMPRODUCT(--((MIN(Z101,900000))&gt;$C$9:$C$12),((MIN(Z101,900000))-$C$9:$C$12),$H$9:$H$12))/MIN(Z101,900000)),0))</f>
        <v>0</v>
      </c>
      <c r="AB101" s="266">
        <f>IF(AND(F101&lt;&gt;0,F101&lt;=E101,F101&lt;=INDEX('Sch A. Input'!$BM$15:$BM$33,MATCH(E101,'Sch A. Input'!$BM$15:$BM$33,FALSE)-1,1)),"Leaver",IF(OR(D101="",D101&gt;$L$11,($L$11-15)&lt;$K$9),0,DAYS360(D101,E101+1,FALSE)/15-1))</f>
        <v>0</v>
      </c>
      <c r="AC101" s="267">
        <f>IF(AND(F101&lt;&gt;0,F101&lt;=E101,F101&lt;=INDEX('Sch A. Input'!$BM$15:$BM$33,MATCH(E101,'Sch A. Input'!$BM$15:$BM$33,FALSE)-1,1)),"Leaver",IFERROR(IF((V101/$AB101*$M$9+W101+G101)&gt;900000,"YES","NO"),0))</f>
        <v>0</v>
      </c>
      <c r="AD101" s="231">
        <f>IF(AND(F101&lt;&gt;0,F101&lt;=E101,F101&lt;=INDEX('Sch A. Input'!$BM$15:$BM$33,MATCH(E101,'Sch A. Input'!$BM$15:$BM$33,FALSE)-1,1)),"Leaver",IFERROR(IF(AC101="Yes",MIN(1/(H101/X101)*AA101,AA101),(SUMPRODUCT(--((MIN(Z101,900000))&gt;$C$9:$C$12),((MIN(Z101,900000))-$C$9:$C$12),$H$9:$H$12))-((1-(AB101/24))*(SUMPRODUCT(--((MIN(Y101,900000))&gt;$C$9:$C$12),((MIN(Y101,900000))-$C$9:$C$12),$H$9:$H$12)))),0))</f>
        <v>0</v>
      </c>
      <c r="AE101" s="172">
        <f>IF(AND(F101&lt;&gt;0,F101&lt;=E101,F101&lt;=INDEX('Sch A. Input'!$BM$15:$BM$33,MATCH(E101,'Sch A. Input'!$BM$15:$BM$33,FALSE)-1,1)),"Leaver",IFERROR(AD101/X101,0))</f>
        <v>0</v>
      </c>
      <c r="AF101" s="173">
        <f>IF(AND(F101&lt;&gt;0,F101&lt;=E101,F101&lt;=INDEX('Sch A. Input'!$BM$15:$BM$33,MATCH(E101,'Sch A. Input'!$BM$15:$BM$33,FALSE)-1,1)),"Leaver",T101-AD101)</f>
        <v>0</v>
      </c>
      <c r="AG101" s="94">
        <f t="shared" si="28"/>
        <v>0</v>
      </c>
      <c r="BK101" s="2"/>
      <c r="BL101" s="2"/>
      <c r="BM101" s="2"/>
      <c r="BN101" s="2"/>
      <c r="BO101" s="2"/>
      <c r="BP101" s="2"/>
      <c r="CI101"/>
      <c r="CJ101"/>
      <c r="CK101"/>
      <c r="CL101"/>
      <c r="CM101"/>
    </row>
    <row r="102" spans="2:91" x14ac:dyDescent="0.25">
      <c r="B102" s="70" t="str">
        <f>IF('Sch A. Input'!B100="","",'Sch A. Input'!B100)</f>
        <v/>
      </c>
      <c r="C102" s="75" t="str">
        <f>IF('Sch A. Input'!C100="","",'Sch A. Input'!C100)</f>
        <v/>
      </c>
      <c r="D102" s="71" t="str">
        <f>IF('Sch A. Input'!D100="","",'Sch A. Input'!D100)</f>
        <v/>
      </c>
      <c r="E102" s="71">
        <f>'Sch A. Input'!E100</f>
        <v>42931</v>
      </c>
      <c r="F102" s="71">
        <f>'Sch A. Input'!F100</f>
        <v>0</v>
      </c>
      <c r="G102" s="230">
        <f>'Sch A. Input'!G100</f>
        <v>0</v>
      </c>
      <c r="H102" s="230">
        <f>+IF('Sch A. Input'!D100="",0,MAX($D$12-G102,0))</f>
        <v>0</v>
      </c>
      <c r="I102" s="232">
        <f>SUMIFS('Sch A. Input'!I100:BJ100,'Sch A. Input'!$I$13:$BJ$13,$L$11,'Sch A. Input'!$I$14:$BJ$14,"Recurring")</f>
        <v>0</v>
      </c>
      <c r="J102" s="232">
        <f>SUMIFS('Sch A. Input'!I100:BJ100,'Sch A. Input'!$I$13:$BJ$13,$L$11,'Sch A. Input'!$I$14:$BJ$14,"One-time")</f>
        <v>0</v>
      </c>
      <c r="K102" s="233">
        <f t="shared" si="19"/>
        <v>0</v>
      </c>
      <c r="L102" s="234">
        <f>SUMIFS('Sch A. Input'!I100:BJ100,'Sch A. Input'!$I$14:$BJ$14,"Recurring",'Sch A. Input'!$I$13:$BJ$13,"&lt;="&amp;'Sch D. Workings'!$L$11)</f>
        <v>0</v>
      </c>
      <c r="M102" s="234">
        <f>SUMIFS('Sch A. Input'!I100:BJ100,'Sch A. Input'!$I$14:$BJ$14,"One-time",'Sch A. Input'!$I$13:$BJ$13,"&lt;="&amp;'Sch D. Workings'!$L$11)</f>
        <v>0</v>
      </c>
      <c r="N102" s="235">
        <f t="shared" si="20"/>
        <v>0</v>
      </c>
      <c r="O102" s="234">
        <f t="shared" si="21"/>
        <v>0</v>
      </c>
      <c r="P102" s="234">
        <f t="shared" si="22"/>
        <v>0</v>
      </c>
      <c r="Q102" s="234">
        <f t="shared" si="23"/>
        <v>0</v>
      </c>
      <c r="R102" s="260">
        <f t="shared" si="24"/>
        <v>0</v>
      </c>
      <c r="S102" s="270">
        <f t="shared" si="25"/>
        <v>0</v>
      </c>
      <c r="T102" s="237">
        <f t="shared" si="26"/>
        <v>0</v>
      </c>
      <c r="U102" s="97">
        <f t="shared" si="27"/>
        <v>0</v>
      </c>
      <c r="V102" s="243">
        <f>IF(AND(F102&lt;&gt;0,F102&lt;=E102,F102&lt;=INDEX('Sch A. Input'!$BM$15:$BM$33,MATCH(E102,'Sch A. Input'!$BM$15:$BM$33,FALSE)-1,1)),"Leaver",L102-I102)</f>
        <v>0</v>
      </c>
      <c r="W102" s="243">
        <f>IF(AND(F102&lt;&gt;0,F102&lt;=E102,F102&lt;=INDEX('Sch A. Input'!$BM$15:$BM$33,MATCH(E102,'Sch A. Input'!$BM$15:$BM$33,FALSE)-1,1)),"Leaver",M102-J102)</f>
        <v>0</v>
      </c>
      <c r="X102" s="244">
        <f>IF(AND(F102&lt;&gt;0,F102&lt;=E102,F102&lt;=INDEX('Sch A. Input'!$BM$15:$BM$33,MATCH(E102,'Sch A. Input'!$BM$15:$BM$33,FALSE)-1,1)),"Leaver",N102-K102)</f>
        <v>0</v>
      </c>
      <c r="Y102" s="244">
        <f>IF(AND(F102&lt;&gt;0,F102&lt;=E102,F102&lt;=INDEX('Sch A. Input'!$BM$15:$BM$33,MATCH(E102,'Sch A. Input'!$BM$15:$BM$33,FALSE)-1,1)),"Leaver",IFERROR(V102/AB102*24,0))</f>
        <v>0</v>
      </c>
      <c r="Z102" s="244">
        <f>IF(AND(F102&lt;&gt;0,F102&lt;=E102,F102&lt;=INDEX('Sch A. Input'!$BM$15:$BM$33,MATCH(E102,'Sch A. Input'!$BM$15:$BM$33,FALSE)-1,1)),"Leaver",Y102+W102)</f>
        <v>0</v>
      </c>
      <c r="AA102" s="266">
        <f>IF(AND(F102&lt;&gt;0,F102&lt;=E102,F102&lt;=INDEX('Sch A. Input'!$BM$15:$BM$33,MATCH(E102,'Sch A. Input'!$BM$15:$BM$33,FALSE)-1,1)),"Leaver",IFERROR(IF(AND($L$11&gt;Y317,Y317&gt;0),AD317*H102,H102*(SUMPRODUCT(--((MIN(Z102,900000))&gt;$C$9:$C$12),((MIN(Z102,900000))-$C$9:$C$12),$H$9:$H$12))/MIN(Z102,900000)),0))</f>
        <v>0</v>
      </c>
      <c r="AB102" s="266">
        <f>IF(AND(F102&lt;&gt;0,F102&lt;=E102,F102&lt;=INDEX('Sch A. Input'!$BM$15:$BM$33,MATCH(E102,'Sch A. Input'!$BM$15:$BM$33,FALSE)-1,1)),"Leaver",IF(OR(D102="",D102&gt;$L$11,($L$11-15)&lt;$K$9),0,DAYS360(D102,E102+1,FALSE)/15-1))</f>
        <v>0</v>
      </c>
      <c r="AC102" s="267">
        <f>IF(AND(F102&lt;&gt;0,F102&lt;=E102,F102&lt;=INDEX('Sch A. Input'!$BM$15:$BM$33,MATCH(E102,'Sch A. Input'!$BM$15:$BM$33,FALSE)-1,1)),"Leaver",IFERROR(IF((V102/$AB102*$M$9+W102+G102)&gt;900000,"YES","NO"),0))</f>
        <v>0</v>
      </c>
      <c r="AD102" s="231">
        <f>IF(AND(F102&lt;&gt;0,F102&lt;=E102,F102&lt;=INDEX('Sch A. Input'!$BM$15:$BM$33,MATCH(E102,'Sch A. Input'!$BM$15:$BM$33,FALSE)-1,1)),"Leaver",IFERROR(IF(AC102="Yes",MIN(1/(H102/X102)*AA102,AA102),(SUMPRODUCT(--((MIN(Z102,900000))&gt;$C$9:$C$12),((MIN(Z102,900000))-$C$9:$C$12),$H$9:$H$12))-((1-(AB102/24))*(SUMPRODUCT(--((MIN(Y102,900000))&gt;$C$9:$C$12),((MIN(Y102,900000))-$C$9:$C$12),$H$9:$H$12)))),0))</f>
        <v>0</v>
      </c>
      <c r="AE102" s="172">
        <f>IF(AND(F102&lt;&gt;0,F102&lt;=E102,F102&lt;=INDEX('Sch A. Input'!$BM$15:$BM$33,MATCH(E102,'Sch A. Input'!$BM$15:$BM$33,FALSE)-1,1)),"Leaver",IFERROR(AD102/X102,0))</f>
        <v>0</v>
      </c>
      <c r="AF102" s="173">
        <f>IF(AND(F102&lt;&gt;0,F102&lt;=E102,F102&lt;=INDEX('Sch A. Input'!$BM$15:$BM$33,MATCH(E102,'Sch A. Input'!$BM$15:$BM$33,FALSE)-1,1)),"Leaver",T102-AD102)</f>
        <v>0</v>
      </c>
      <c r="AG102" s="94">
        <f t="shared" si="28"/>
        <v>0</v>
      </c>
      <c r="BK102" s="2"/>
      <c r="BL102" s="2"/>
      <c r="BM102" s="2"/>
      <c r="BN102" s="2"/>
      <c r="BO102" s="2"/>
      <c r="BP102" s="2"/>
      <c r="CI102"/>
      <c r="CJ102"/>
      <c r="CK102"/>
      <c r="CL102"/>
      <c r="CM102"/>
    </row>
    <row r="103" spans="2:91" x14ac:dyDescent="0.25">
      <c r="B103" s="70" t="str">
        <f>IF('Sch A. Input'!B101="","",'Sch A. Input'!B101)</f>
        <v/>
      </c>
      <c r="C103" s="75" t="str">
        <f>IF('Sch A. Input'!C101="","",'Sch A. Input'!C101)</f>
        <v/>
      </c>
      <c r="D103" s="71" t="str">
        <f>IF('Sch A. Input'!D101="","",'Sch A. Input'!D101)</f>
        <v/>
      </c>
      <c r="E103" s="71">
        <f>'Sch A. Input'!E101</f>
        <v>42931</v>
      </c>
      <c r="F103" s="71">
        <f>'Sch A. Input'!F101</f>
        <v>0</v>
      </c>
      <c r="G103" s="230">
        <f>'Sch A. Input'!G101</f>
        <v>0</v>
      </c>
      <c r="H103" s="230">
        <f>+IF('Sch A. Input'!D101="",0,MAX($D$12-G103,0))</f>
        <v>0</v>
      </c>
      <c r="I103" s="232">
        <f>SUMIFS('Sch A. Input'!I101:BJ101,'Sch A. Input'!$I$13:$BJ$13,$L$11,'Sch A. Input'!$I$14:$BJ$14,"Recurring")</f>
        <v>0</v>
      </c>
      <c r="J103" s="232">
        <f>SUMIFS('Sch A. Input'!I101:BJ101,'Sch A. Input'!$I$13:$BJ$13,$L$11,'Sch A. Input'!$I$14:$BJ$14,"One-time")</f>
        <v>0</v>
      </c>
      <c r="K103" s="233">
        <f t="shared" si="19"/>
        <v>0</v>
      </c>
      <c r="L103" s="234">
        <f>SUMIFS('Sch A. Input'!I101:BJ101,'Sch A. Input'!$I$14:$BJ$14,"Recurring",'Sch A. Input'!$I$13:$BJ$13,"&lt;="&amp;'Sch D. Workings'!$L$11)</f>
        <v>0</v>
      </c>
      <c r="M103" s="234">
        <f>SUMIFS('Sch A. Input'!I101:BJ101,'Sch A. Input'!$I$14:$BJ$14,"One-time",'Sch A. Input'!$I$13:$BJ$13,"&lt;="&amp;'Sch D. Workings'!$L$11)</f>
        <v>0</v>
      </c>
      <c r="N103" s="235">
        <f t="shared" si="20"/>
        <v>0</v>
      </c>
      <c r="O103" s="234">
        <f t="shared" si="21"/>
        <v>0</v>
      </c>
      <c r="P103" s="234">
        <f t="shared" si="22"/>
        <v>0</v>
      </c>
      <c r="Q103" s="234">
        <f t="shared" si="23"/>
        <v>0</v>
      </c>
      <c r="R103" s="260">
        <f t="shared" si="24"/>
        <v>0</v>
      </c>
      <c r="S103" s="270">
        <f t="shared" si="25"/>
        <v>0</v>
      </c>
      <c r="T103" s="237">
        <f t="shared" si="26"/>
        <v>0</v>
      </c>
      <c r="U103" s="97">
        <f t="shared" si="27"/>
        <v>0</v>
      </c>
      <c r="V103" s="243">
        <f>IF(AND(F103&lt;&gt;0,F103&lt;=E103,F103&lt;=INDEX('Sch A. Input'!$BM$15:$BM$33,MATCH(E103,'Sch A. Input'!$BM$15:$BM$33,FALSE)-1,1)),"Leaver",L103-I103)</f>
        <v>0</v>
      </c>
      <c r="W103" s="243">
        <f>IF(AND(F103&lt;&gt;0,F103&lt;=E103,F103&lt;=INDEX('Sch A. Input'!$BM$15:$BM$33,MATCH(E103,'Sch A. Input'!$BM$15:$BM$33,FALSE)-1,1)),"Leaver",M103-J103)</f>
        <v>0</v>
      </c>
      <c r="X103" s="244">
        <f>IF(AND(F103&lt;&gt;0,F103&lt;=E103,F103&lt;=INDEX('Sch A. Input'!$BM$15:$BM$33,MATCH(E103,'Sch A. Input'!$BM$15:$BM$33,FALSE)-1,1)),"Leaver",N103-K103)</f>
        <v>0</v>
      </c>
      <c r="Y103" s="244">
        <f>IF(AND(F103&lt;&gt;0,F103&lt;=E103,F103&lt;=INDEX('Sch A. Input'!$BM$15:$BM$33,MATCH(E103,'Sch A. Input'!$BM$15:$BM$33,FALSE)-1,1)),"Leaver",IFERROR(V103/AB103*24,0))</f>
        <v>0</v>
      </c>
      <c r="Z103" s="244">
        <f>IF(AND(F103&lt;&gt;0,F103&lt;=E103,F103&lt;=INDEX('Sch A. Input'!$BM$15:$BM$33,MATCH(E103,'Sch A. Input'!$BM$15:$BM$33,FALSE)-1,1)),"Leaver",Y103+W103)</f>
        <v>0</v>
      </c>
      <c r="AA103" s="266">
        <f>IF(AND(F103&lt;&gt;0,F103&lt;=E103,F103&lt;=INDEX('Sch A. Input'!$BM$15:$BM$33,MATCH(E103,'Sch A. Input'!$BM$15:$BM$33,FALSE)-1,1)),"Leaver",IFERROR(IF(AND($L$11&gt;Y318,Y318&gt;0),AD318*H103,H103*(SUMPRODUCT(--((MIN(Z103,900000))&gt;$C$9:$C$12),((MIN(Z103,900000))-$C$9:$C$12),$H$9:$H$12))/MIN(Z103,900000)),0))</f>
        <v>0</v>
      </c>
      <c r="AB103" s="266">
        <f>IF(AND(F103&lt;&gt;0,F103&lt;=E103,F103&lt;=INDEX('Sch A. Input'!$BM$15:$BM$33,MATCH(E103,'Sch A. Input'!$BM$15:$BM$33,FALSE)-1,1)),"Leaver",IF(OR(D103="",D103&gt;$L$11,($L$11-15)&lt;$K$9),0,DAYS360(D103,E103+1,FALSE)/15-1))</f>
        <v>0</v>
      </c>
      <c r="AC103" s="267">
        <f>IF(AND(F103&lt;&gt;0,F103&lt;=E103,F103&lt;=INDEX('Sch A. Input'!$BM$15:$BM$33,MATCH(E103,'Sch A. Input'!$BM$15:$BM$33,FALSE)-1,1)),"Leaver",IFERROR(IF((V103/$AB103*$M$9+W103+G103)&gt;900000,"YES","NO"),0))</f>
        <v>0</v>
      </c>
      <c r="AD103" s="231">
        <f>IF(AND(F103&lt;&gt;0,F103&lt;=E103,F103&lt;=INDEX('Sch A. Input'!$BM$15:$BM$33,MATCH(E103,'Sch A. Input'!$BM$15:$BM$33,FALSE)-1,1)),"Leaver",IFERROR(IF(AC103="Yes",MIN(1/(H103/X103)*AA103,AA103),(SUMPRODUCT(--((MIN(Z103,900000))&gt;$C$9:$C$12),((MIN(Z103,900000))-$C$9:$C$12),$H$9:$H$12))-((1-(AB103/24))*(SUMPRODUCT(--((MIN(Y103,900000))&gt;$C$9:$C$12),((MIN(Y103,900000))-$C$9:$C$12),$H$9:$H$12)))),0))</f>
        <v>0</v>
      </c>
      <c r="AE103" s="172">
        <f>IF(AND(F103&lt;&gt;0,F103&lt;=E103,F103&lt;=INDEX('Sch A. Input'!$BM$15:$BM$33,MATCH(E103,'Sch A. Input'!$BM$15:$BM$33,FALSE)-1,1)),"Leaver",IFERROR(AD103/X103,0))</f>
        <v>0</v>
      </c>
      <c r="AF103" s="173">
        <f>IF(AND(F103&lt;&gt;0,F103&lt;=E103,F103&lt;=INDEX('Sch A. Input'!$BM$15:$BM$33,MATCH(E103,'Sch A. Input'!$BM$15:$BM$33,FALSE)-1,1)),"Leaver",T103-AD103)</f>
        <v>0</v>
      </c>
      <c r="AG103" s="94">
        <f t="shared" si="28"/>
        <v>0</v>
      </c>
      <c r="BK103" s="2"/>
      <c r="BL103" s="2"/>
      <c r="BM103" s="2"/>
      <c r="BN103" s="2"/>
      <c r="BO103" s="2"/>
      <c r="BP103" s="2"/>
      <c r="CI103"/>
      <c r="CJ103"/>
      <c r="CK103"/>
      <c r="CL103"/>
      <c r="CM103"/>
    </row>
    <row r="104" spans="2:91" x14ac:dyDescent="0.25">
      <c r="B104" s="70" t="str">
        <f>IF('Sch A. Input'!B102="","",'Sch A. Input'!B102)</f>
        <v/>
      </c>
      <c r="C104" s="75" t="str">
        <f>IF('Sch A. Input'!C102="","",'Sch A. Input'!C102)</f>
        <v/>
      </c>
      <c r="D104" s="71" t="str">
        <f>IF('Sch A. Input'!D102="","",'Sch A. Input'!D102)</f>
        <v/>
      </c>
      <c r="E104" s="71">
        <f>'Sch A. Input'!E102</f>
        <v>42931</v>
      </c>
      <c r="F104" s="71">
        <f>'Sch A. Input'!F102</f>
        <v>0</v>
      </c>
      <c r="G104" s="230">
        <f>'Sch A. Input'!G102</f>
        <v>0</v>
      </c>
      <c r="H104" s="230">
        <f>+IF('Sch A. Input'!D102="",0,MAX($D$12-G104,0))</f>
        <v>0</v>
      </c>
      <c r="I104" s="232">
        <f>SUMIFS('Sch A. Input'!I102:BJ102,'Sch A. Input'!$I$13:$BJ$13,$L$11,'Sch A. Input'!$I$14:$BJ$14,"Recurring")</f>
        <v>0</v>
      </c>
      <c r="J104" s="232">
        <f>SUMIFS('Sch A. Input'!I102:BJ102,'Sch A. Input'!$I$13:$BJ$13,$L$11,'Sch A. Input'!$I$14:$BJ$14,"One-time")</f>
        <v>0</v>
      </c>
      <c r="K104" s="233">
        <f t="shared" si="19"/>
        <v>0</v>
      </c>
      <c r="L104" s="234">
        <f>SUMIFS('Sch A. Input'!I102:BJ102,'Sch A. Input'!$I$14:$BJ$14,"Recurring",'Sch A. Input'!$I$13:$BJ$13,"&lt;="&amp;'Sch D. Workings'!$L$11)</f>
        <v>0</v>
      </c>
      <c r="M104" s="234">
        <f>SUMIFS('Sch A. Input'!I102:BJ102,'Sch A. Input'!$I$14:$BJ$14,"One-time",'Sch A. Input'!$I$13:$BJ$13,"&lt;="&amp;'Sch D. Workings'!$L$11)</f>
        <v>0</v>
      </c>
      <c r="N104" s="235">
        <f t="shared" si="20"/>
        <v>0</v>
      </c>
      <c r="O104" s="234">
        <f t="shared" si="21"/>
        <v>0</v>
      </c>
      <c r="P104" s="234">
        <f t="shared" si="22"/>
        <v>0</v>
      </c>
      <c r="Q104" s="234">
        <f t="shared" si="23"/>
        <v>0</v>
      </c>
      <c r="R104" s="260">
        <f t="shared" si="24"/>
        <v>0</v>
      </c>
      <c r="S104" s="270">
        <f t="shared" si="25"/>
        <v>0</v>
      </c>
      <c r="T104" s="237">
        <f t="shared" si="26"/>
        <v>0</v>
      </c>
      <c r="U104" s="97">
        <f t="shared" si="27"/>
        <v>0</v>
      </c>
      <c r="V104" s="243">
        <f>IF(AND(F104&lt;&gt;0,F104&lt;=E104,F104&lt;=INDEX('Sch A. Input'!$BM$15:$BM$33,MATCH(E104,'Sch A. Input'!$BM$15:$BM$33,FALSE)-1,1)),"Leaver",L104-I104)</f>
        <v>0</v>
      </c>
      <c r="W104" s="243">
        <f>IF(AND(F104&lt;&gt;0,F104&lt;=E104,F104&lt;=INDEX('Sch A. Input'!$BM$15:$BM$33,MATCH(E104,'Sch A. Input'!$BM$15:$BM$33,FALSE)-1,1)),"Leaver",M104-J104)</f>
        <v>0</v>
      </c>
      <c r="X104" s="244">
        <f>IF(AND(F104&lt;&gt;0,F104&lt;=E104,F104&lt;=INDEX('Sch A. Input'!$BM$15:$BM$33,MATCH(E104,'Sch A. Input'!$BM$15:$BM$33,FALSE)-1,1)),"Leaver",N104-K104)</f>
        <v>0</v>
      </c>
      <c r="Y104" s="244">
        <f>IF(AND(F104&lt;&gt;0,F104&lt;=E104,F104&lt;=INDEX('Sch A. Input'!$BM$15:$BM$33,MATCH(E104,'Sch A. Input'!$BM$15:$BM$33,FALSE)-1,1)),"Leaver",IFERROR(V104/AB104*24,0))</f>
        <v>0</v>
      </c>
      <c r="Z104" s="244">
        <f>IF(AND(F104&lt;&gt;0,F104&lt;=E104,F104&lt;=INDEX('Sch A. Input'!$BM$15:$BM$33,MATCH(E104,'Sch A. Input'!$BM$15:$BM$33,FALSE)-1,1)),"Leaver",Y104+W104)</f>
        <v>0</v>
      </c>
      <c r="AA104" s="266">
        <f>IF(AND(F104&lt;&gt;0,F104&lt;=E104,F104&lt;=INDEX('Sch A. Input'!$BM$15:$BM$33,MATCH(E104,'Sch A. Input'!$BM$15:$BM$33,FALSE)-1,1)),"Leaver",IFERROR(IF(AND($L$11&gt;Y319,Y319&gt;0),AD319*H104,H104*(SUMPRODUCT(--((MIN(Z104,900000))&gt;$C$9:$C$12),((MIN(Z104,900000))-$C$9:$C$12),$H$9:$H$12))/MIN(Z104,900000)),0))</f>
        <v>0</v>
      </c>
      <c r="AB104" s="266">
        <f>IF(AND(F104&lt;&gt;0,F104&lt;=E104,F104&lt;=INDEX('Sch A. Input'!$BM$15:$BM$33,MATCH(E104,'Sch A. Input'!$BM$15:$BM$33,FALSE)-1,1)),"Leaver",IF(OR(D104="",D104&gt;$L$11,($L$11-15)&lt;$K$9),0,DAYS360(D104,E104+1,FALSE)/15-1))</f>
        <v>0</v>
      </c>
      <c r="AC104" s="267">
        <f>IF(AND(F104&lt;&gt;0,F104&lt;=E104,F104&lt;=INDEX('Sch A. Input'!$BM$15:$BM$33,MATCH(E104,'Sch A. Input'!$BM$15:$BM$33,FALSE)-1,1)),"Leaver",IFERROR(IF((V104/$AB104*$M$9+W104+G104)&gt;900000,"YES","NO"),0))</f>
        <v>0</v>
      </c>
      <c r="AD104" s="231">
        <f>IF(AND(F104&lt;&gt;0,F104&lt;=E104,F104&lt;=INDEX('Sch A. Input'!$BM$15:$BM$33,MATCH(E104,'Sch A. Input'!$BM$15:$BM$33,FALSE)-1,1)),"Leaver",IFERROR(IF(AC104="Yes",MIN(1/(H104/X104)*AA104,AA104),(SUMPRODUCT(--((MIN(Z104,900000))&gt;$C$9:$C$12),((MIN(Z104,900000))-$C$9:$C$12),$H$9:$H$12))-((1-(AB104/24))*(SUMPRODUCT(--((MIN(Y104,900000))&gt;$C$9:$C$12),((MIN(Y104,900000))-$C$9:$C$12),$H$9:$H$12)))),0))</f>
        <v>0</v>
      </c>
      <c r="AE104" s="172">
        <f>IF(AND(F104&lt;&gt;0,F104&lt;=E104,F104&lt;=INDEX('Sch A. Input'!$BM$15:$BM$33,MATCH(E104,'Sch A. Input'!$BM$15:$BM$33,FALSE)-1,1)),"Leaver",IFERROR(AD104/X104,0))</f>
        <v>0</v>
      </c>
      <c r="AF104" s="173">
        <f>IF(AND(F104&lt;&gt;0,F104&lt;=E104,F104&lt;=INDEX('Sch A. Input'!$BM$15:$BM$33,MATCH(E104,'Sch A. Input'!$BM$15:$BM$33,FALSE)-1,1)),"Leaver",T104-AD104)</f>
        <v>0</v>
      </c>
      <c r="AG104" s="94">
        <f t="shared" si="28"/>
        <v>0</v>
      </c>
      <c r="BK104" s="2"/>
      <c r="BL104" s="2"/>
      <c r="BM104" s="2"/>
      <c r="BN104" s="2"/>
      <c r="BO104" s="2"/>
      <c r="BP104" s="2"/>
      <c r="CI104"/>
      <c r="CJ104"/>
      <c r="CK104"/>
      <c r="CL104"/>
      <c r="CM104"/>
    </row>
    <row r="105" spans="2:91" x14ac:dyDescent="0.25">
      <c r="B105" s="70" t="str">
        <f>IF('Sch A. Input'!B103="","",'Sch A. Input'!B103)</f>
        <v/>
      </c>
      <c r="C105" s="75" t="str">
        <f>IF('Sch A. Input'!C103="","",'Sch A. Input'!C103)</f>
        <v/>
      </c>
      <c r="D105" s="71" t="str">
        <f>IF('Sch A. Input'!D103="","",'Sch A. Input'!D103)</f>
        <v/>
      </c>
      <c r="E105" s="71">
        <f>'Sch A. Input'!E103</f>
        <v>42931</v>
      </c>
      <c r="F105" s="71">
        <f>'Sch A. Input'!F103</f>
        <v>0</v>
      </c>
      <c r="G105" s="230">
        <f>'Sch A. Input'!G103</f>
        <v>0</v>
      </c>
      <c r="H105" s="230">
        <f>+IF('Sch A. Input'!D103="",0,MAX($D$12-G105,0))</f>
        <v>0</v>
      </c>
      <c r="I105" s="232">
        <f>SUMIFS('Sch A. Input'!I103:BJ103,'Sch A. Input'!$I$13:$BJ$13,$L$11,'Sch A. Input'!$I$14:$BJ$14,"Recurring")</f>
        <v>0</v>
      </c>
      <c r="J105" s="232">
        <f>SUMIFS('Sch A. Input'!I103:BJ103,'Sch A. Input'!$I$13:$BJ$13,$L$11,'Sch A. Input'!$I$14:$BJ$14,"One-time")</f>
        <v>0</v>
      </c>
      <c r="K105" s="233">
        <f t="shared" si="19"/>
        <v>0</v>
      </c>
      <c r="L105" s="234">
        <f>SUMIFS('Sch A. Input'!I103:BJ103,'Sch A. Input'!$I$14:$BJ$14,"Recurring",'Sch A. Input'!$I$13:$BJ$13,"&lt;="&amp;'Sch D. Workings'!$L$11)</f>
        <v>0</v>
      </c>
      <c r="M105" s="234">
        <f>SUMIFS('Sch A. Input'!I103:BJ103,'Sch A. Input'!$I$14:$BJ$14,"One-time",'Sch A. Input'!$I$13:$BJ$13,"&lt;="&amp;'Sch D. Workings'!$L$11)</f>
        <v>0</v>
      </c>
      <c r="N105" s="235">
        <f t="shared" si="20"/>
        <v>0</v>
      </c>
      <c r="O105" s="234">
        <f t="shared" si="21"/>
        <v>0</v>
      </c>
      <c r="P105" s="234">
        <f t="shared" si="22"/>
        <v>0</v>
      </c>
      <c r="Q105" s="234">
        <f t="shared" si="23"/>
        <v>0</v>
      </c>
      <c r="R105" s="260">
        <f t="shared" si="24"/>
        <v>0</v>
      </c>
      <c r="S105" s="270">
        <f t="shared" si="25"/>
        <v>0</v>
      </c>
      <c r="T105" s="237">
        <f t="shared" si="26"/>
        <v>0</v>
      </c>
      <c r="U105" s="97">
        <f t="shared" si="27"/>
        <v>0</v>
      </c>
      <c r="V105" s="243">
        <f>IF(AND(F105&lt;&gt;0,F105&lt;=E105,F105&lt;=INDEX('Sch A. Input'!$BM$15:$BM$33,MATCH(E105,'Sch A. Input'!$BM$15:$BM$33,FALSE)-1,1)),"Leaver",L105-I105)</f>
        <v>0</v>
      </c>
      <c r="W105" s="243">
        <f>IF(AND(F105&lt;&gt;0,F105&lt;=E105,F105&lt;=INDEX('Sch A. Input'!$BM$15:$BM$33,MATCH(E105,'Sch A. Input'!$BM$15:$BM$33,FALSE)-1,1)),"Leaver",M105-J105)</f>
        <v>0</v>
      </c>
      <c r="X105" s="244">
        <f>IF(AND(F105&lt;&gt;0,F105&lt;=E105,F105&lt;=INDEX('Sch A. Input'!$BM$15:$BM$33,MATCH(E105,'Sch A. Input'!$BM$15:$BM$33,FALSE)-1,1)),"Leaver",N105-K105)</f>
        <v>0</v>
      </c>
      <c r="Y105" s="244">
        <f>IF(AND(F105&lt;&gt;0,F105&lt;=E105,F105&lt;=INDEX('Sch A. Input'!$BM$15:$BM$33,MATCH(E105,'Sch A. Input'!$BM$15:$BM$33,FALSE)-1,1)),"Leaver",IFERROR(V105/AB105*24,0))</f>
        <v>0</v>
      </c>
      <c r="Z105" s="244">
        <f>IF(AND(F105&lt;&gt;0,F105&lt;=E105,F105&lt;=INDEX('Sch A. Input'!$BM$15:$BM$33,MATCH(E105,'Sch A. Input'!$BM$15:$BM$33,FALSE)-1,1)),"Leaver",Y105+W105)</f>
        <v>0</v>
      </c>
      <c r="AA105" s="266">
        <f>IF(AND(F105&lt;&gt;0,F105&lt;=E105,F105&lt;=INDEX('Sch A. Input'!$BM$15:$BM$33,MATCH(E105,'Sch A. Input'!$BM$15:$BM$33,FALSE)-1,1)),"Leaver",IFERROR(IF(AND($L$11&gt;Y320,Y320&gt;0),AD320*H105,H105*(SUMPRODUCT(--((MIN(Z105,900000))&gt;$C$9:$C$12),((MIN(Z105,900000))-$C$9:$C$12),$H$9:$H$12))/MIN(Z105,900000)),0))</f>
        <v>0</v>
      </c>
      <c r="AB105" s="266">
        <f>IF(AND(F105&lt;&gt;0,F105&lt;=E105,F105&lt;=INDEX('Sch A. Input'!$BM$15:$BM$33,MATCH(E105,'Sch A. Input'!$BM$15:$BM$33,FALSE)-1,1)),"Leaver",IF(OR(D105="",D105&gt;$L$11,($L$11-15)&lt;$K$9),0,DAYS360(D105,E105+1,FALSE)/15-1))</f>
        <v>0</v>
      </c>
      <c r="AC105" s="267">
        <f>IF(AND(F105&lt;&gt;0,F105&lt;=E105,F105&lt;=INDEX('Sch A. Input'!$BM$15:$BM$33,MATCH(E105,'Sch A. Input'!$BM$15:$BM$33,FALSE)-1,1)),"Leaver",IFERROR(IF((V105/$AB105*$M$9+W105+G105)&gt;900000,"YES","NO"),0))</f>
        <v>0</v>
      </c>
      <c r="AD105" s="231">
        <f>IF(AND(F105&lt;&gt;0,F105&lt;=E105,F105&lt;=INDEX('Sch A. Input'!$BM$15:$BM$33,MATCH(E105,'Sch A. Input'!$BM$15:$BM$33,FALSE)-1,1)),"Leaver",IFERROR(IF(AC105="Yes",MIN(1/(H105/X105)*AA105,AA105),(SUMPRODUCT(--((MIN(Z105,900000))&gt;$C$9:$C$12),((MIN(Z105,900000))-$C$9:$C$12),$H$9:$H$12))-((1-(AB105/24))*(SUMPRODUCT(--((MIN(Y105,900000))&gt;$C$9:$C$12),((MIN(Y105,900000))-$C$9:$C$12),$H$9:$H$12)))),0))</f>
        <v>0</v>
      </c>
      <c r="AE105" s="172">
        <f>IF(AND(F105&lt;&gt;0,F105&lt;=E105,F105&lt;=INDEX('Sch A. Input'!$BM$15:$BM$33,MATCH(E105,'Sch A. Input'!$BM$15:$BM$33,FALSE)-1,1)),"Leaver",IFERROR(AD105/X105,0))</f>
        <v>0</v>
      </c>
      <c r="AF105" s="173">
        <f>IF(AND(F105&lt;&gt;0,F105&lt;=E105,F105&lt;=INDEX('Sch A. Input'!$BM$15:$BM$33,MATCH(E105,'Sch A. Input'!$BM$15:$BM$33,FALSE)-1,1)),"Leaver",T105-AD105)</f>
        <v>0</v>
      </c>
      <c r="AG105" s="94">
        <f t="shared" si="28"/>
        <v>0</v>
      </c>
      <c r="BK105" s="2"/>
      <c r="BL105" s="2"/>
      <c r="BM105" s="2"/>
      <c r="BN105" s="2"/>
      <c r="BO105" s="2"/>
      <c r="BP105" s="2"/>
      <c r="CI105"/>
      <c r="CJ105"/>
      <c r="CK105"/>
      <c r="CL105"/>
      <c r="CM105"/>
    </row>
    <row r="106" spans="2:91" x14ac:dyDescent="0.25">
      <c r="B106" s="70" t="str">
        <f>IF('Sch A. Input'!B104="","",'Sch A. Input'!B104)</f>
        <v/>
      </c>
      <c r="C106" s="75" t="str">
        <f>IF('Sch A. Input'!C104="","",'Sch A. Input'!C104)</f>
        <v/>
      </c>
      <c r="D106" s="71" t="str">
        <f>IF('Sch A. Input'!D104="","",'Sch A. Input'!D104)</f>
        <v/>
      </c>
      <c r="E106" s="71">
        <f>'Sch A. Input'!E104</f>
        <v>42931</v>
      </c>
      <c r="F106" s="71">
        <f>'Sch A. Input'!F104</f>
        <v>0</v>
      </c>
      <c r="G106" s="230">
        <f>'Sch A. Input'!G104</f>
        <v>0</v>
      </c>
      <c r="H106" s="230">
        <f>+IF('Sch A. Input'!D104="",0,MAX($D$12-G106,0))</f>
        <v>0</v>
      </c>
      <c r="I106" s="232">
        <f>SUMIFS('Sch A. Input'!I104:BJ104,'Sch A. Input'!$I$13:$BJ$13,$L$11,'Sch A. Input'!$I$14:$BJ$14,"Recurring")</f>
        <v>0</v>
      </c>
      <c r="J106" s="232">
        <f>SUMIFS('Sch A. Input'!I104:BJ104,'Sch A. Input'!$I$13:$BJ$13,$L$11,'Sch A. Input'!$I$14:$BJ$14,"One-time")</f>
        <v>0</v>
      </c>
      <c r="K106" s="233">
        <f t="shared" si="19"/>
        <v>0</v>
      </c>
      <c r="L106" s="234">
        <f>SUMIFS('Sch A. Input'!I104:BJ104,'Sch A. Input'!$I$14:$BJ$14,"Recurring",'Sch A. Input'!$I$13:$BJ$13,"&lt;="&amp;'Sch D. Workings'!$L$11)</f>
        <v>0</v>
      </c>
      <c r="M106" s="234">
        <f>SUMIFS('Sch A. Input'!I104:BJ104,'Sch A. Input'!$I$14:$BJ$14,"One-time",'Sch A. Input'!$I$13:$BJ$13,"&lt;="&amp;'Sch D. Workings'!$L$11)</f>
        <v>0</v>
      </c>
      <c r="N106" s="235">
        <f t="shared" si="20"/>
        <v>0</v>
      </c>
      <c r="O106" s="234">
        <f t="shared" si="21"/>
        <v>0</v>
      </c>
      <c r="P106" s="234">
        <f t="shared" si="22"/>
        <v>0</v>
      </c>
      <c r="Q106" s="234">
        <f t="shared" si="23"/>
        <v>0</v>
      </c>
      <c r="R106" s="260">
        <f t="shared" si="24"/>
        <v>0</v>
      </c>
      <c r="S106" s="270">
        <f t="shared" si="25"/>
        <v>0</v>
      </c>
      <c r="T106" s="237">
        <f t="shared" si="26"/>
        <v>0</v>
      </c>
      <c r="U106" s="97">
        <f t="shared" si="27"/>
        <v>0</v>
      </c>
      <c r="V106" s="243">
        <f>IF(AND(F106&lt;&gt;0,F106&lt;=E106,F106&lt;=INDEX('Sch A. Input'!$BM$15:$BM$33,MATCH(E106,'Sch A. Input'!$BM$15:$BM$33,FALSE)-1,1)),"Leaver",L106-I106)</f>
        <v>0</v>
      </c>
      <c r="W106" s="243">
        <f>IF(AND(F106&lt;&gt;0,F106&lt;=E106,F106&lt;=INDEX('Sch A. Input'!$BM$15:$BM$33,MATCH(E106,'Sch A. Input'!$BM$15:$BM$33,FALSE)-1,1)),"Leaver",M106-J106)</f>
        <v>0</v>
      </c>
      <c r="X106" s="244">
        <f>IF(AND(F106&lt;&gt;0,F106&lt;=E106,F106&lt;=INDEX('Sch A. Input'!$BM$15:$BM$33,MATCH(E106,'Sch A. Input'!$BM$15:$BM$33,FALSE)-1,1)),"Leaver",N106-K106)</f>
        <v>0</v>
      </c>
      <c r="Y106" s="244">
        <f>IF(AND(F106&lt;&gt;0,F106&lt;=E106,F106&lt;=INDEX('Sch A. Input'!$BM$15:$BM$33,MATCH(E106,'Sch A. Input'!$BM$15:$BM$33,FALSE)-1,1)),"Leaver",IFERROR(V106/AB106*24,0))</f>
        <v>0</v>
      </c>
      <c r="Z106" s="244">
        <f>IF(AND(F106&lt;&gt;0,F106&lt;=E106,F106&lt;=INDEX('Sch A. Input'!$BM$15:$BM$33,MATCH(E106,'Sch A. Input'!$BM$15:$BM$33,FALSE)-1,1)),"Leaver",Y106+W106)</f>
        <v>0</v>
      </c>
      <c r="AA106" s="266">
        <f>IF(AND(F106&lt;&gt;0,F106&lt;=E106,F106&lt;=INDEX('Sch A. Input'!$BM$15:$BM$33,MATCH(E106,'Sch A. Input'!$BM$15:$BM$33,FALSE)-1,1)),"Leaver",IFERROR(IF(AND($L$11&gt;Y321,Y321&gt;0),AD321*H106,H106*(SUMPRODUCT(--((MIN(Z106,900000))&gt;$C$9:$C$12),((MIN(Z106,900000))-$C$9:$C$12),$H$9:$H$12))/MIN(Z106,900000)),0))</f>
        <v>0</v>
      </c>
      <c r="AB106" s="266">
        <f>IF(AND(F106&lt;&gt;0,F106&lt;=E106,F106&lt;=INDEX('Sch A. Input'!$BM$15:$BM$33,MATCH(E106,'Sch A. Input'!$BM$15:$BM$33,FALSE)-1,1)),"Leaver",IF(OR(D106="",D106&gt;$L$11,($L$11-15)&lt;$K$9),0,DAYS360(D106,E106+1,FALSE)/15-1))</f>
        <v>0</v>
      </c>
      <c r="AC106" s="267">
        <f>IF(AND(F106&lt;&gt;0,F106&lt;=E106,F106&lt;=INDEX('Sch A. Input'!$BM$15:$BM$33,MATCH(E106,'Sch A. Input'!$BM$15:$BM$33,FALSE)-1,1)),"Leaver",IFERROR(IF((V106/$AB106*$M$9+W106+G106)&gt;900000,"YES","NO"),0))</f>
        <v>0</v>
      </c>
      <c r="AD106" s="231">
        <f>IF(AND(F106&lt;&gt;0,F106&lt;=E106,F106&lt;=INDEX('Sch A. Input'!$BM$15:$BM$33,MATCH(E106,'Sch A. Input'!$BM$15:$BM$33,FALSE)-1,1)),"Leaver",IFERROR(IF(AC106="Yes",MIN(1/(H106/X106)*AA106,AA106),(SUMPRODUCT(--((MIN(Z106,900000))&gt;$C$9:$C$12),((MIN(Z106,900000))-$C$9:$C$12),$H$9:$H$12))-((1-(AB106/24))*(SUMPRODUCT(--((MIN(Y106,900000))&gt;$C$9:$C$12),((MIN(Y106,900000))-$C$9:$C$12),$H$9:$H$12)))),0))</f>
        <v>0</v>
      </c>
      <c r="AE106" s="172">
        <f>IF(AND(F106&lt;&gt;0,F106&lt;=E106,F106&lt;=INDEX('Sch A. Input'!$BM$15:$BM$33,MATCH(E106,'Sch A. Input'!$BM$15:$BM$33,FALSE)-1,1)),"Leaver",IFERROR(AD106/X106,0))</f>
        <v>0</v>
      </c>
      <c r="AF106" s="173">
        <f>IF(AND(F106&lt;&gt;0,F106&lt;=E106,F106&lt;=INDEX('Sch A. Input'!$BM$15:$BM$33,MATCH(E106,'Sch A. Input'!$BM$15:$BM$33,FALSE)-1,1)),"Leaver",T106-AD106)</f>
        <v>0</v>
      </c>
      <c r="AG106" s="94">
        <f t="shared" si="28"/>
        <v>0</v>
      </c>
      <c r="BK106" s="2"/>
      <c r="BL106" s="2"/>
      <c r="BM106" s="2"/>
      <c r="BN106" s="2"/>
      <c r="BO106" s="2"/>
      <c r="BP106" s="2"/>
      <c r="CI106"/>
      <c r="CJ106"/>
      <c r="CK106"/>
      <c r="CL106"/>
      <c r="CM106"/>
    </row>
    <row r="107" spans="2:91" x14ac:dyDescent="0.25">
      <c r="B107" s="70" t="str">
        <f>IF('Sch A. Input'!B105="","",'Sch A. Input'!B105)</f>
        <v/>
      </c>
      <c r="C107" s="75" t="str">
        <f>IF('Sch A. Input'!C105="","",'Sch A. Input'!C105)</f>
        <v/>
      </c>
      <c r="D107" s="71" t="str">
        <f>IF('Sch A. Input'!D105="","",'Sch A. Input'!D105)</f>
        <v/>
      </c>
      <c r="E107" s="71">
        <f>'Sch A. Input'!E105</f>
        <v>42931</v>
      </c>
      <c r="F107" s="71">
        <f>'Sch A. Input'!F105</f>
        <v>0</v>
      </c>
      <c r="G107" s="230">
        <f>'Sch A. Input'!G105</f>
        <v>0</v>
      </c>
      <c r="H107" s="230">
        <f>+IF('Sch A. Input'!D105="",0,MAX($D$12-G107,0))</f>
        <v>0</v>
      </c>
      <c r="I107" s="232">
        <f>SUMIFS('Sch A. Input'!I105:BJ105,'Sch A. Input'!$I$13:$BJ$13,$L$11,'Sch A. Input'!$I$14:$BJ$14,"Recurring")</f>
        <v>0</v>
      </c>
      <c r="J107" s="232">
        <f>SUMIFS('Sch A. Input'!I105:BJ105,'Sch A. Input'!$I$13:$BJ$13,$L$11,'Sch A. Input'!$I$14:$BJ$14,"One-time")</f>
        <v>0</v>
      </c>
      <c r="K107" s="233">
        <f t="shared" si="19"/>
        <v>0</v>
      </c>
      <c r="L107" s="234">
        <f>SUMIFS('Sch A. Input'!I105:BJ105,'Sch A. Input'!$I$14:$BJ$14,"Recurring",'Sch A. Input'!$I$13:$BJ$13,"&lt;="&amp;'Sch D. Workings'!$L$11)</f>
        <v>0</v>
      </c>
      <c r="M107" s="234">
        <f>SUMIFS('Sch A. Input'!I105:BJ105,'Sch A. Input'!$I$14:$BJ$14,"One-time",'Sch A. Input'!$I$13:$BJ$13,"&lt;="&amp;'Sch D. Workings'!$L$11)</f>
        <v>0</v>
      </c>
      <c r="N107" s="235">
        <f t="shared" si="20"/>
        <v>0</v>
      </c>
      <c r="O107" s="234">
        <f t="shared" si="21"/>
        <v>0</v>
      </c>
      <c r="P107" s="234">
        <f t="shared" si="22"/>
        <v>0</v>
      </c>
      <c r="Q107" s="234">
        <f t="shared" si="23"/>
        <v>0</v>
      </c>
      <c r="R107" s="260">
        <f t="shared" si="24"/>
        <v>0</v>
      </c>
      <c r="S107" s="270">
        <f t="shared" si="25"/>
        <v>0</v>
      </c>
      <c r="T107" s="237">
        <f t="shared" si="26"/>
        <v>0</v>
      </c>
      <c r="U107" s="97">
        <f t="shared" si="27"/>
        <v>0</v>
      </c>
      <c r="V107" s="243">
        <f>IF(AND(F107&lt;&gt;0,F107&lt;=E107,F107&lt;=INDEX('Sch A. Input'!$BM$15:$BM$33,MATCH(E107,'Sch A. Input'!$BM$15:$BM$33,FALSE)-1,1)),"Leaver",L107-I107)</f>
        <v>0</v>
      </c>
      <c r="W107" s="243">
        <f>IF(AND(F107&lt;&gt;0,F107&lt;=E107,F107&lt;=INDEX('Sch A. Input'!$BM$15:$BM$33,MATCH(E107,'Sch A. Input'!$BM$15:$BM$33,FALSE)-1,1)),"Leaver",M107-J107)</f>
        <v>0</v>
      </c>
      <c r="X107" s="244">
        <f>IF(AND(F107&lt;&gt;0,F107&lt;=E107,F107&lt;=INDEX('Sch A. Input'!$BM$15:$BM$33,MATCH(E107,'Sch A. Input'!$BM$15:$BM$33,FALSE)-1,1)),"Leaver",N107-K107)</f>
        <v>0</v>
      </c>
      <c r="Y107" s="244">
        <f>IF(AND(F107&lt;&gt;0,F107&lt;=E107,F107&lt;=INDEX('Sch A. Input'!$BM$15:$BM$33,MATCH(E107,'Sch A. Input'!$BM$15:$BM$33,FALSE)-1,1)),"Leaver",IFERROR(V107/AB107*24,0))</f>
        <v>0</v>
      </c>
      <c r="Z107" s="244">
        <f>IF(AND(F107&lt;&gt;0,F107&lt;=E107,F107&lt;=INDEX('Sch A. Input'!$BM$15:$BM$33,MATCH(E107,'Sch A. Input'!$BM$15:$BM$33,FALSE)-1,1)),"Leaver",Y107+W107)</f>
        <v>0</v>
      </c>
      <c r="AA107" s="266">
        <f>IF(AND(F107&lt;&gt;0,F107&lt;=E107,F107&lt;=INDEX('Sch A. Input'!$BM$15:$BM$33,MATCH(E107,'Sch A. Input'!$BM$15:$BM$33,FALSE)-1,1)),"Leaver",IFERROR(IF(AND($L$11&gt;Y322,Y322&gt;0),AD322*H107,H107*(SUMPRODUCT(--((MIN(Z107,900000))&gt;$C$9:$C$12),((MIN(Z107,900000))-$C$9:$C$12),$H$9:$H$12))/MIN(Z107,900000)),0))</f>
        <v>0</v>
      </c>
      <c r="AB107" s="266">
        <f>IF(AND(F107&lt;&gt;0,F107&lt;=E107,F107&lt;=INDEX('Sch A. Input'!$BM$15:$BM$33,MATCH(E107,'Sch A. Input'!$BM$15:$BM$33,FALSE)-1,1)),"Leaver",IF(OR(D107="",D107&gt;$L$11,($L$11-15)&lt;$K$9),0,DAYS360(D107,E107+1,FALSE)/15-1))</f>
        <v>0</v>
      </c>
      <c r="AC107" s="267">
        <f>IF(AND(F107&lt;&gt;0,F107&lt;=E107,F107&lt;=INDEX('Sch A. Input'!$BM$15:$BM$33,MATCH(E107,'Sch A. Input'!$BM$15:$BM$33,FALSE)-1,1)),"Leaver",IFERROR(IF((V107/$AB107*$M$9+W107+G107)&gt;900000,"YES","NO"),0))</f>
        <v>0</v>
      </c>
      <c r="AD107" s="231">
        <f>IF(AND(F107&lt;&gt;0,F107&lt;=E107,F107&lt;=INDEX('Sch A. Input'!$BM$15:$BM$33,MATCH(E107,'Sch A. Input'!$BM$15:$BM$33,FALSE)-1,1)),"Leaver",IFERROR(IF(AC107="Yes",MIN(1/(H107/X107)*AA107,AA107),(SUMPRODUCT(--((MIN(Z107,900000))&gt;$C$9:$C$12),((MIN(Z107,900000))-$C$9:$C$12),$H$9:$H$12))-((1-(AB107/24))*(SUMPRODUCT(--((MIN(Y107,900000))&gt;$C$9:$C$12),((MIN(Y107,900000))-$C$9:$C$12),$H$9:$H$12)))),0))</f>
        <v>0</v>
      </c>
      <c r="AE107" s="172">
        <f>IF(AND(F107&lt;&gt;0,F107&lt;=E107,F107&lt;=INDEX('Sch A. Input'!$BM$15:$BM$33,MATCH(E107,'Sch A. Input'!$BM$15:$BM$33,FALSE)-1,1)),"Leaver",IFERROR(AD107/X107,0))</f>
        <v>0</v>
      </c>
      <c r="AF107" s="173">
        <f>IF(AND(F107&lt;&gt;0,F107&lt;=E107,F107&lt;=INDEX('Sch A. Input'!$BM$15:$BM$33,MATCH(E107,'Sch A. Input'!$BM$15:$BM$33,FALSE)-1,1)),"Leaver",T107-AD107)</f>
        <v>0</v>
      </c>
      <c r="AG107" s="94">
        <f t="shared" si="28"/>
        <v>0</v>
      </c>
      <c r="BK107" s="2"/>
      <c r="BL107" s="2"/>
      <c r="BM107" s="2"/>
      <c r="BN107" s="2"/>
      <c r="BO107" s="2"/>
      <c r="BP107" s="2"/>
      <c r="CI107"/>
      <c r="CJ107"/>
      <c r="CK107"/>
      <c r="CL107"/>
      <c r="CM107"/>
    </row>
    <row r="108" spans="2:91" x14ac:dyDescent="0.25">
      <c r="B108" s="70" t="str">
        <f>IF('Sch A. Input'!B106="","",'Sch A. Input'!B106)</f>
        <v/>
      </c>
      <c r="C108" s="75" t="str">
        <f>IF('Sch A. Input'!C106="","",'Sch A. Input'!C106)</f>
        <v/>
      </c>
      <c r="D108" s="71" t="str">
        <f>IF('Sch A. Input'!D106="","",'Sch A. Input'!D106)</f>
        <v/>
      </c>
      <c r="E108" s="71">
        <f>'Sch A. Input'!E106</f>
        <v>42931</v>
      </c>
      <c r="F108" s="71">
        <f>'Sch A. Input'!F106</f>
        <v>0</v>
      </c>
      <c r="G108" s="230">
        <f>'Sch A. Input'!G106</f>
        <v>0</v>
      </c>
      <c r="H108" s="230">
        <f>+IF('Sch A. Input'!D106="",0,MAX($D$12-G108,0))</f>
        <v>0</v>
      </c>
      <c r="I108" s="232">
        <f>SUMIFS('Sch A. Input'!I106:BJ106,'Sch A. Input'!$I$13:$BJ$13,$L$11,'Sch A. Input'!$I$14:$BJ$14,"Recurring")</f>
        <v>0</v>
      </c>
      <c r="J108" s="232">
        <f>SUMIFS('Sch A. Input'!I106:BJ106,'Sch A. Input'!$I$13:$BJ$13,$L$11,'Sch A. Input'!$I$14:$BJ$14,"One-time")</f>
        <v>0</v>
      </c>
      <c r="K108" s="233">
        <f t="shared" si="19"/>
        <v>0</v>
      </c>
      <c r="L108" s="234">
        <f>SUMIFS('Sch A. Input'!I106:BJ106,'Sch A. Input'!$I$14:$BJ$14,"Recurring",'Sch A. Input'!$I$13:$BJ$13,"&lt;="&amp;'Sch D. Workings'!$L$11)</f>
        <v>0</v>
      </c>
      <c r="M108" s="234">
        <f>SUMIFS('Sch A. Input'!I106:BJ106,'Sch A. Input'!$I$14:$BJ$14,"One-time",'Sch A. Input'!$I$13:$BJ$13,"&lt;="&amp;'Sch D. Workings'!$L$11)</f>
        <v>0</v>
      </c>
      <c r="N108" s="235">
        <f t="shared" si="20"/>
        <v>0</v>
      </c>
      <c r="O108" s="234">
        <f t="shared" si="21"/>
        <v>0</v>
      </c>
      <c r="P108" s="234">
        <f t="shared" si="22"/>
        <v>0</v>
      </c>
      <c r="Q108" s="234">
        <f t="shared" si="23"/>
        <v>0</v>
      </c>
      <c r="R108" s="260">
        <f t="shared" si="24"/>
        <v>0</v>
      </c>
      <c r="S108" s="270">
        <f t="shared" si="25"/>
        <v>0</v>
      </c>
      <c r="T108" s="237">
        <f t="shared" si="26"/>
        <v>0</v>
      </c>
      <c r="U108" s="97">
        <f t="shared" si="27"/>
        <v>0</v>
      </c>
      <c r="V108" s="243">
        <f>IF(AND(F108&lt;&gt;0,F108&lt;=E108,F108&lt;=INDEX('Sch A. Input'!$BM$15:$BM$33,MATCH(E108,'Sch A. Input'!$BM$15:$BM$33,FALSE)-1,1)),"Leaver",L108-I108)</f>
        <v>0</v>
      </c>
      <c r="W108" s="243">
        <f>IF(AND(F108&lt;&gt;0,F108&lt;=E108,F108&lt;=INDEX('Sch A. Input'!$BM$15:$BM$33,MATCH(E108,'Sch A. Input'!$BM$15:$BM$33,FALSE)-1,1)),"Leaver",M108-J108)</f>
        <v>0</v>
      </c>
      <c r="X108" s="244">
        <f>IF(AND(F108&lt;&gt;0,F108&lt;=E108,F108&lt;=INDEX('Sch A. Input'!$BM$15:$BM$33,MATCH(E108,'Sch A. Input'!$BM$15:$BM$33,FALSE)-1,1)),"Leaver",N108-K108)</f>
        <v>0</v>
      </c>
      <c r="Y108" s="244">
        <f>IF(AND(F108&lt;&gt;0,F108&lt;=E108,F108&lt;=INDEX('Sch A. Input'!$BM$15:$BM$33,MATCH(E108,'Sch A. Input'!$BM$15:$BM$33,FALSE)-1,1)),"Leaver",IFERROR(V108/AB108*24,0))</f>
        <v>0</v>
      </c>
      <c r="Z108" s="244">
        <f>IF(AND(F108&lt;&gt;0,F108&lt;=E108,F108&lt;=INDEX('Sch A. Input'!$BM$15:$BM$33,MATCH(E108,'Sch A. Input'!$BM$15:$BM$33,FALSE)-1,1)),"Leaver",Y108+W108)</f>
        <v>0</v>
      </c>
      <c r="AA108" s="266">
        <f>IF(AND(F108&lt;&gt;0,F108&lt;=E108,F108&lt;=INDEX('Sch A. Input'!$BM$15:$BM$33,MATCH(E108,'Sch A. Input'!$BM$15:$BM$33,FALSE)-1,1)),"Leaver",IFERROR(IF(AND($L$11&gt;Y323,Y323&gt;0),AD323*H108,H108*(SUMPRODUCT(--((MIN(Z108,900000))&gt;$C$9:$C$12),((MIN(Z108,900000))-$C$9:$C$12),$H$9:$H$12))/MIN(Z108,900000)),0))</f>
        <v>0</v>
      </c>
      <c r="AB108" s="266">
        <f>IF(AND(F108&lt;&gt;0,F108&lt;=E108,F108&lt;=INDEX('Sch A. Input'!$BM$15:$BM$33,MATCH(E108,'Sch A. Input'!$BM$15:$BM$33,FALSE)-1,1)),"Leaver",IF(OR(D108="",D108&gt;$L$11,($L$11-15)&lt;$K$9),0,DAYS360(D108,E108+1,FALSE)/15-1))</f>
        <v>0</v>
      </c>
      <c r="AC108" s="267">
        <f>IF(AND(F108&lt;&gt;0,F108&lt;=E108,F108&lt;=INDEX('Sch A. Input'!$BM$15:$BM$33,MATCH(E108,'Sch A. Input'!$BM$15:$BM$33,FALSE)-1,1)),"Leaver",IFERROR(IF((V108/$AB108*$M$9+W108+G108)&gt;900000,"YES","NO"),0))</f>
        <v>0</v>
      </c>
      <c r="AD108" s="231">
        <f>IF(AND(F108&lt;&gt;0,F108&lt;=E108,F108&lt;=INDEX('Sch A. Input'!$BM$15:$BM$33,MATCH(E108,'Sch A. Input'!$BM$15:$BM$33,FALSE)-1,1)),"Leaver",IFERROR(IF(AC108="Yes",MIN(1/(H108/X108)*AA108,AA108),(SUMPRODUCT(--((MIN(Z108,900000))&gt;$C$9:$C$12),((MIN(Z108,900000))-$C$9:$C$12),$H$9:$H$12))-((1-(AB108/24))*(SUMPRODUCT(--((MIN(Y108,900000))&gt;$C$9:$C$12),((MIN(Y108,900000))-$C$9:$C$12),$H$9:$H$12)))),0))</f>
        <v>0</v>
      </c>
      <c r="AE108" s="172">
        <f>IF(AND(F108&lt;&gt;0,F108&lt;=E108,F108&lt;=INDEX('Sch A. Input'!$BM$15:$BM$33,MATCH(E108,'Sch A. Input'!$BM$15:$BM$33,FALSE)-1,1)),"Leaver",IFERROR(AD108/X108,0))</f>
        <v>0</v>
      </c>
      <c r="AF108" s="173">
        <f>IF(AND(F108&lt;&gt;0,F108&lt;=E108,F108&lt;=INDEX('Sch A. Input'!$BM$15:$BM$33,MATCH(E108,'Sch A. Input'!$BM$15:$BM$33,FALSE)-1,1)),"Leaver",T108-AD108)</f>
        <v>0</v>
      </c>
      <c r="AG108" s="94">
        <f t="shared" si="28"/>
        <v>0</v>
      </c>
      <c r="BK108" s="2"/>
      <c r="BL108" s="2"/>
      <c r="BM108" s="2"/>
      <c r="BN108" s="2"/>
      <c r="BO108" s="2"/>
      <c r="BP108" s="2"/>
      <c r="CI108"/>
      <c r="CJ108"/>
      <c r="CK108"/>
      <c r="CL108"/>
      <c r="CM108"/>
    </row>
    <row r="109" spans="2:91" x14ac:dyDescent="0.25">
      <c r="B109" s="70" t="str">
        <f>IF('Sch A. Input'!B107="","",'Sch A. Input'!B107)</f>
        <v/>
      </c>
      <c r="C109" s="75" t="str">
        <f>IF('Sch A. Input'!C107="","",'Sch A. Input'!C107)</f>
        <v/>
      </c>
      <c r="D109" s="71" t="str">
        <f>IF('Sch A. Input'!D107="","",'Sch A. Input'!D107)</f>
        <v/>
      </c>
      <c r="E109" s="71">
        <f>'Sch A. Input'!E107</f>
        <v>42931</v>
      </c>
      <c r="F109" s="71">
        <f>'Sch A. Input'!F107</f>
        <v>0</v>
      </c>
      <c r="G109" s="230">
        <f>'Sch A. Input'!G107</f>
        <v>0</v>
      </c>
      <c r="H109" s="230">
        <f>+IF('Sch A. Input'!D107="",0,MAX($D$12-G109,0))</f>
        <v>0</v>
      </c>
      <c r="I109" s="232">
        <f>SUMIFS('Sch A. Input'!I107:BJ107,'Sch A. Input'!$I$13:$BJ$13,$L$11,'Sch A. Input'!$I$14:$BJ$14,"Recurring")</f>
        <v>0</v>
      </c>
      <c r="J109" s="232">
        <f>SUMIFS('Sch A. Input'!I107:BJ107,'Sch A. Input'!$I$13:$BJ$13,$L$11,'Sch A. Input'!$I$14:$BJ$14,"One-time")</f>
        <v>0</v>
      </c>
      <c r="K109" s="233">
        <f t="shared" si="19"/>
        <v>0</v>
      </c>
      <c r="L109" s="234">
        <f>SUMIFS('Sch A. Input'!I107:BJ107,'Sch A. Input'!$I$14:$BJ$14,"Recurring",'Sch A. Input'!$I$13:$BJ$13,"&lt;="&amp;'Sch D. Workings'!$L$11)</f>
        <v>0</v>
      </c>
      <c r="M109" s="234">
        <f>SUMIFS('Sch A. Input'!I107:BJ107,'Sch A. Input'!$I$14:$BJ$14,"One-time",'Sch A. Input'!$I$13:$BJ$13,"&lt;="&amp;'Sch D. Workings'!$L$11)</f>
        <v>0</v>
      </c>
      <c r="N109" s="235">
        <f t="shared" si="20"/>
        <v>0</v>
      </c>
      <c r="O109" s="234">
        <f t="shared" si="21"/>
        <v>0</v>
      </c>
      <c r="P109" s="234">
        <f t="shared" si="22"/>
        <v>0</v>
      </c>
      <c r="Q109" s="234">
        <f t="shared" si="23"/>
        <v>0</v>
      </c>
      <c r="R109" s="260">
        <f t="shared" si="24"/>
        <v>0</v>
      </c>
      <c r="S109" s="270">
        <f t="shared" si="25"/>
        <v>0</v>
      </c>
      <c r="T109" s="237">
        <f t="shared" si="26"/>
        <v>0</v>
      </c>
      <c r="U109" s="97">
        <f t="shared" si="27"/>
        <v>0</v>
      </c>
      <c r="V109" s="243">
        <f>IF(AND(F109&lt;&gt;0,F109&lt;=E109,F109&lt;=INDEX('Sch A. Input'!$BM$15:$BM$33,MATCH(E109,'Sch A. Input'!$BM$15:$BM$33,FALSE)-1,1)),"Leaver",L109-I109)</f>
        <v>0</v>
      </c>
      <c r="W109" s="243">
        <f>IF(AND(F109&lt;&gt;0,F109&lt;=E109,F109&lt;=INDEX('Sch A. Input'!$BM$15:$BM$33,MATCH(E109,'Sch A. Input'!$BM$15:$BM$33,FALSE)-1,1)),"Leaver",M109-J109)</f>
        <v>0</v>
      </c>
      <c r="X109" s="244">
        <f>IF(AND(F109&lt;&gt;0,F109&lt;=E109,F109&lt;=INDEX('Sch A. Input'!$BM$15:$BM$33,MATCH(E109,'Sch A. Input'!$BM$15:$BM$33,FALSE)-1,1)),"Leaver",N109-K109)</f>
        <v>0</v>
      </c>
      <c r="Y109" s="244">
        <f>IF(AND(F109&lt;&gt;0,F109&lt;=E109,F109&lt;=INDEX('Sch A. Input'!$BM$15:$BM$33,MATCH(E109,'Sch A. Input'!$BM$15:$BM$33,FALSE)-1,1)),"Leaver",IFERROR(V109/AB109*24,0))</f>
        <v>0</v>
      </c>
      <c r="Z109" s="244">
        <f>IF(AND(F109&lt;&gt;0,F109&lt;=E109,F109&lt;=INDEX('Sch A. Input'!$BM$15:$BM$33,MATCH(E109,'Sch A. Input'!$BM$15:$BM$33,FALSE)-1,1)),"Leaver",Y109+W109)</f>
        <v>0</v>
      </c>
      <c r="AA109" s="266">
        <f>IF(AND(F109&lt;&gt;0,F109&lt;=E109,F109&lt;=INDEX('Sch A. Input'!$BM$15:$BM$33,MATCH(E109,'Sch A. Input'!$BM$15:$BM$33,FALSE)-1,1)),"Leaver",IFERROR(IF(AND($L$11&gt;Y324,Y324&gt;0),AD324*H109,H109*(SUMPRODUCT(--((MIN(Z109,900000))&gt;$C$9:$C$12),((MIN(Z109,900000))-$C$9:$C$12),$H$9:$H$12))/MIN(Z109,900000)),0))</f>
        <v>0</v>
      </c>
      <c r="AB109" s="266">
        <f>IF(AND(F109&lt;&gt;0,F109&lt;=E109,F109&lt;=INDEX('Sch A. Input'!$BM$15:$BM$33,MATCH(E109,'Sch A. Input'!$BM$15:$BM$33,FALSE)-1,1)),"Leaver",IF(OR(D109="",D109&gt;$L$11,($L$11-15)&lt;$K$9),0,DAYS360(D109,E109+1,FALSE)/15-1))</f>
        <v>0</v>
      </c>
      <c r="AC109" s="267">
        <f>IF(AND(F109&lt;&gt;0,F109&lt;=E109,F109&lt;=INDEX('Sch A. Input'!$BM$15:$BM$33,MATCH(E109,'Sch A. Input'!$BM$15:$BM$33,FALSE)-1,1)),"Leaver",IFERROR(IF((V109/$AB109*$M$9+W109+G109)&gt;900000,"YES","NO"),0))</f>
        <v>0</v>
      </c>
      <c r="AD109" s="231">
        <f>IF(AND(F109&lt;&gt;0,F109&lt;=E109,F109&lt;=INDEX('Sch A. Input'!$BM$15:$BM$33,MATCH(E109,'Sch A. Input'!$BM$15:$BM$33,FALSE)-1,1)),"Leaver",IFERROR(IF(AC109="Yes",MIN(1/(H109/X109)*AA109,AA109),(SUMPRODUCT(--((MIN(Z109,900000))&gt;$C$9:$C$12),((MIN(Z109,900000))-$C$9:$C$12),$H$9:$H$12))-((1-(AB109/24))*(SUMPRODUCT(--((MIN(Y109,900000))&gt;$C$9:$C$12),((MIN(Y109,900000))-$C$9:$C$12),$H$9:$H$12)))),0))</f>
        <v>0</v>
      </c>
      <c r="AE109" s="172">
        <f>IF(AND(F109&lt;&gt;0,F109&lt;=E109,F109&lt;=INDEX('Sch A. Input'!$BM$15:$BM$33,MATCH(E109,'Sch A. Input'!$BM$15:$BM$33,FALSE)-1,1)),"Leaver",IFERROR(AD109/X109,0))</f>
        <v>0</v>
      </c>
      <c r="AF109" s="173">
        <f>IF(AND(F109&lt;&gt;0,F109&lt;=E109,F109&lt;=INDEX('Sch A. Input'!$BM$15:$BM$33,MATCH(E109,'Sch A. Input'!$BM$15:$BM$33,FALSE)-1,1)),"Leaver",T109-AD109)</f>
        <v>0</v>
      </c>
      <c r="AG109" s="94">
        <f t="shared" si="28"/>
        <v>0</v>
      </c>
      <c r="BK109" s="2"/>
      <c r="BL109" s="2"/>
      <c r="BM109" s="2"/>
      <c r="BN109" s="2"/>
      <c r="BO109" s="2"/>
      <c r="BP109" s="2"/>
      <c r="CI109"/>
      <c r="CJ109"/>
      <c r="CK109"/>
      <c r="CL109"/>
      <c r="CM109"/>
    </row>
    <row r="110" spans="2:91" x14ac:dyDescent="0.25">
      <c r="B110" s="70" t="str">
        <f>IF('Sch A. Input'!B108="","",'Sch A. Input'!B108)</f>
        <v/>
      </c>
      <c r="C110" s="75" t="str">
        <f>IF('Sch A. Input'!C108="","",'Sch A. Input'!C108)</f>
        <v/>
      </c>
      <c r="D110" s="71" t="str">
        <f>IF('Sch A. Input'!D108="","",'Sch A. Input'!D108)</f>
        <v/>
      </c>
      <c r="E110" s="71">
        <f>'Sch A. Input'!E108</f>
        <v>42931</v>
      </c>
      <c r="F110" s="71">
        <f>'Sch A. Input'!F108</f>
        <v>0</v>
      </c>
      <c r="G110" s="230">
        <f>'Sch A. Input'!G108</f>
        <v>0</v>
      </c>
      <c r="H110" s="230">
        <f>+IF('Sch A. Input'!D108="",0,MAX($D$12-G110,0))</f>
        <v>0</v>
      </c>
      <c r="I110" s="232">
        <f>SUMIFS('Sch A. Input'!I108:BJ108,'Sch A. Input'!$I$13:$BJ$13,$L$11,'Sch A. Input'!$I$14:$BJ$14,"Recurring")</f>
        <v>0</v>
      </c>
      <c r="J110" s="232">
        <f>SUMIFS('Sch A. Input'!I108:BJ108,'Sch A. Input'!$I$13:$BJ$13,$L$11,'Sch A. Input'!$I$14:$BJ$14,"One-time")</f>
        <v>0</v>
      </c>
      <c r="K110" s="233">
        <f t="shared" si="19"/>
        <v>0</v>
      </c>
      <c r="L110" s="234">
        <f>SUMIFS('Sch A. Input'!I108:BJ108,'Sch A. Input'!$I$14:$BJ$14,"Recurring",'Sch A. Input'!$I$13:$BJ$13,"&lt;="&amp;'Sch D. Workings'!$L$11)</f>
        <v>0</v>
      </c>
      <c r="M110" s="234">
        <f>SUMIFS('Sch A. Input'!I108:BJ108,'Sch A. Input'!$I$14:$BJ$14,"One-time",'Sch A. Input'!$I$13:$BJ$13,"&lt;="&amp;'Sch D. Workings'!$L$11)</f>
        <v>0</v>
      </c>
      <c r="N110" s="235">
        <f t="shared" si="20"/>
        <v>0</v>
      </c>
      <c r="O110" s="234">
        <f t="shared" si="21"/>
        <v>0</v>
      </c>
      <c r="P110" s="234">
        <f t="shared" si="22"/>
        <v>0</v>
      </c>
      <c r="Q110" s="234">
        <f t="shared" si="23"/>
        <v>0</v>
      </c>
      <c r="R110" s="260">
        <f t="shared" si="24"/>
        <v>0</v>
      </c>
      <c r="S110" s="270">
        <f t="shared" si="25"/>
        <v>0</v>
      </c>
      <c r="T110" s="237">
        <f t="shared" si="26"/>
        <v>0</v>
      </c>
      <c r="U110" s="97">
        <f t="shared" si="27"/>
        <v>0</v>
      </c>
      <c r="V110" s="243">
        <f>IF(AND(F110&lt;&gt;0,F110&lt;=E110,F110&lt;=INDEX('Sch A. Input'!$BM$15:$BM$33,MATCH(E110,'Sch A. Input'!$BM$15:$BM$33,FALSE)-1,1)),"Leaver",L110-I110)</f>
        <v>0</v>
      </c>
      <c r="W110" s="243">
        <f>IF(AND(F110&lt;&gt;0,F110&lt;=E110,F110&lt;=INDEX('Sch A. Input'!$BM$15:$BM$33,MATCH(E110,'Sch A. Input'!$BM$15:$BM$33,FALSE)-1,1)),"Leaver",M110-J110)</f>
        <v>0</v>
      </c>
      <c r="X110" s="244">
        <f>IF(AND(F110&lt;&gt;0,F110&lt;=E110,F110&lt;=INDEX('Sch A. Input'!$BM$15:$BM$33,MATCH(E110,'Sch A. Input'!$BM$15:$BM$33,FALSE)-1,1)),"Leaver",N110-K110)</f>
        <v>0</v>
      </c>
      <c r="Y110" s="244">
        <f>IF(AND(F110&lt;&gt;0,F110&lt;=E110,F110&lt;=INDEX('Sch A. Input'!$BM$15:$BM$33,MATCH(E110,'Sch A. Input'!$BM$15:$BM$33,FALSE)-1,1)),"Leaver",IFERROR(V110/AB110*24,0))</f>
        <v>0</v>
      </c>
      <c r="Z110" s="244">
        <f>IF(AND(F110&lt;&gt;0,F110&lt;=E110,F110&lt;=INDEX('Sch A. Input'!$BM$15:$BM$33,MATCH(E110,'Sch A. Input'!$BM$15:$BM$33,FALSE)-1,1)),"Leaver",Y110+W110)</f>
        <v>0</v>
      </c>
      <c r="AA110" s="266">
        <f>IF(AND(F110&lt;&gt;0,F110&lt;=E110,F110&lt;=INDEX('Sch A. Input'!$BM$15:$BM$33,MATCH(E110,'Sch A. Input'!$BM$15:$BM$33,FALSE)-1,1)),"Leaver",IFERROR(IF(AND($L$11&gt;Y325,Y325&gt;0),AD325*H110,H110*(SUMPRODUCT(--((MIN(Z110,900000))&gt;$C$9:$C$12),((MIN(Z110,900000))-$C$9:$C$12),$H$9:$H$12))/MIN(Z110,900000)),0))</f>
        <v>0</v>
      </c>
      <c r="AB110" s="266">
        <f>IF(AND(F110&lt;&gt;0,F110&lt;=E110,F110&lt;=INDEX('Sch A. Input'!$BM$15:$BM$33,MATCH(E110,'Sch A. Input'!$BM$15:$BM$33,FALSE)-1,1)),"Leaver",IF(OR(D110="",D110&gt;$L$11,($L$11-15)&lt;$K$9),0,DAYS360(D110,E110+1,FALSE)/15-1))</f>
        <v>0</v>
      </c>
      <c r="AC110" s="267">
        <f>IF(AND(F110&lt;&gt;0,F110&lt;=E110,F110&lt;=INDEX('Sch A. Input'!$BM$15:$BM$33,MATCH(E110,'Sch A. Input'!$BM$15:$BM$33,FALSE)-1,1)),"Leaver",IFERROR(IF((V110/$AB110*$M$9+W110+G110)&gt;900000,"YES","NO"),0))</f>
        <v>0</v>
      </c>
      <c r="AD110" s="231">
        <f>IF(AND(F110&lt;&gt;0,F110&lt;=E110,F110&lt;=INDEX('Sch A. Input'!$BM$15:$BM$33,MATCH(E110,'Sch A. Input'!$BM$15:$BM$33,FALSE)-1,1)),"Leaver",IFERROR(IF(AC110="Yes",MIN(1/(H110/X110)*AA110,AA110),(SUMPRODUCT(--((MIN(Z110,900000))&gt;$C$9:$C$12),((MIN(Z110,900000))-$C$9:$C$12),$H$9:$H$12))-((1-(AB110/24))*(SUMPRODUCT(--((MIN(Y110,900000))&gt;$C$9:$C$12),((MIN(Y110,900000))-$C$9:$C$12),$H$9:$H$12)))),0))</f>
        <v>0</v>
      </c>
      <c r="AE110" s="172">
        <f>IF(AND(F110&lt;&gt;0,F110&lt;=E110,F110&lt;=INDEX('Sch A. Input'!$BM$15:$BM$33,MATCH(E110,'Sch A. Input'!$BM$15:$BM$33,FALSE)-1,1)),"Leaver",IFERROR(AD110/X110,0))</f>
        <v>0</v>
      </c>
      <c r="AF110" s="173">
        <f>IF(AND(F110&lt;&gt;0,F110&lt;=E110,F110&lt;=INDEX('Sch A. Input'!$BM$15:$BM$33,MATCH(E110,'Sch A. Input'!$BM$15:$BM$33,FALSE)-1,1)),"Leaver",T110-AD110)</f>
        <v>0</v>
      </c>
      <c r="AG110" s="94">
        <f t="shared" si="28"/>
        <v>0</v>
      </c>
      <c r="BK110" s="2"/>
      <c r="BL110" s="2"/>
      <c r="BM110" s="2"/>
      <c r="BN110" s="2"/>
      <c r="BO110" s="2"/>
      <c r="BP110" s="2"/>
      <c r="CI110"/>
      <c r="CJ110"/>
      <c r="CK110"/>
      <c r="CL110"/>
      <c r="CM110"/>
    </row>
    <row r="111" spans="2:91" x14ac:dyDescent="0.25">
      <c r="B111" s="70" t="str">
        <f>IF('Sch A. Input'!B109="","",'Sch A. Input'!B109)</f>
        <v/>
      </c>
      <c r="C111" s="75" t="str">
        <f>IF('Sch A. Input'!C109="","",'Sch A. Input'!C109)</f>
        <v/>
      </c>
      <c r="D111" s="71" t="str">
        <f>IF('Sch A. Input'!D109="","",'Sch A. Input'!D109)</f>
        <v/>
      </c>
      <c r="E111" s="71">
        <f>'Sch A. Input'!E109</f>
        <v>42931</v>
      </c>
      <c r="F111" s="71">
        <f>'Sch A. Input'!F109</f>
        <v>0</v>
      </c>
      <c r="G111" s="230">
        <f>'Sch A. Input'!G109</f>
        <v>0</v>
      </c>
      <c r="H111" s="230">
        <f>+IF('Sch A. Input'!D109="",0,MAX($D$12-G111,0))</f>
        <v>0</v>
      </c>
      <c r="I111" s="232">
        <f>SUMIFS('Sch A. Input'!I109:BJ109,'Sch A. Input'!$I$13:$BJ$13,$L$11,'Sch A. Input'!$I$14:$BJ$14,"Recurring")</f>
        <v>0</v>
      </c>
      <c r="J111" s="232">
        <f>SUMIFS('Sch A. Input'!I109:BJ109,'Sch A. Input'!$I$13:$BJ$13,$L$11,'Sch A. Input'!$I$14:$BJ$14,"One-time")</f>
        <v>0</v>
      </c>
      <c r="K111" s="233">
        <f t="shared" si="19"/>
        <v>0</v>
      </c>
      <c r="L111" s="234">
        <f>SUMIFS('Sch A. Input'!I109:BJ109,'Sch A. Input'!$I$14:$BJ$14,"Recurring",'Sch A. Input'!$I$13:$BJ$13,"&lt;="&amp;'Sch D. Workings'!$L$11)</f>
        <v>0</v>
      </c>
      <c r="M111" s="234">
        <f>SUMIFS('Sch A. Input'!I109:BJ109,'Sch A. Input'!$I$14:$BJ$14,"One-time",'Sch A. Input'!$I$13:$BJ$13,"&lt;="&amp;'Sch D. Workings'!$L$11)</f>
        <v>0</v>
      </c>
      <c r="N111" s="235">
        <f t="shared" si="20"/>
        <v>0</v>
      </c>
      <c r="O111" s="234">
        <f t="shared" si="21"/>
        <v>0</v>
      </c>
      <c r="P111" s="234">
        <f t="shared" si="22"/>
        <v>0</v>
      </c>
      <c r="Q111" s="234">
        <f t="shared" si="23"/>
        <v>0</v>
      </c>
      <c r="R111" s="260">
        <f t="shared" si="24"/>
        <v>0</v>
      </c>
      <c r="S111" s="270">
        <f t="shared" si="25"/>
        <v>0</v>
      </c>
      <c r="T111" s="237">
        <f t="shared" si="26"/>
        <v>0</v>
      </c>
      <c r="U111" s="97">
        <f t="shared" si="27"/>
        <v>0</v>
      </c>
      <c r="V111" s="243">
        <f>IF(AND(F111&lt;&gt;0,F111&lt;=E111,F111&lt;=INDEX('Sch A. Input'!$BM$15:$BM$33,MATCH(E111,'Sch A. Input'!$BM$15:$BM$33,FALSE)-1,1)),"Leaver",L111-I111)</f>
        <v>0</v>
      </c>
      <c r="W111" s="243">
        <f>IF(AND(F111&lt;&gt;0,F111&lt;=E111,F111&lt;=INDEX('Sch A. Input'!$BM$15:$BM$33,MATCH(E111,'Sch A. Input'!$BM$15:$BM$33,FALSE)-1,1)),"Leaver",M111-J111)</f>
        <v>0</v>
      </c>
      <c r="X111" s="244">
        <f>IF(AND(F111&lt;&gt;0,F111&lt;=E111,F111&lt;=INDEX('Sch A. Input'!$BM$15:$BM$33,MATCH(E111,'Sch A. Input'!$BM$15:$BM$33,FALSE)-1,1)),"Leaver",N111-K111)</f>
        <v>0</v>
      </c>
      <c r="Y111" s="244">
        <f>IF(AND(F111&lt;&gt;0,F111&lt;=E111,F111&lt;=INDEX('Sch A. Input'!$BM$15:$BM$33,MATCH(E111,'Sch A. Input'!$BM$15:$BM$33,FALSE)-1,1)),"Leaver",IFERROR(V111/AB111*24,0))</f>
        <v>0</v>
      </c>
      <c r="Z111" s="244">
        <f>IF(AND(F111&lt;&gt;0,F111&lt;=E111,F111&lt;=INDEX('Sch A. Input'!$BM$15:$BM$33,MATCH(E111,'Sch A. Input'!$BM$15:$BM$33,FALSE)-1,1)),"Leaver",Y111+W111)</f>
        <v>0</v>
      </c>
      <c r="AA111" s="266">
        <f>IF(AND(F111&lt;&gt;0,F111&lt;=E111,F111&lt;=INDEX('Sch A. Input'!$BM$15:$BM$33,MATCH(E111,'Sch A. Input'!$BM$15:$BM$33,FALSE)-1,1)),"Leaver",IFERROR(IF(AND($L$11&gt;Y326,Y326&gt;0),AD326*H111,H111*(SUMPRODUCT(--((MIN(Z111,900000))&gt;$C$9:$C$12),((MIN(Z111,900000))-$C$9:$C$12),$H$9:$H$12))/MIN(Z111,900000)),0))</f>
        <v>0</v>
      </c>
      <c r="AB111" s="266">
        <f>IF(AND(F111&lt;&gt;0,F111&lt;=E111,F111&lt;=INDEX('Sch A. Input'!$BM$15:$BM$33,MATCH(E111,'Sch A. Input'!$BM$15:$BM$33,FALSE)-1,1)),"Leaver",IF(OR(D111="",D111&gt;$L$11,($L$11-15)&lt;$K$9),0,DAYS360(D111,E111+1,FALSE)/15-1))</f>
        <v>0</v>
      </c>
      <c r="AC111" s="267">
        <f>IF(AND(F111&lt;&gt;0,F111&lt;=E111,F111&lt;=INDEX('Sch A. Input'!$BM$15:$BM$33,MATCH(E111,'Sch A. Input'!$BM$15:$BM$33,FALSE)-1,1)),"Leaver",IFERROR(IF((V111/$AB111*$M$9+W111+G111)&gt;900000,"YES","NO"),0))</f>
        <v>0</v>
      </c>
      <c r="AD111" s="231">
        <f>IF(AND(F111&lt;&gt;0,F111&lt;=E111,F111&lt;=INDEX('Sch A. Input'!$BM$15:$BM$33,MATCH(E111,'Sch A. Input'!$BM$15:$BM$33,FALSE)-1,1)),"Leaver",IFERROR(IF(AC111="Yes",MIN(1/(H111/X111)*AA111,AA111),(SUMPRODUCT(--((MIN(Z111,900000))&gt;$C$9:$C$12),((MIN(Z111,900000))-$C$9:$C$12),$H$9:$H$12))-((1-(AB111/24))*(SUMPRODUCT(--((MIN(Y111,900000))&gt;$C$9:$C$12),((MIN(Y111,900000))-$C$9:$C$12),$H$9:$H$12)))),0))</f>
        <v>0</v>
      </c>
      <c r="AE111" s="172">
        <f>IF(AND(F111&lt;&gt;0,F111&lt;=E111,F111&lt;=INDEX('Sch A. Input'!$BM$15:$BM$33,MATCH(E111,'Sch A. Input'!$BM$15:$BM$33,FALSE)-1,1)),"Leaver",IFERROR(AD111/X111,0))</f>
        <v>0</v>
      </c>
      <c r="AF111" s="173">
        <f>IF(AND(F111&lt;&gt;0,F111&lt;=E111,F111&lt;=INDEX('Sch A. Input'!$BM$15:$BM$33,MATCH(E111,'Sch A. Input'!$BM$15:$BM$33,FALSE)-1,1)),"Leaver",T111-AD111)</f>
        <v>0</v>
      </c>
      <c r="AG111" s="94">
        <f t="shared" si="28"/>
        <v>0</v>
      </c>
      <c r="BK111" s="2"/>
      <c r="BL111" s="2"/>
      <c r="BM111" s="2"/>
      <c r="BN111" s="2"/>
      <c r="BO111" s="2"/>
      <c r="BP111" s="2"/>
      <c r="CI111"/>
      <c r="CJ111"/>
      <c r="CK111"/>
      <c r="CL111"/>
      <c r="CM111"/>
    </row>
    <row r="112" spans="2:91" x14ac:dyDescent="0.25">
      <c r="B112" s="70" t="str">
        <f>IF('Sch A. Input'!B110="","",'Sch A. Input'!B110)</f>
        <v/>
      </c>
      <c r="C112" s="75" t="str">
        <f>IF('Sch A. Input'!C110="","",'Sch A. Input'!C110)</f>
        <v/>
      </c>
      <c r="D112" s="71" t="str">
        <f>IF('Sch A. Input'!D110="","",'Sch A. Input'!D110)</f>
        <v/>
      </c>
      <c r="E112" s="71">
        <f>'Sch A. Input'!E110</f>
        <v>42931</v>
      </c>
      <c r="F112" s="71">
        <f>'Sch A. Input'!F110</f>
        <v>0</v>
      </c>
      <c r="G112" s="230">
        <f>'Sch A. Input'!G110</f>
        <v>0</v>
      </c>
      <c r="H112" s="230">
        <f>+IF('Sch A. Input'!D110="",0,MAX($D$12-G112,0))</f>
        <v>0</v>
      </c>
      <c r="I112" s="232">
        <f>SUMIFS('Sch A. Input'!I110:BJ110,'Sch A. Input'!$I$13:$BJ$13,$L$11,'Sch A. Input'!$I$14:$BJ$14,"Recurring")</f>
        <v>0</v>
      </c>
      <c r="J112" s="232">
        <f>SUMIFS('Sch A. Input'!I110:BJ110,'Sch A. Input'!$I$13:$BJ$13,$L$11,'Sch A. Input'!$I$14:$BJ$14,"One-time")</f>
        <v>0</v>
      </c>
      <c r="K112" s="233">
        <f t="shared" si="19"/>
        <v>0</v>
      </c>
      <c r="L112" s="234">
        <f>SUMIFS('Sch A. Input'!I110:BJ110,'Sch A. Input'!$I$14:$BJ$14,"Recurring",'Sch A. Input'!$I$13:$BJ$13,"&lt;="&amp;'Sch D. Workings'!$L$11)</f>
        <v>0</v>
      </c>
      <c r="M112" s="234">
        <f>SUMIFS('Sch A. Input'!I110:BJ110,'Sch A. Input'!$I$14:$BJ$14,"One-time",'Sch A. Input'!$I$13:$BJ$13,"&lt;="&amp;'Sch D. Workings'!$L$11)</f>
        <v>0</v>
      </c>
      <c r="N112" s="235">
        <f t="shared" si="20"/>
        <v>0</v>
      </c>
      <c r="O112" s="234">
        <f t="shared" si="21"/>
        <v>0</v>
      </c>
      <c r="P112" s="234">
        <f t="shared" si="22"/>
        <v>0</v>
      </c>
      <c r="Q112" s="234">
        <f t="shared" si="23"/>
        <v>0</v>
      </c>
      <c r="R112" s="260">
        <f t="shared" si="24"/>
        <v>0</v>
      </c>
      <c r="S112" s="270">
        <f t="shared" si="25"/>
        <v>0</v>
      </c>
      <c r="T112" s="237">
        <f t="shared" si="26"/>
        <v>0</v>
      </c>
      <c r="U112" s="97">
        <f t="shared" si="27"/>
        <v>0</v>
      </c>
      <c r="V112" s="243">
        <f>IF(AND(F112&lt;&gt;0,F112&lt;=E112,F112&lt;=INDEX('Sch A. Input'!$BM$15:$BM$33,MATCH(E112,'Sch A. Input'!$BM$15:$BM$33,FALSE)-1,1)),"Leaver",L112-I112)</f>
        <v>0</v>
      </c>
      <c r="W112" s="243">
        <f>IF(AND(F112&lt;&gt;0,F112&lt;=E112,F112&lt;=INDEX('Sch A. Input'!$BM$15:$BM$33,MATCH(E112,'Sch A. Input'!$BM$15:$BM$33,FALSE)-1,1)),"Leaver",M112-J112)</f>
        <v>0</v>
      </c>
      <c r="X112" s="244">
        <f>IF(AND(F112&lt;&gt;0,F112&lt;=E112,F112&lt;=INDEX('Sch A. Input'!$BM$15:$BM$33,MATCH(E112,'Sch A. Input'!$BM$15:$BM$33,FALSE)-1,1)),"Leaver",N112-K112)</f>
        <v>0</v>
      </c>
      <c r="Y112" s="244">
        <f>IF(AND(F112&lt;&gt;0,F112&lt;=E112,F112&lt;=INDEX('Sch A. Input'!$BM$15:$BM$33,MATCH(E112,'Sch A. Input'!$BM$15:$BM$33,FALSE)-1,1)),"Leaver",IFERROR(V112/AB112*24,0))</f>
        <v>0</v>
      </c>
      <c r="Z112" s="244">
        <f>IF(AND(F112&lt;&gt;0,F112&lt;=E112,F112&lt;=INDEX('Sch A. Input'!$BM$15:$BM$33,MATCH(E112,'Sch A. Input'!$BM$15:$BM$33,FALSE)-1,1)),"Leaver",Y112+W112)</f>
        <v>0</v>
      </c>
      <c r="AA112" s="266">
        <f>IF(AND(F112&lt;&gt;0,F112&lt;=E112,F112&lt;=INDEX('Sch A. Input'!$BM$15:$BM$33,MATCH(E112,'Sch A. Input'!$BM$15:$BM$33,FALSE)-1,1)),"Leaver",IFERROR(IF(AND($L$11&gt;Y327,Y327&gt;0),AD327*H112,H112*(SUMPRODUCT(--((MIN(Z112,900000))&gt;$C$9:$C$12),((MIN(Z112,900000))-$C$9:$C$12),$H$9:$H$12))/MIN(Z112,900000)),0))</f>
        <v>0</v>
      </c>
      <c r="AB112" s="266">
        <f>IF(AND(F112&lt;&gt;0,F112&lt;=E112,F112&lt;=INDEX('Sch A. Input'!$BM$15:$BM$33,MATCH(E112,'Sch A. Input'!$BM$15:$BM$33,FALSE)-1,1)),"Leaver",IF(OR(D112="",D112&gt;$L$11,($L$11-15)&lt;$K$9),0,DAYS360(D112,E112+1,FALSE)/15-1))</f>
        <v>0</v>
      </c>
      <c r="AC112" s="267">
        <f>IF(AND(F112&lt;&gt;0,F112&lt;=E112,F112&lt;=INDEX('Sch A. Input'!$BM$15:$BM$33,MATCH(E112,'Sch A. Input'!$BM$15:$BM$33,FALSE)-1,1)),"Leaver",IFERROR(IF((V112/$AB112*$M$9+W112+G112)&gt;900000,"YES","NO"),0))</f>
        <v>0</v>
      </c>
      <c r="AD112" s="231">
        <f>IF(AND(F112&lt;&gt;0,F112&lt;=E112,F112&lt;=INDEX('Sch A. Input'!$BM$15:$BM$33,MATCH(E112,'Sch A. Input'!$BM$15:$BM$33,FALSE)-1,1)),"Leaver",IFERROR(IF(AC112="Yes",MIN(1/(H112/X112)*AA112,AA112),(SUMPRODUCT(--((MIN(Z112,900000))&gt;$C$9:$C$12),((MIN(Z112,900000))-$C$9:$C$12),$H$9:$H$12))-((1-(AB112/24))*(SUMPRODUCT(--((MIN(Y112,900000))&gt;$C$9:$C$12),((MIN(Y112,900000))-$C$9:$C$12),$H$9:$H$12)))),0))</f>
        <v>0</v>
      </c>
      <c r="AE112" s="172">
        <f>IF(AND(F112&lt;&gt;0,F112&lt;=E112,F112&lt;=INDEX('Sch A. Input'!$BM$15:$BM$33,MATCH(E112,'Sch A. Input'!$BM$15:$BM$33,FALSE)-1,1)),"Leaver",IFERROR(AD112/X112,0))</f>
        <v>0</v>
      </c>
      <c r="AF112" s="173">
        <f>IF(AND(F112&lt;&gt;0,F112&lt;=E112,F112&lt;=INDEX('Sch A. Input'!$BM$15:$BM$33,MATCH(E112,'Sch A. Input'!$BM$15:$BM$33,FALSE)-1,1)),"Leaver",T112-AD112)</f>
        <v>0</v>
      </c>
      <c r="AG112" s="94">
        <f t="shared" si="28"/>
        <v>0</v>
      </c>
      <c r="BK112" s="2"/>
      <c r="BL112" s="2"/>
      <c r="BM112" s="2"/>
      <c r="BN112" s="2"/>
      <c r="BO112" s="2"/>
      <c r="BP112" s="2"/>
      <c r="CI112"/>
      <c r="CJ112"/>
      <c r="CK112"/>
      <c r="CL112"/>
      <c r="CM112"/>
    </row>
    <row r="113" spans="1:97" x14ac:dyDescent="0.25">
      <c r="B113" s="70" t="str">
        <f>IF('Sch A. Input'!B111="","",'Sch A. Input'!B111)</f>
        <v/>
      </c>
      <c r="C113" s="75" t="str">
        <f>IF('Sch A. Input'!C111="","",'Sch A. Input'!C111)</f>
        <v/>
      </c>
      <c r="D113" s="71" t="str">
        <f>IF('Sch A. Input'!D111="","",'Sch A. Input'!D111)</f>
        <v/>
      </c>
      <c r="E113" s="71">
        <f>'Sch A. Input'!E111</f>
        <v>42931</v>
      </c>
      <c r="F113" s="71">
        <f>'Sch A. Input'!F111</f>
        <v>0</v>
      </c>
      <c r="G113" s="230">
        <f>'Sch A. Input'!G111</f>
        <v>0</v>
      </c>
      <c r="H113" s="230">
        <f>+IF('Sch A. Input'!D111="",0,MAX($D$12-G113,0))</f>
        <v>0</v>
      </c>
      <c r="I113" s="232">
        <f>SUMIFS('Sch A. Input'!I111:BJ111,'Sch A. Input'!$I$13:$BJ$13,$L$11,'Sch A. Input'!$I$14:$BJ$14,"Recurring")</f>
        <v>0</v>
      </c>
      <c r="J113" s="232">
        <f>SUMIFS('Sch A. Input'!I111:BJ111,'Sch A. Input'!$I$13:$BJ$13,$L$11,'Sch A. Input'!$I$14:$BJ$14,"One-time")</f>
        <v>0</v>
      </c>
      <c r="K113" s="233">
        <f t="shared" si="19"/>
        <v>0</v>
      </c>
      <c r="L113" s="234">
        <f>SUMIFS('Sch A. Input'!I111:BJ111,'Sch A. Input'!$I$14:$BJ$14,"Recurring",'Sch A. Input'!$I$13:$BJ$13,"&lt;="&amp;'Sch D. Workings'!$L$11)</f>
        <v>0</v>
      </c>
      <c r="M113" s="234">
        <f>SUMIFS('Sch A. Input'!I111:BJ111,'Sch A. Input'!$I$14:$BJ$14,"One-time",'Sch A. Input'!$I$13:$BJ$13,"&lt;="&amp;'Sch D. Workings'!$L$11)</f>
        <v>0</v>
      </c>
      <c r="N113" s="235">
        <f t="shared" si="20"/>
        <v>0</v>
      </c>
      <c r="O113" s="234">
        <f t="shared" si="21"/>
        <v>0</v>
      </c>
      <c r="P113" s="234">
        <f t="shared" si="22"/>
        <v>0</v>
      </c>
      <c r="Q113" s="234">
        <f t="shared" si="23"/>
        <v>0</v>
      </c>
      <c r="R113" s="260">
        <f t="shared" si="24"/>
        <v>0</v>
      </c>
      <c r="S113" s="270">
        <f t="shared" si="25"/>
        <v>0</v>
      </c>
      <c r="T113" s="237">
        <f t="shared" si="26"/>
        <v>0</v>
      </c>
      <c r="U113" s="97">
        <f t="shared" si="27"/>
        <v>0</v>
      </c>
      <c r="V113" s="243">
        <f>IF(AND(F113&lt;&gt;0,F113&lt;=E113,F113&lt;=INDEX('Sch A. Input'!$BM$15:$BM$33,MATCH(E113,'Sch A. Input'!$BM$15:$BM$33,FALSE)-1,1)),"Leaver",L113-I113)</f>
        <v>0</v>
      </c>
      <c r="W113" s="243">
        <f>IF(AND(F113&lt;&gt;0,F113&lt;=E113,F113&lt;=INDEX('Sch A. Input'!$BM$15:$BM$33,MATCH(E113,'Sch A. Input'!$BM$15:$BM$33,FALSE)-1,1)),"Leaver",M113-J113)</f>
        <v>0</v>
      </c>
      <c r="X113" s="244">
        <f>IF(AND(F113&lt;&gt;0,F113&lt;=E113,F113&lt;=INDEX('Sch A. Input'!$BM$15:$BM$33,MATCH(E113,'Sch A. Input'!$BM$15:$BM$33,FALSE)-1,1)),"Leaver",N113-K113)</f>
        <v>0</v>
      </c>
      <c r="Y113" s="244">
        <f>IF(AND(F113&lt;&gt;0,F113&lt;=E113,F113&lt;=INDEX('Sch A. Input'!$BM$15:$BM$33,MATCH(E113,'Sch A. Input'!$BM$15:$BM$33,FALSE)-1,1)),"Leaver",IFERROR(V113/AB113*24,0))</f>
        <v>0</v>
      </c>
      <c r="Z113" s="244">
        <f>IF(AND(F113&lt;&gt;0,F113&lt;=E113,F113&lt;=INDEX('Sch A. Input'!$BM$15:$BM$33,MATCH(E113,'Sch A. Input'!$BM$15:$BM$33,FALSE)-1,1)),"Leaver",Y113+W113)</f>
        <v>0</v>
      </c>
      <c r="AA113" s="266">
        <f>IF(AND(F113&lt;&gt;0,F113&lt;=E113,F113&lt;=INDEX('Sch A. Input'!$BM$15:$BM$33,MATCH(E113,'Sch A. Input'!$BM$15:$BM$33,FALSE)-1,1)),"Leaver",IFERROR(IF(AND($L$11&gt;Y328,Y328&gt;0),AD328*H113,H113*(SUMPRODUCT(--((MIN(Z113,900000))&gt;$C$9:$C$12),((MIN(Z113,900000))-$C$9:$C$12),$H$9:$H$12))/MIN(Z113,900000)),0))</f>
        <v>0</v>
      </c>
      <c r="AB113" s="266">
        <f>IF(AND(F113&lt;&gt;0,F113&lt;=E113,F113&lt;=INDEX('Sch A. Input'!$BM$15:$BM$33,MATCH(E113,'Sch A. Input'!$BM$15:$BM$33,FALSE)-1,1)),"Leaver",IF(OR(D113="",D113&gt;$L$11,($L$11-15)&lt;$K$9),0,DAYS360(D113,E113+1,FALSE)/15-1))</f>
        <v>0</v>
      </c>
      <c r="AC113" s="267">
        <f>IF(AND(F113&lt;&gt;0,F113&lt;=E113,F113&lt;=INDEX('Sch A. Input'!$BM$15:$BM$33,MATCH(E113,'Sch A. Input'!$BM$15:$BM$33,FALSE)-1,1)),"Leaver",IFERROR(IF((V113/$AB113*$M$9+W113+G113)&gt;900000,"YES","NO"),0))</f>
        <v>0</v>
      </c>
      <c r="AD113" s="231">
        <f>IF(AND(F113&lt;&gt;0,F113&lt;=E113,F113&lt;=INDEX('Sch A. Input'!$BM$15:$BM$33,MATCH(E113,'Sch A. Input'!$BM$15:$BM$33,FALSE)-1,1)),"Leaver",IFERROR(IF(AC113="Yes",MIN(1/(H113/X113)*AA113,AA113),(SUMPRODUCT(--((MIN(Z113,900000))&gt;$C$9:$C$12),((MIN(Z113,900000))-$C$9:$C$12),$H$9:$H$12))-((1-(AB113/24))*(SUMPRODUCT(--((MIN(Y113,900000))&gt;$C$9:$C$12),((MIN(Y113,900000))-$C$9:$C$12),$H$9:$H$12)))),0))</f>
        <v>0</v>
      </c>
      <c r="AE113" s="172">
        <f>IF(AND(F113&lt;&gt;0,F113&lt;=E113,F113&lt;=INDEX('Sch A. Input'!$BM$15:$BM$33,MATCH(E113,'Sch A. Input'!$BM$15:$BM$33,FALSE)-1,1)),"Leaver",IFERROR(AD113/X113,0))</f>
        <v>0</v>
      </c>
      <c r="AF113" s="173">
        <f>IF(AND(F113&lt;&gt;0,F113&lt;=E113,F113&lt;=INDEX('Sch A. Input'!$BM$15:$BM$33,MATCH(E113,'Sch A. Input'!$BM$15:$BM$33,FALSE)-1,1)),"Leaver",T113-AD113)</f>
        <v>0</v>
      </c>
      <c r="AG113" s="94">
        <f t="shared" si="28"/>
        <v>0</v>
      </c>
      <c r="BK113" s="2"/>
      <c r="BL113" s="2"/>
      <c r="BM113" s="2"/>
      <c r="BN113" s="2"/>
      <c r="BO113" s="2"/>
      <c r="BP113" s="2"/>
      <c r="CI113"/>
      <c r="CJ113"/>
      <c r="CK113"/>
      <c r="CL113"/>
      <c r="CM113"/>
    </row>
    <row r="114" spans="1:97" x14ac:dyDescent="0.25">
      <c r="B114" s="70" t="str">
        <f>IF('Sch A. Input'!B112="","",'Sch A. Input'!B112)</f>
        <v/>
      </c>
      <c r="C114" s="75" t="str">
        <f>IF('Sch A. Input'!C112="","",'Sch A. Input'!C112)</f>
        <v/>
      </c>
      <c r="D114" s="71" t="str">
        <f>IF('Sch A. Input'!D112="","",'Sch A. Input'!D112)</f>
        <v/>
      </c>
      <c r="E114" s="71">
        <f>'Sch A. Input'!E112</f>
        <v>42931</v>
      </c>
      <c r="F114" s="71">
        <f>'Sch A. Input'!F112</f>
        <v>0</v>
      </c>
      <c r="G114" s="230">
        <f>'Sch A. Input'!G112</f>
        <v>0</v>
      </c>
      <c r="H114" s="230">
        <f>+IF('Sch A. Input'!D112="",0,MAX($D$12-G114,0))</f>
        <v>0</v>
      </c>
      <c r="I114" s="232">
        <f>SUMIFS('Sch A. Input'!I112:BJ112,'Sch A. Input'!$I$13:$BJ$13,$L$11,'Sch A. Input'!$I$14:$BJ$14,"Recurring")</f>
        <v>0</v>
      </c>
      <c r="J114" s="232">
        <f>SUMIFS('Sch A. Input'!I112:BJ112,'Sch A. Input'!$I$13:$BJ$13,$L$11,'Sch A. Input'!$I$14:$BJ$14,"One-time")</f>
        <v>0</v>
      </c>
      <c r="K114" s="233">
        <f t="shared" si="19"/>
        <v>0</v>
      </c>
      <c r="L114" s="234">
        <f>SUMIFS('Sch A. Input'!I112:BJ112,'Sch A. Input'!$I$14:$BJ$14,"Recurring",'Sch A. Input'!$I$13:$BJ$13,"&lt;="&amp;'Sch D. Workings'!$L$11)</f>
        <v>0</v>
      </c>
      <c r="M114" s="234">
        <f>SUMIFS('Sch A. Input'!I112:BJ112,'Sch A. Input'!$I$14:$BJ$14,"One-time",'Sch A. Input'!$I$13:$BJ$13,"&lt;="&amp;'Sch D. Workings'!$L$11)</f>
        <v>0</v>
      </c>
      <c r="N114" s="235">
        <f t="shared" si="20"/>
        <v>0</v>
      </c>
      <c r="O114" s="234">
        <f t="shared" si="21"/>
        <v>0</v>
      </c>
      <c r="P114" s="234">
        <f t="shared" si="22"/>
        <v>0</v>
      </c>
      <c r="Q114" s="234">
        <f t="shared" si="23"/>
        <v>0</v>
      </c>
      <c r="R114" s="260">
        <f t="shared" si="24"/>
        <v>0</v>
      </c>
      <c r="S114" s="270">
        <f t="shared" si="25"/>
        <v>0</v>
      </c>
      <c r="T114" s="237">
        <f t="shared" si="26"/>
        <v>0</v>
      </c>
      <c r="U114" s="97">
        <f t="shared" si="27"/>
        <v>0</v>
      </c>
      <c r="V114" s="243">
        <f>IF(AND(F114&lt;&gt;0,F114&lt;=E114,F114&lt;=INDEX('Sch A. Input'!$BM$15:$BM$33,MATCH(E114,'Sch A. Input'!$BM$15:$BM$33,FALSE)-1,1)),"Leaver",L114-I114)</f>
        <v>0</v>
      </c>
      <c r="W114" s="243">
        <f>IF(AND(F114&lt;&gt;0,F114&lt;=E114,F114&lt;=INDEX('Sch A. Input'!$BM$15:$BM$33,MATCH(E114,'Sch A. Input'!$BM$15:$BM$33,FALSE)-1,1)),"Leaver",M114-J114)</f>
        <v>0</v>
      </c>
      <c r="X114" s="244">
        <f>IF(AND(F114&lt;&gt;0,F114&lt;=E114,F114&lt;=INDEX('Sch A. Input'!$BM$15:$BM$33,MATCH(E114,'Sch A. Input'!$BM$15:$BM$33,FALSE)-1,1)),"Leaver",N114-K114)</f>
        <v>0</v>
      </c>
      <c r="Y114" s="244">
        <f>IF(AND(F114&lt;&gt;0,F114&lt;=E114,F114&lt;=INDEX('Sch A. Input'!$BM$15:$BM$33,MATCH(E114,'Sch A. Input'!$BM$15:$BM$33,FALSE)-1,1)),"Leaver",IFERROR(V114/AB114*24,0))</f>
        <v>0</v>
      </c>
      <c r="Z114" s="244">
        <f>IF(AND(F114&lt;&gt;0,F114&lt;=E114,F114&lt;=INDEX('Sch A. Input'!$BM$15:$BM$33,MATCH(E114,'Sch A. Input'!$BM$15:$BM$33,FALSE)-1,1)),"Leaver",Y114+W114)</f>
        <v>0</v>
      </c>
      <c r="AA114" s="266">
        <f>IF(AND(F114&lt;&gt;0,F114&lt;=E114,F114&lt;=INDEX('Sch A. Input'!$BM$15:$BM$33,MATCH(E114,'Sch A. Input'!$BM$15:$BM$33,FALSE)-1,1)),"Leaver",IFERROR(IF(AND($L$11&gt;Y329,Y329&gt;0),AD329*H114,H114*(SUMPRODUCT(--((MIN(Z114,900000))&gt;$C$9:$C$12),((MIN(Z114,900000))-$C$9:$C$12),$H$9:$H$12))/MIN(Z114,900000)),0))</f>
        <v>0</v>
      </c>
      <c r="AB114" s="266">
        <f>IF(AND(F114&lt;&gt;0,F114&lt;=E114,F114&lt;=INDEX('Sch A. Input'!$BM$15:$BM$33,MATCH(E114,'Sch A. Input'!$BM$15:$BM$33,FALSE)-1,1)),"Leaver",IF(OR(D114="",D114&gt;$L$11,($L$11-15)&lt;$K$9),0,DAYS360(D114,E114+1,FALSE)/15-1))</f>
        <v>0</v>
      </c>
      <c r="AC114" s="267">
        <f>IF(AND(F114&lt;&gt;0,F114&lt;=E114,F114&lt;=INDEX('Sch A. Input'!$BM$15:$BM$33,MATCH(E114,'Sch A. Input'!$BM$15:$BM$33,FALSE)-1,1)),"Leaver",IFERROR(IF((V114/$AB114*$M$9+W114+G114)&gt;900000,"YES","NO"),0))</f>
        <v>0</v>
      </c>
      <c r="AD114" s="231">
        <f>IF(AND(F114&lt;&gt;0,F114&lt;=E114,F114&lt;=INDEX('Sch A. Input'!$BM$15:$BM$33,MATCH(E114,'Sch A. Input'!$BM$15:$BM$33,FALSE)-1,1)),"Leaver",IFERROR(IF(AC114="Yes",MIN(1/(H114/X114)*AA114,AA114),(SUMPRODUCT(--((MIN(Z114,900000))&gt;$C$9:$C$12),((MIN(Z114,900000))-$C$9:$C$12),$H$9:$H$12))-((1-(AB114/24))*(SUMPRODUCT(--((MIN(Y114,900000))&gt;$C$9:$C$12),((MIN(Y114,900000))-$C$9:$C$12),$H$9:$H$12)))),0))</f>
        <v>0</v>
      </c>
      <c r="AE114" s="172">
        <f>IF(AND(F114&lt;&gt;0,F114&lt;=E114,F114&lt;=INDEX('Sch A. Input'!$BM$15:$BM$33,MATCH(E114,'Sch A. Input'!$BM$15:$BM$33,FALSE)-1,1)),"Leaver",IFERROR(AD114/X114,0))</f>
        <v>0</v>
      </c>
      <c r="AF114" s="173">
        <f>IF(AND(F114&lt;&gt;0,F114&lt;=E114,F114&lt;=INDEX('Sch A. Input'!$BM$15:$BM$33,MATCH(E114,'Sch A. Input'!$BM$15:$BM$33,FALSE)-1,1)),"Leaver",T114-AD114)</f>
        <v>0</v>
      </c>
      <c r="AG114" s="94">
        <f t="shared" si="28"/>
        <v>0</v>
      </c>
      <c r="BK114" s="2"/>
      <c r="BL114" s="2"/>
      <c r="BM114" s="2"/>
      <c r="BN114" s="2"/>
      <c r="BO114" s="2"/>
      <c r="BP114" s="2"/>
      <c r="CI114"/>
      <c r="CJ114"/>
      <c r="CK114"/>
      <c r="CL114"/>
      <c r="CM114"/>
    </row>
    <row r="115" spans="1:97" x14ac:dyDescent="0.25">
      <c r="B115" s="70" t="str">
        <f>IF('Sch A. Input'!B113="","",'Sch A. Input'!B113)</f>
        <v/>
      </c>
      <c r="C115" s="75" t="str">
        <f>IF('Sch A. Input'!C113="","",'Sch A. Input'!C113)</f>
        <v/>
      </c>
      <c r="D115" s="71" t="str">
        <f>IF('Sch A. Input'!D113="","",'Sch A. Input'!D113)</f>
        <v/>
      </c>
      <c r="E115" s="71">
        <f>'Sch A. Input'!E113</f>
        <v>42931</v>
      </c>
      <c r="F115" s="71">
        <f>'Sch A. Input'!F113</f>
        <v>0</v>
      </c>
      <c r="G115" s="230">
        <f>'Sch A. Input'!G113</f>
        <v>0</v>
      </c>
      <c r="H115" s="230">
        <f>+IF('Sch A. Input'!D113="",0,MAX($D$12-G115,0))</f>
        <v>0</v>
      </c>
      <c r="I115" s="232">
        <f>SUMIFS('Sch A. Input'!I113:BJ113,'Sch A. Input'!$I$13:$BJ$13,$L$11,'Sch A. Input'!$I$14:$BJ$14,"Recurring")</f>
        <v>0</v>
      </c>
      <c r="J115" s="232">
        <f>SUMIFS('Sch A. Input'!I113:BJ113,'Sch A. Input'!$I$13:$BJ$13,$L$11,'Sch A. Input'!$I$14:$BJ$14,"One-time")</f>
        <v>0</v>
      </c>
      <c r="K115" s="233">
        <f t="shared" si="19"/>
        <v>0</v>
      </c>
      <c r="L115" s="234">
        <f>SUMIFS('Sch A. Input'!I113:BJ113,'Sch A. Input'!$I$14:$BJ$14,"Recurring",'Sch A. Input'!$I$13:$BJ$13,"&lt;="&amp;'Sch D. Workings'!$L$11)</f>
        <v>0</v>
      </c>
      <c r="M115" s="234">
        <f>SUMIFS('Sch A. Input'!I113:BJ113,'Sch A. Input'!$I$14:$BJ$14,"One-time",'Sch A. Input'!$I$13:$BJ$13,"&lt;="&amp;'Sch D. Workings'!$L$11)</f>
        <v>0</v>
      </c>
      <c r="N115" s="235">
        <f t="shared" si="20"/>
        <v>0</v>
      </c>
      <c r="O115" s="234">
        <f t="shared" si="21"/>
        <v>0</v>
      </c>
      <c r="P115" s="234">
        <f t="shared" si="22"/>
        <v>0</v>
      </c>
      <c r="Q115" s="234">
        <f t="shared" si="23"/>
        <v>0</v>
      </c>
      <c r="R115" s="260">
        <f t="shared" si="24"/>
        <v>0</v>
      </c>
      <c r="S115" s="270">
        <f t="shared" si="25"/>
        <v>0</v>
      </c>
      <c r="T115" s="237">
        <f t="shared" si="26"/>
        <v>0</v>
      </c>
      <c r="U115" s="97">
        <f t="shared" si="27"/>
        <v>0</v>
      </c>
      <c r="V115" s="243">
        <f>IF(AND(F115&lt;&gt;0,F115&lt;=E115,F115&lt;=INDEX('Sch A. Input'!$BM$15:$BM$33,MATCH(E115,'Sch A. Input'!$BM$15:$BM$33,FALSE)-1,1)),"Leaver",L115-I115)</f>
        <v>0</v>
      </c>
      <c r="W115" s="243">
        <f>IF(AND(F115&lt;&gt;0,F115&lt;=E115,F115&lt;=INDEX('Sch A. Input'!$BM$15:$BM$33,MATCH(E115,'Sch A. Input'!$BM$15:$BM$33,FALSE)-1,1)),"Leaver",M115-J115)</f>
        <v>0</v>
      </c>
      <c r="X115" s="244">
        <f>IF(AND(F115&lt;&gt;0,F115&lt;=E115,F115&lt;=INDEX('Sch A. Input'!$BM$15:$BM$33,MATCH(E115,'Sch A. Input'!$BM$15:$BM$33,FALSE)-1,1)),"Leaver",N115-K115)</f>
        <v>0</v>
      </c>
      <c r="Y115" s="244">
        <f>IF(AND(F115&lt;&gt;0,F115&lt;=E115,F115&lt;=INDEX('Sch A. Input'!$BM$15:$BM$33,MATCH(E115,'Sch A. Input'!$BM$15:$BM$33,FALSE)-1,1)),"Leaver",IFERROR(V115/AB115*24,0))</f>
        <v>0</v>
      </c>
      <c r="Z115" s="244">
        <f>IF(AND(F115&lt;&gt;0,F115&lt;=E115,F115&lt;=INDEX('Sch A. Input'!$BM$15:$BM$33,MATCH(E115,'Sch A. Input'!$BM$15:$BM$33,FALSE)-1,1)),"Leaver",Y115+W115)</f>
        <v>0</v>
      </c>
      <c r="AA115" s="266">
        <f>IF(AND(F115&lt;&gt;0,F115&lt;=E115,F115&lt;=INDEX('Sch A. Input'!$BM$15:$BM$33,MATCH(E115,'Sch A. Input'!$BM$15:$BM$33,FALSE)-1,1)),"Leaver",IFERROR(IF(AND($L$11&gt;Y330,Y330&gt;0),AD330*H115,H115*(SUMPRODUCT(--((MIN(Z115,900000))&gt;$C$9:$C$12),((MIN(Z115,900000))-$C$9:$C$12),$H$9:$H$12))/MIN(Z115,900000)),0))</f>
        <v>0</v>
      </c>
      <c r="AB115" s="266">
        <f>IF(AND(F115&lt;&gt;0,F115&lt;=E115,F115&lt;=INDEX('Sch A. Input'!$BM$15:$BM$33,MATCH(E115,'Sch A. Input'!$BM$15:$BM$33,FALSE)-1,1)),"Leaver",IF(OR(D115="",D115&gt;$L$11,($L$11-15)&lt;$K$9),0,DAYS360(D115,E115+1,FALSE)/15-1))</f>
        <v>0</v>
      </c>
      <c r="AC115" s="267">
        <f>IF(AND(F115&lt;&gt;0,F115&lt;=E115,F115&lt;=INDEX('Sch A. Input'!$BM$15:$BM$33,MATCH(E115,'Sch A. Input'!$BM$15:$BM$33,FALSE)-1,1)),"Leaver",IFERROR(IF((V115/$AB115*$M$9+W115+G115)&gt;900000,"YES","NO"),0))</f>
        <v>0</v>
      </c>
      <c r="AD115" s="231">
        <f>IF(AND(F115&lt;&gt;0,F115&lt;=E115,F115&lt;=INDEX('Sch A. Input'!$BM$15:$BM$33,MATCH(E115,'Sch A. Input'!$BM$15:$BM$33,FALSE)-1,1)),"Leaver",IFERROR(IF(AC115="Yes",MIN(1/(H115/X115)*AA115,AA115),(SUMPRODUCT(--((MIN(Z115,900000))&gt;$C$9:$C$12),((MIN(Z115,900000))-$C$9:$C$12),$H$9:$H$12))-((1-(AB115/24))*(SUMPRODUCT(--((MIN(Y115,900000))&gt;$C$9:$C$12),((MIN(Y115,900000))-$C$9:$C$12),$H$9:$H$12)))),0))</f>
        <v>0</v>
      </c>
      <c r="AE115" s="172">
        <f>IF(AND(F115&lt;&gt;0,F115&lt;=E115,F115&lt;=INDEX('Sch A. Input'!$BM$15:$BM$33,MATCH(E115,'Sch A. Input'!$BM$15:$BM$33,FALSE)-1,1)),"Leaver",IFERROR(AD115/X115,0))</f>
        <v>0</v>
      </c>
      <c r="AF115" s="173">
        <f>IF(AND(F115&lt;&gt;0,F115&lt;=E115,F115&lt;=INDEX('Sch A. Input'!$BM$15:$BM$33,MATCH(E115,'Sch A. Input'!$BM$15:$BM$33,FALSE)-1,1)),"Leaver",T115-AD115)</f>
        <v>0</v>
      </c>
      <c r="AG115" s="94">
        <f t="shared" si="28"/>
        <v>0</v>
      </c>
      <c r="BK115" s="2"/>
      <c r="BL115" s="2"/>
      <c r="BM115" s="2"/>
      <c r="BN115" s="2"/>
      <c r="BO115" s="2"/>
      <c r="BP115" s="2"/>
      <c r="CI115"/>
      <c r="CJ115"/>
      <c r="CK115"/>
      <c r="CL115"/>
      <c r="CM115"/>
    </row>
    <row r="116" spans="1:97" ht="15.75" thickBot="1" x14ac:dyDescent="0.3">
      <c r="B116" s="70" t="str">
        <f>IF('Sch A. Input'!B114="","",'Sch A. Input'!B114)</f>
        <v/>
      </c>
      <c r="C116" s="75" t="str">
        <f>IF('Sch A. Input'!C114="","",'Sch A. Input'!C114)</f>
        <v/>
      </c>
      <c r="D116" s="71" t="str">
        <f>IF('Sch A. Input'!D114="","",'Sch A. Input'!D114)</f>
        <v/>
      </c>
      <c r="E116" s="71">
        <f>'Sch A. Input'!E114</f>
        <v>42931</v>
      </c>
      <c r="F116" s="71">
        <f>'Sch A. Input'!F114</f>
        <v>0</v>
      </c>
      <c r="G116" s="230">
        <f>'Sch A. Input'!G114</f>
        <v>0</v>
      </c>
      <c r="H116" s="230">
        <f>+IF('Sch A. Input'!D114="",0,MAX($D$12-G116,0))</f>
        <v>0</v>
      </c>
      <c r="I116" s="232">
        <f>SUMIFS('Sch A. Input'!I114:BJ114,'Sch A. Input'!$I$13:$BJ$13,$L$11,'Sch A. Input'!$I$14:$BJ$14,"Recurring")</f>
        <v>0</v>
      </c>
      <c r="J116" s="232">
        <f>SUMIFS('Sch A. Input'!I114:BJ114,'Sch A. Input'!$I$13:$BJ$13,$L$11,'Sch A. Input'!$I$14:$BJ$14,"One-time")</f>
        <v>0</v>
      </c>
      <c r="K116" s="233">
        <f t="shared" si="19"/>
        <v>0</v>
      </c>
      <c r="L116" s="234">
        <f>SUMIFS('Sch A. Input'!I114:BJ114,'Sch A. Input'!$I$14:$BJ$14,"Recurring",'Sch A. Input'!$I$13:$BJ$13,"&lt;="&amp;'Sch D. Workings'!$L$11)</f>
        <v>0</v>
      </c>
      <c r="M116" s="234">
        <f>SUMIFS('Sch A. Input'!I114:BJ114,'Sch A. Input'!$I$14:$BJ$14,"One-time",'Sch A. Input'!$I$13:$BJ$13,"&lt;="&amp;'Sch D. Workings'!$L$11)</f>
        <v>0</v>
      </c>
      <c r="N116" s="235">
        <f t="shared" si="20"/>
        <v>0</v>
      </c>
      <c r="O116" s="234">
        <f t="shared" si="21"/>
        <v>0</v>
      </c>
      <c r="P116" s="234">
        <f t="shared" si="22"/>
        <v>0</v>
      </c>
      <c r="Q116" s="234">
        <f t="shared" si="23"/>
        <v>0</v>
      </c>
      <c r="R116" s="260">
        <f t="shared" si="24"/>
        <v>0</v>
      </c>
      <c r="S116" s="270">
        <f t="shared" si="25"/>
        <v>0</v>
      </c>
      <c r="T116" s="237">
        <f t="shared" si="26"/>
        <v>0</v>
      </c>
      <c r="U116" s="97">
        <f t="shared" si="27"/>
        <v>0</v>
      </c>
      <c r="V116" s="243">
        <f>IF(AND(F116&lt;&gt;0,F116&lt;=E116,F116&lt;=INDEX('Sch A. Input'!$BM$15:$BM$33,MATCH(E116,'Sch A. Input'!$BM$15:$BM$33,FALSE)-1,1)),"Leaver",L116-I116)</f>
        <v>0</v>
      </c>
      <c r="W116" s="243">
        <f>IF(AND(F116&lt;&gt;0,F116&lt;=E116,F116&lt;=INDEX('Sch A. Input'!$BM$15:$BM$33,MATCH(E116,'Sch A. Input'!$BM$15:$BM$33,FALSE)-1,1)),"Leaver",M116-J116)</f>
        <v>0</v>
      </c>
      <c r="X116" s="244">
        <f>IF(AND(F116&lt;&gt;0,F116&lt;=E116,F116&lt;=INDEX('Sch A. Input'!$BM$15:$BM$33,MATCH(E116,'Sch A. Input'!$BM$15:$BM$33,FALSE)-1,1)),"Leaver",N116-K116)</f>
        <v>0</v>
      </c>
      <c r="Y116" s="244">
        <f>IF(AND(F116&lt;&gt;0,F116&lt;=E116,F116&lt;=INDEX('Sch A. Input'!$BM$15:$BM$33,MATCH(E116,'Sch A. Input'!$BM$15:$BM$33,FALSE)-1,1)),"Leaver",IFERROR(V116/AB116*24,0))</f>
        <v>0</v>
      </c>
      <c r="Z116" s="244">
        <f>IF(AND(F116&lt;&gt;0,F116&lt;=E116,F116&lt;=INDEX('Sch A. Input'!$BM$15:$BM$33,MATCH(E116,'Sch A. Input'!$BM$15:$BM$33,FALSE)-1,1)),"Leaver",Y116+W116)</f>
        <v>0</v>
      </c>
      <c r="AA116" s="266">
        <f>IF(AND(F116&lt;&gt;0,F116&lt;=E116,F116&lt;=INDEX('Sch A. Input'!$BM$15:$BM$33,MATCH(E116,'Sch A. Input'!$BM$15:$BM$33,FALSE)-1,1)),"Leaver",IFERROR(IF(AND($L$11&gt;Y331,Y331&gt;0),AD331*H116,H116*(SUMPRODUCT(--((MIN(Z116,900000))&gt;$C$9:$C$12),((MIN(Z116,900000))-$C$9:$C$12),$H$9:$H$12))/MIN(Z116,900000)),0))</f>
        <v>0</v>
      </c>
      <c r="AB116" s="268">
        <f>IF(AND(F116&lt;&gt;0,F116&lt;=E116,F116&lt;=INDEX('Sch A. Input'!$BM$15:$BM$33,MATCH(E116,'Sch A. Input'!$BM$15:$BM$33,FALSE)-1,1)),"Leaver",IF(OR(D116="",D116&gt;$L$11,($L$11-15)&lt;$K$9),0,DAYS360(D116,E116+1,FALSE)/15-1))</f>
        <v>0</v>
      </c>
      <c r="AC116" s="269">
        <f>IF(AND(F116&lt;&gt;0,F116&lt;=E116,F116&lt;=INDEX('Sch A. Input'!$BM$15:$BM$33,MATCH(E116,'Sch A. Input'!$BM$15:$BM$33,FALSE)-1,1)),"Leaver",IFERROR(IF((V116/$AB116*$M$9+W116+G116)&gt;900000,"YES","NO"),0))</f>
        <v>0</v>
      </c>
      <c r="AD116" s="231">
        <f>IF(AND(F116&lt;&gt;0,F116&lt;=E116,F116&lt;=INDEX('Sch A. Input'!$BM$15:$BM$33,MATCH(E116,'Sch A. Input'!$BM$15:$BM$33,FALSE)-1,1)),"Leaver",IFERROR(IF(AC116="Yes",MIN(1/(H116/X116)*AA116,AA116),(SUMPRODUCT(--((MIN(Z116,900000))&gt;$C$9:$C$12),((MIN(Z116,900000))-$C$9:$C$12),$H$9:$H$12))-((1-(AB116/24))*(SUMPRODUCT(--((MIN(Y116,900000))&gt;$C$9:$C$12),((MIN(Y116,900000))-$C$9:$C$12),$H$9:$H$12)))),0))</f>
        <v>0</v>
      </c>
      <c r="AE116" s="172">
        <f>IF(AND(F116&lt;&gt;0,F116&lt;=E116,F116&lt;=INDEX('Sch A. Input'!$BM$15:$BM$33,MATCH(E116,'Sch A. Input'!$BM$15:$BM$33,FALSE)-1,1)),"Leaver",IFERROR(AD116/X116,0))</f>
        <v>0</v>
      </c>
      <c r="AF116" s="173">
        <f>IF(AND(F116&lt;&gt;0,F116&lt;=E116,F116&lt;=INDEX('Sch A. Input'!$BM$15:$BM$33,MATCH(E116,'Sch A. Input'!$BM$15:$BM$33,FALSE)-1,1)),"Leaver",T116-AD116)</f>
        <v>0</v>
      </c>
      <c r="AG116" s="94">
        <f t="shared" si="28"/>
        <v>0</v>
      </c>
      <c r="BK116" s="2"/>
      <c r="BL116" s="2"/>
      <c r="BM116" s="2"/>
      <c r="BN116" s="2"/>
      <c r="BO116" s="2"/>
      <c r="BP116" s="2"/>
      <c r="CI116"/>
      <c r="CJ116"/>
      <c r="CK116"/>
      <c r="CL116"/>
      <c r="CM116"/>
    </row>
    <row r="117" spans="1:97" s="112" customFormat="1" ht="15.75" thickBot="1" x14ac:dyDescent="0.3">
      <c r="B117" s="113"/>
      <c r="C117" s="114"/>
      <c r="D117" s="115"/>
      <c r="E117" s="115"/>
      <c r="F117" s="115"/>
      <c r="G117" s="116"/>
      <c r="H117" s="116"/>
      <c r="I117" s="238">
        <f t="shared" ref="I117:T117" si="29">SUM(I17:I116)</f>
        <v>0</v>
      </c>
      <c r="J117" s="238">
        <f t="shared" si="29"/>
        <v>0</v>
      </c>
      <c r="K117" s="239">
        <f t="shared" si="29"/>
        <v>0</v>
      </c>
      <c r="L117" s="240">
        <f t="shared" si="29"/>
        <v>0</v>
      </c>
      <c r="M117" s="240">
        <f t="shared" si="29"/>
        <v>0</v>
      </c>
      <c r="N117" s="241">
        <f t="shared" si="29"/>
        <v>0</v>
      </c>
      <c r="O117" s="240">
        <f t="shared" si="29"/>
        <v>0</v>
      </c>
      <c r="P117" s="240">
        <f t="shared" si="29"/>
        <v>0</v>
      </c>
      <c r="Q117" s="261"/>
      <c r="R117" s="262"/>
      <c r="S117" s="261"/>
      <c r="T117" s="242">
        <f t="shared" si="29"/>
        <v>0</v>
      </c>
      <c r="U117" s="108"/>
      <c r="V117" s="245">
        <f t="shared" ref="V117:Z117" si="30">SUM(V17:V116)</f>
        <v>0</v>
      </c>
      <c r="W117" s="245">
        <f t="shared" si="30"/>
        <v>0</v>
      </c>
      <c r="X117" s="246">
        <f t="shared" si="30"/>
        <v>0</v>
      </c>
      <c r="Y117" s="245">
        <f t="shared" si="30"/>
        <v>0</v>
      </c>
      <c r="Z117" s="245">
        <f t="shared" si="30"/>
        <v>0</v>
      </c>
      <c r="AA117" s="263"/>
      <c r="AB117" s="264"/>
      <c r="AC117" s="265"/>
      <c r="AD117" s="247">
        <f>SUM(AD17:AD116)</f>
        <v>0</v>
      </c>
      <c r="AE117" s="109"/>
      <c r="AF117" s="110">
        <f>SUM(AF17:AF116)</f>
        <v>0</v>
      </c>
      <c r="AG117" s="111"/>
      <c r="BQ117" s="117"/>
      <c r="BR117" s="117"/>
      <c r="BS117" s="117"/>
      <c r="BT117" s="117"/>
      <c r="BU117" s="117"/>
      <c r="BV117" s="117"/>
      <c r="BW117" s="117"/>
      <c r="BX117" s="117"/>
      <c r="BY117" s="117"/>
      <c r="BZ117" s="117"/>
      <c r="CA117" s="117"/>
      <c r="CB117" s="117"/>
      <c r="CC117" s="117"/>
      <c r="CD117" s="117"/>
      <c r="CE117" s="117"/>
      <c r="CF117" s="117"/>
      <c r="CG117" s="117"/>
      <c r="CH117" s="117"/>
      <c r="CI117" s="117"/>
      <c r="CJ117" s="117"/>
      <c r="CK117" s="117"/>
      <c r="CL117" s="117"/>
      <c r="CM117" s="117"/>
    </row>
    <row r="118" spans="1:97" ht="15.75" thickTop="1" x14ac:dyDescent="0.25">
      <c r="A118" s="30"/>
      <c r="B118" s="30"/>
      <c r="BK118" s="2"/>
    </row>
    <row r="119" spans="1:97" ht="20.25" x14ac:dyDescent="0.3">
      <c r="B119" s="46" t="s">
        <v>60</v>
      </c>
      <c r="U119" s="3"/>
      <c r="V119" s="3"/>
      <c r="W119" s="3"/>
      <c r="X119" s="3"/>
      <c r="Y119" s="3"/>
      <c r="Z119" s="3"/>
      <c r="AA119" s="3"/>
      <c r="AB119" s="3"/>
      <c r="AC119" s="3"/>
    </row>
    <row r="120" spans="1:97" x14ac:dyDescent="0.25">
      <c r="C120" s="2"/>
      <c r="I120" s="283">
        <v>6</v>
      </c>
      <c r="J120" s="86" t="s">
        <v>189</v>
      </c>
      <c r="K120" s="5"/>
      <c r="L120" s="5"/>
      <c r="M120" s="5"/>
      <c r="N120" s="5"/>
      <c r="O120" s="5"/>
      <c r="P120" s="5"/>
      <c r="Q120" s="5"/>
      <c r="R120" s="202">
        <f>'Sch A. Input'!BM21</f>
        <v>43008</v>
      </c>
      <c r="T120" s="283">
        <v>6</v>
      </c>
      <c r="U120" s="5" t="s">
        <v>189</v>
      </c>
      <c r="V120" s="5"/>
      <c r="W120" s="5"/>
      <c r="X120" s="5"/>
      <c r="Y120" s="5"/>
      <c r="Z120" s="5"/>
      <c r="AA120" s="5"/>
      <c r="AB120" s="5"/>
      <c r="AC120" s="202">
        <f>'Sch A. Input'!BM27</f>
        <v>43100</v>
      </c>
      <c r="AE120" s="283">
        <v>6</v>
      </c>
      <c r="AF120" s="5" t="s">
        <v>189</v>
      </c>
      <c r="AG120" s="5"/>
      <c r="AH120" s="5"/>
      <c r="AI120" s="5"/>
      <c r="AJ120" s="5"/>
      <c r="AK120" s="5"/>
      <c r="AL120" s="5"/>
      <c r="AM120" s="5"/>
      <c r="AN120" s="202">
        <f>'Sch A. Input'!BM33</f>
        <v>43190</v>
      </c>
      <c r="BK120" s="2"/>
      <c r="BL120" s="2"/>
      <c r="BM120" s="2"/>
      <c r="BN120" s="2"/>
      <c r="BO120" s="2"/>
      <c r="BP120" s="2"/>
      <c r="BQ120" s="2"/>
      <c r="BR120" s="2"/>
      <c r="BS120" s="2"/>
      <c r="BT120" s="2"/>
      <c r="BU120" s="2"/>
      <c r="BV120" s="2"/>
      <c r="CI120"/>
      <c r="CJ120"/>
      <c r="CK120"/>
      <c r="CL120"/>
      <c r="CM120"/>
      <c r="CN120"/>
      <c r="CO120"/>
      <c r="CP120"/>
      <c r="CQ120"/>
      <c r="CR120"/>
      <c r="CS120"/>
    </row>
    <row r="121" spans="1:97" s="44" customFormat="1" ht="12.75" x14ac:dyDescent="0.2">
      <c r="A121" s="2"/>
      <c r="B121" s="2"/>
      <c r="C121" s="2"/>
      <c r="D121" s="2"/>
      <c r="E121" s="2"/>
      <c r="F121" s="2"/>
      <c r="I121" s="100" t="s">
        <v>18</v>
      </c>
      <c r="J121" s="88" t="s">
        <v>32</v>
      </c>
      <c r="K121" s="88" t="s">
        <v>32</v>
      </c>
      <c r="L121" s="88" t="s">
        <v>32</v>
      </c>
      <c r="M121" s="88" t="s">
        <v>32</v>
      </c>
      <c r="N121" s="88" t="s">
        <v>32</v>
      </c>
      <c r="O121" s="88" t="s">
        <v>32</v>
      </c>
      <c r="P121" s="88" t="s">
        <v>144</v>
      </c>
      <c r="Q121" s="88"/>
      <c r="R121" s="284" t="s">
        <v>32</v>
      </c>
      <c r="S121" s="252"/>
      <c r="T121" s="100" t="s">
        <v>19</v>
      </c>
      <c r="U121" s="88" t="s">
        <v>32</v>
      </c>
      <c r="V121" s="88" t="s">
        <v>32</v>
      </c>
      <c r="W121" s="88" t="s">
        <v>32</v>
      </c>
      <c r="X121" s="88" t="s">
        <v>32</v>
      </c>
      <c r="Y121" s="88" t="s">
        <v>32</v>
      </c>
      <c r="Z121" s="88" t="s">
        <v>32</v>
      </c>
      <c r="AA121" s="88" t="s">
        <v>144</v>
      </c>
      <c r="AB121" s="88"/>
      <c r="AC121" s="88" t="s">
        <v>32</v>
      </c>
      <c r="AD121" s="2"/>
      <c r="AE121" s="100" t="s">
        <v>20</v>
      </c>
      <c r="AF121" s="88" t="s">
        <v>32</v>
      </c>
      <c r="AG121" s="88" t="s">
        <v>32</v>
      </c>
      <c r="AH121" s="88" t="s">
        <v>32</v>
      </c>
      <c r="AI121" s="88" t="s">
        <v>32</v>
      </c>
      <c r="AJ121" s="88" t="s">
        <v>32</v>
      </c>
      <c r="AK121" s="88" t="s">
        <v>32</v>
      </c>
      <c r="AL121" s="88" t="s">
        <v>144</v>
      </c>
      <c r="AM121" s="88"/>
      <c r="AN121" s="88" t="s">
        <v>32</v>
      </c>
      <c r="AO121" s="2"/>
      <c r="BW121" s="45"/>
      <c r="BX121" s="45"/>
      <c r="BY121" s="45"/>
      <c r="BZ121" s="45"/>
      <c r="CA121" s="45"/>
      <c r="CB121" s="45"/>
      <c r="CC121" s="45"/>
      <c r="CD121" s="45"/>
      <c r="CE121" s="45"/>
      <c r="CF121" s="45"/>
      <c r="CG121" s="45"/>
      <c r="CH121" s="45"/>
      <c r="CI121" s="45"/>
      <c r="CJ121" s="45"/>
      <c r="CK121" s="45"/>
      <c r="CL121" s="45"/>
      <c r="CM121" s="45"/>
      <c r="CN121" s="45"/>
      <c r="CO121" s="45"/>
      <c r="CP121" s="45"/>
      <c r="CQ121" s="45"/>
      <c r="CR121" s="45"/>
      <c r="CS121" s="45"/>
    </row>
    <row r="122" spans="1:97" ht="0.75" customHeight="1" thickBot="1" x14ac:dyDescent="0.3">
      <c r="C122" s="2"/>
      <c r="R122" s="25"/>
      <c r="S122" s="252"/>
      <c r="AR122" s="44"/>
      <c r="AS122" s="44"/>
      <c r="BK122" s="2"/>
      <c r="BL122" s="2"/>
      <c r="BM122" s="2"/>
      <c r="BN122" s="2"/>
      <c r="BO122" s="2"/>
      <c r="BP122" s="2"/>
      <c r="BQ122" s="2"/>
      <c r="BR122" s="2"/>
      <c r="BS122" s="2"/>
      <c r="BT122" s="2"/>
      <c r="BU122" s="2"/>
      <c r="BV122" s="2"/>
      <c r="CI122"/>
      <c r="CJ122"/>
      <c r="CK122"/>
      <c r="CL122"/>
      <c r="CM122"/>
      <c r="CN122"/>
      <c r="CO122"/>
      <c r="CP122"/>
      <c r="CQ122"/>
      <c r="CR122"/>
      <c r="CS122"/>
    </row>
    <row r="123" spans="1:97" ht="64.5" x14ac:dyDescent="0.25">
      <c r="B123" s="67" t="str">
        <f t="shared" ref="B123:H142" si="31">B16</f>
        <v>Staff Number</v>
      </c>
      <c r="C123" s="166" t="str">
        <f t="shared" si="31"/>
        <v>Staff Name</v>
      </c>
      <c r="D123" s="271" t="str">
        <f t="shared" si="31"/>
        <v>Start date 
(1 July 2017 or joining date, whichever is later)</v>
      </c>
      <c r="E123" s="271" t="str">
        <f t="shared" si="31"/>
        <v>Pay-period end date</v>
      </c>
      <c r="F123" s="271" t="str">
        <f t="shared" si="31"/>
        <v>Employment end date  (if applicable)</v>
      </c>
      <c r="G123" s="271" t="str">
        <f t="shared" si="31"/>
        <v>Total Taxable remuneration paid Q1' FY 2017/18</v>
      </c>
      <c r="H123" s="271" t="str">
        <f t="shared" si="31"/>
        <v>Cap amount  remaining at the start of Q2' FY 2017/18</v>
      </c>
      <c r="I123" s="83" t="s">
        <v>25</v>
      </c>
      <c r="J123" s="69" t="s">
        <v>21</v>
      </c>
      <c r="K123" s="170" t="s">
        <v>23</v>
      </c>
      <c r="L123" s="273" t="s">
        <v>62</v>
      </c>
      <c r="M123" s="69" t="s">
        <v>135</v>
      </c>
      <c r="N123" s="69" t="s">
        <v>136</v>
      </c>
      <c r="O123" s="83" t="s">
        <v>126</v>
      </c>
      <c r="P123" s="69" t="s">
        <v>150</v>
      </c>
      <c r="Q123" s="271" t="s">
        <v>127</v>
      </c>
      <c r="R123" s="69" t="s">
        <v>129</v>
      </c>
      <c r="S123" s="252"/>
      <c r="T123" s="4" t="s">
        <v>24</v>
      </c>
      <c r="U123" s="170" t="s">
        <v>21</v>
      </c>
      <c r="V123" s="170" t="s">
        <v>23</v>
      </c>
      <c r="W123" s="61" t="s">
        <v>17</v>
      </c>
      <c r="X123" s="69" t="s">
        <v>81</v>
      </c>
      <c r="Y123" s="69" t="s">
        <v>82</v>
      </c>
      <c r="Z123" s="83" t="s">
        <v>128</v>
      </c>
      <c r="AA123" s="69" t="s">
        <v>149</v>
      </c>
      <c r="AB123" s="271" t="s">
        <v>127</v>
      </c>
      <c r="AC123" s="69" t="s">
        <v>86</v>
      </c>
      <c r="AE123" s="4" t="s">
        <v>24</v>
      </c>
      <c r="AF123" s="170" t="s">
        <v>21</v>
      </c>
      <c r="AG123" s="170" t="s">
        <v>23</v>
      </c>
      <c r="AH123" s="61" t="s">
        <v>17</v>
      </c>
      <c r="AI123" s="69" t="s">
        <v>83</v>
      </c>
      <c r="AJ123" s="69" t="s">
        <v>84</v>
      </c>
      <c r="AK123" s="83" t="s">
        <v>130</v>
      </c>
      <c r="AL123" s="69" t="s">
        <v>159</v>
      </c>
      <c r="AM123" s="271" t="s">
        <v>127</v>
      </c>
      <c r="AN123" s="69" t="s">
        <v>85</v>
      </c>
      <c r="AR123" s="44"/>
      <c r="AS123" s="44"/>
      <c r="BK123" s="2"/>
      <c r="BL123" s="2"/>
      <c r="BM123" s="2"/>
      <c r="BN123" s="2"/>
      <c r="BO123" s="2"/>
      <c r="BP123" s="2"/>
      <c r="BQ123" s="2"/>
      <c r="BR123" s="2"/>
      <c r="BS123" s="2"/>
      <c r="BT123" s="2"/>
      <c r="BU123" s="2"/>
      <c r="BV123" s="2"/>
      <c r="CI123"/>
      <c r="CJ123"/>
      <c r="CK123"/>
      <c r="CL123"/>
      <c r="CM123"/>
      <c r="CN123"/>
      <c r="CO123"/>
      <c r="CP123"/>
      <c r="CQ123"/>
      <c r="CR123"/>
      <c r="CS123"/>
    </row>
    <row r="124" spans="1:97" x14ac:dyDescent="0.25">
      <c r="B124" s="70" t="str">
        <f t="shared" si="31"/>
        <v/>
      </c>
      <c r="C124" s="167" t="str">
        <f t="shared" si="31"/>
        <v>Jeanette</v>
      </c>
      <c r="D124" s="275" t="str">
        <f t="shared" si="31"/>
        <v/>
      </c>
      <c r="E124" s="275">
        <f t="shared" si="31"/>
        <v>42931</v>
      </c>
      <c r="F124" s="275">
        <f t="shared" si="31"/>
        <v>0</v>
      </c>
      <c r="G124" s="276">
        <f t="shared" si="31"/>
        <v>0</v>
      </c>
      <c r="H124" s="280">
        <f>H17</f>
        <v>0</v>
      </c>
      <c r="I124" s="98">
        <f>COUNTIFS(D124,"&lt;="&amp;$R$120,D124,"&lt;&gt;"&amp;0,D124,"&lt;="&amp;$L$11)</f>
        <v>0</v>
      </c>
      <c r="J124" s="248">
        <f>IF(I124=0,0,SUMIFS('Sch A. Input'!I15:BJ15,'Sch A. Input'!$I$14:$BJ$14,"Recurring",'Sch A. Input'!$I$13:$BJ$13,"&lt;="&amp;$R$120,'Sch A. Input'!$I$13:$BJ$13,"&lt;="&amp;$L$11))</f>
        <v>0</v>
      </c>
      <c r="K124" s="248">
        <f>IF(I124=0,0,SUMIFS('Sch A. Input'!I15:BJ15,'Sch A. Input'!$I$14:$BJ$14,"One-time",'Sch A. Input'!$I$13:$BJ$13,"&lt;="&amp;$R$120,'Sch A. Input'!$I$13:$BJ$13,"&lt;="&amp;$L$11))</f>
        <v>0</v>
      </c>
      <c r="L124" s="289">
        <f t="shared" ref="L124" si="32">SUM(J124:K124)</f>
        <v>0</v>
      </c>
      <c r="M124" s="248">
        <f>+IFERROR(J124/$P124*24,0)</f>
        <v>0</v>
      </c>
      <c r="N124" s="248">
        <f>IFERROR(M124+K124,0)</f>
        <v>0</v>
      </c>
      <c r="O124" s="348">
        <f>IFERROR(IF(AND(Y232&lt;=$R$120,$L$11&gt;Y232,Y232&gt;0),AD232*H124,H124*(SUMPRODUCT(--((MIN(N124,900000))&gt;$C$9:$C$12),((MIN(N124,900000))-$C$9:$C$12),$H$9:$H$12))/MIN(N124,900000)),0)</f>
        <v>0</v>
      </c>
      <c r="P124" s="230">
        <f>IF(OR(D124="",D124&gt;$R$120),0,IF(E124&lt;=$R$120,IF(AND(F124&lt;E124,F124&gt;0),(DAYS360(D124,F124+1,FALSE)/15),((DAYS360(D124,E124+1,FALSE)/15))),IF(AND(F124&lt;$R$120,F124&gt;0),(DAYS360(D124,F124+1,FALSE)/15),((DAYS360(D124,$R$120+1,FALSE)/15)))))</f>
        <v>0</v>
      </c>
      <c r="Q124" s="287">
        <f>IFERROR(IF((J124/$P124*$M$9+K124+G124)&gt;900000,"YES","NO"),0)</f>
        <v>0</v>
      </c>
      <c r="R124" s="251">
        <f>IFERROR(IF(Q124="YES",MIN(L124/H124*O124,O124),((SUMPRODUCT(--((MIN(N124,900000))&gt;$C$9:$C$12),((MIN(N124,900000))-$C$9:$C$12),$H$9:$H$12))-((1-P124/24)*((SUMPRODUCT(--((MIN(M124,900000))&gt;$C$9:$C$12),((MIN(M124,900000))-$C$9:$C$12),$H$9:$H$12)))))),0)</f>
        <v>0</v>
      </c>
      <c r="S124" s="252"/>
      <c r="T124" s="292">
        <f>IF($F17=0,IF(AND($D17&lt;=AC$120,$D17&lt;&gt;0,$E17&gt;R$120),1,0),IF(AND($D17&lt;=AC$120,$D17&lt;&gt;0,$E17&gt;R$120,$F17&gt;R$120),1,0))</f>
        <v>0</v>
      </c>
      <c r="U124" s="248">
        <f>IF(T124=0,0,SUMIFS('Sch A. Input'!I15:BJ15,'Sch A. Input'!$I$14:$BJ$14,"Recurring",'Sch A. Input'!$I$13:$BJ$13,"&lt;="&amp;$L$11,'Sch A. Input'!$I$13:$BJ$13,"&lt;="&amp;$AC$120,'Sch A. Input'!$I$13:$BJ$13,"&gt;"&amp;$R$120))</f>
        <v>0</v>
      </c>
      <c r="V124" s="248">
        <f>IF(T124=0,0,SUMIFS('Sch A. Input'!I15:BJ15,'Sch A. Input'!$I$14:$BJ$14,"One-time",'Sch A. Input'!$I$13:$BJ$13,"&lt;="&amp;$L$11,'Sch A. Input'!$I$13:$BJ$13,"&lt;="&amp;$AC$120,'Sch A. Input'!$I$13:$BJ$13,"&gt;"&amp;$R$120))</f>
        <v>0</v>
      </c>
      <c r="W124" s="289">
        <f t="shared" ref="W124" si="33">SUM(U124:V124)</f>
        <v>0</v>
      </c>
      <c r="X124" s="248">
        <f>IF(T124=0,0,IFERROR((U124+J124)/AA124*24,0))</f>
        <v>0</v>
      </c>
      <c r="Y124" s="248">
        <f>IF(T124=0,0,IFERROR(X124+V124+K124,0))</f>
        <v>0</v>
      </c>
      <c r="Z124" s="348">
        <f>IFERROR(IF(AND(Y232&lt;=$AC$120,$L$11&gt;Y232,Y232&gt;0),AD232*H124,H124*(SUMPRODUCT(--((MIN(Y124,900000))&gt;$C$9:$C$12),((MIN(Y124,900000))-$C$9:$C$12),$H$9:$H$12))/MIN(Y124,900000)),0)</f>
        <v>0</v>
      </c>
      <c r="AA124" s="230">
        <f>IF(OR(D124="",D124&gt;$AC$120,AND(F124&lt;=$R$120,F124&lt;&gt;0)),0,IF(AND(E124&gt;$R$120,E124&lt;=$AC$120),IF(AND(F124&lt;E124,F124&gt;0),(DAYS360(D124,F124+1,FALSE)/15),((DAYS360(D124,E124+1,FALSE)/15))),IF(E124&lt;=$R$120,0,IF(AND(F124&lt;$AC$120,F124&gt;0),(DAYS360(D124,F124+1,FALSE)/15),((DAYS360(D124,$AC$120+1,FALSE)/15))))))</f>
        <v>0</v>
      </c>
      <c r="AB124" s="287">
        <f>IFERROR(IF(((J124+U124)/$AA124*$M$9+K124+V124+G124)&gt;900000,"YES","NO"),0)</f>
        <v>0</v>
      </c>
      <c r="AC124" s="251">
        <f>IF(T124=0,0,IFERROR(IF(AB124="YES",MIN((W124+L124)/H124*Z124,Z124),((SUMPRODUCT(--((MIN(Y124,900000))&gt;$C$9:$C$12),((MIN(Y124,900000))-$C$9:$C$12),$H$9:$H$12))-((1-AA124/24)*((SUMPRODUCT(--((MIN(X124,900000))&gt;$C$9:$C$12),((MIN(X124,900000))-$C$9:$C$12),$H$9:$H$12))))))-R124,0))</f>
        <v>0</v>
      </c>
      <c r="AE124" s="292">
        <f t="shared" ref="AE124" si="34">IF($F17=0,IF(AND($D17&lt;=AN$120,$D17&lt;&gt;0,$E17&gt;AC$120),1,0),IF(AND($D17&lt;=AN$120,$D17&lt;&gt;0,$E17&gt;AC$120,$F17&lt;=AN$120,$F17&gt;AC$120),1,0))</f>
        <v>0</v>
      </c>
      <c r="AF124" s="248">
        <f>IF(AE124=0,0,SUMIFS('Sch A. Input'!I15:BJ15,'Sch A. Input'!$I$14:$BJ$14,"Recurring",'Sch A. Input'!$I$13:$BJ$13,"&lt;="&amp;$L$11,'Sch A. Input'!$I$13:$BJ$13,"&lt;="&amp;$AN$120,'Sch A. Input'!$I$13:$BJ$13,"&gt;"&amp;$AC$120))</f>
        <v>0</v>
      </c>
      <c r="AG124" s="248">
        <f>IF(AE124=0,0,SUMIFS('Sch A. Input'!I15:BJ15,'Sch A. Input'!$I$14:$BJ$14,"One-time",'Sch A. Input'!$I$13:$BJ$13,"&lt;="&amp;L$11,'Sch A. Input'!$I$13:$BJ$13,"&lt;="&amp;$AN$120,'Sch A. Input'!$I$13:$BJ$13,"&gt;"&amp;$AC$120))</f>
        <v>0</v>
      </c>
      <c r="AH124" s="289">
        <f>+AF124+AG124</f>
        <v>0</v>
      </c>
      <c r="AI124" s="248">
        <f>IF(AE124=0,0,IFERROR((U124+J124+AF124)/AL124*24,0))</f>
        <v>0</v>
      </c>
      <c r="AJ124" s="248">
        <f t="shared" ref="AJ124" si="35">IF(AE124=0,0,IFERROR(AI124+AG124+V124+K124,0))</f>
        <v>0</v>
      </c>
      <c r="AK124" s="348">
        <f>IFERROR(IF(AND(Y232&lt;=$AN$120,$L$11&gt;Y232,Y232&gt;0),AD232*H124,H124*(SUMPRODUCT(--((MIN(AJ124,900000))&gt;$C$9:$C$12),((MIN(AJ124,900000))-$C$9:$C$12),$H$9:$H$12))/MIN(AJ124,900000)),0)</f>
        <v>0</v>
      </c>
      <c r="AL124" s="230">
        <f>IF(OR(D124="",AND(F124&lt;=$AC$120,F124&lt;&gt;0)),0,IF(AND(E124&gt;$AC$120,E124&lt;=$AN$120),IF(AND(F124&lt;E124,F124&gt;0),(DAYS360(D124,F124+1,FALSE)/15),((DAYS360(D124,E124+1,FALSE)/15))),0))</f>
        <v>0</v>
      </c>
      <c r="AM124" s="287">
        <f>IFERROR(IF(((J124+U124+AF124)/$AL124*$M$9+K124+V124+AG124+G124)&gt;900000,"YES","NO"),0)</f>
        <v>0</v>
      </c>
      <c r="AN124" s="251">
        <f>IF(AE124=0,0,IFERROR(IF(AM124="YES",MIN((AH124+W124+L124)/H124*AK124,AK124),((SUMPRODUCT(--((MIN(AJ124,900000))&gt;$C$9:$C$12),((MIN(AJ124,900000))-$C$9:$C$12),$H$9:$H$12))-((1-AL124/24)*((SUMPRODUCT(--((MIN(AI124,900000))&gt;$C$9:$C$12),((MIN(AI124,900000))-$C$9:$C$12),$H$9:$H$12))))))-R124-AC124,0))</f>
        <v>0</v>
      </c>
      <c r="AQ124" s="3"/>
      <c r="AR124" s="293"/>
      <c r="AS124" s="293"/>
      <c r="BK124" s="2"/>
      <c r="BL124" s="2"/>
      <c r="BM124" s="2"/>
      <c r="BN124" s="2"/>
      <c r="BO124" s="2"/>
      <c r="BP124" s="2"/>
      <c r="BQ124" s="2"/>
      <c r="BR124" s="2"/>
      <c r="BS124" s="2"/>
      <c r="BT124" s="2"/>
      <c r="BU124" s="2"/>
      <c r="BV124" s="2"/>
      <c r="CI124"/>
      <c r="CJ124"/>
      <c r="CK124"/>
      <c r="CL124"/>
      <c r="CM124"/>
      <c r="CN124"/>
      <c r="CO124"/>
      <c r="CP124"/>
      <c r="CQ124"/>
      <c r="CR124"/>
      <c r="CS124"/>
    </row>
    <row r="125" spans="1:97" x14ac:dyDescent="0.25">
      <c r="B125" s="73" t="str">
        <f t="shared" si="31"/>
        <v/>
      </c>
      <c r="C125" s="168" t="str">
        <f t="shared" si="31"/>
        <v/>
      </c>
      <c r="D125" s="275" t="str">
        <f t="shared" ref="D125:H125" si="36">D18</f>
        <v/>
      </c>
      <c r="E125" s="275">
        <f t="shared" si="36"/>
        <v>42931</v>
      </c>
      <c r="F125" s="275">
        <f t="shared" si="36"/>
        <v>0</v>
      </c>
      <c r="G125" s="276">
        <f t="shared" si="36"/>
        <v>0</v>
      </c>
      <c r="H125" s="280">
        <f t="shared" si="36"/>
        <v>0</v>
      </c>
      <c r="I125" s="98">
        <f t="shared" ref="I125:I188" si="37">COUNTIFS(D125,"&lt;="&amp;$R$120,D125,"&lt;&gt;"&amp;0,D125,"&lt;="&amp;$L$11)</f>
        <v>0</v>
      </c>
      <c r="J125" s="248">
        <f>IF(I125=0,0,SUMIFS('Sch A. Input'!I16:BJ16,'Sch A. Input'!$I$14:$BJ$14,"Recurring",'Sch A. Input'!$I$13:$BJ$13,"&lt;="&amp;$R$120,'Sch A. Input'!$I$13:$BJ$13,"&lt;="&amp;$L$11))</f>
        <v>0</v>
      </c>
      <c r="K125" s="248">
        <f>IF(I125=0,0,SUMIFS('Sch A. Input'!I16:BJ16,'Sch A. Input'!$I$14:$BJ$14,"One-time",'Sch A. Input'!$I$13:$BJ$13,"&lt;="&amp;$R$120,'Sch A. Input'!$I$13:$BJ$13,"&lt;="&amp;$L$11))</f>
        <v>0</v>
      </c>
      <c r="L125" s="289">
        <f t="shared" ref="L125:L188" si="38">SUM(J125:K125)</f>
        <v>0</v>
      </c>
      <c r="M125" s="248">
        <f t="shared" ref="M125:M188" si="39">+IFERROR(J125/$P125*24,0)</f>
        <v>0</v>
      </c>
      <c r="N125" s="248">
        <f t="shared" ref="N125:N188" si="40">IFERROR(M125+K125,0)</f>
        <v>0</v>
      </c>
      <c r="O125" s="349">
        <f t="shared" ref="O125:O188" si="41">IFERROR(IF(AND(Y233&lt;=$R$120,$L$11&gt;Y233,Y233&gt;0),AD233*H125,H125*(SUMPRODUCT(--((MIN(N125,900000))&gt;$C$9:$C$12),((MIN(N125,900000))-$C$9:$C$12),$H$9:$H$12))/MIN(N125,900000)),0)</f>
        <v>0</v>
      </c>
      <c r="P125" s="230">
        <f t="shared" ref="P125:P188" si="42">IF(OR(D125="",D125&gt;$R$120),0,IF(E125&lt;=$R$120,IF(AND(F125&lt;E125,F125&gt;0),(DAYS360(D125,F125+1,FALSE)/15),((DAYS360(D125,E125+1,FALSE)/15))),IF(AND(F125&lt;$R$120,F125&gt;0),(DAYS360(D125,F125+1,FALSE)/15),((DAYS360(D125,$R$120+1,FALSE)/15)))))</f>
        <v>0</v>
      </c>
      <c r="Q125" s="287">
        <f t="shared" ref="Q125:Q188" si="43">IFERROR(IF((J125/$P125*$M$9+K125+G125)&gt;900000,"YES","NO"),0)</f>
        <v>0</v>
      </c>
      <c r="R125" s="251">
        <f t="shared" ref="R125:R188" si="44">IFERROR(IF(Q125="YES",MIN(L125/H125*O125,O125),((SUMPRODUCT(--((MIN(N125,900000))&gt;$C$9:$C$12),((MIN(N125,900000))-$C$9:$C$12),$H$9:$H$12))-((1-P125/24)*((SUMPRODUCT(--((MIN(M125,900000))&gt;$C$9:$C$12),((MIN(M125,900000))-$C$9:$C$12),$H$9:$H$12)))))),0)</f>
        <v>0</v>
      </c>
      <c r="S125" s="252"/>
      <c r="T125" s="292">
        <f t="shared" ref="T125:T188" si="45">IF($F18=0,IF(AND($D18&lt;=AC$120,$D18&lt;&gt;0,$E18&gt;R$120),1,0),IF(AND($D18&lt;=AC$120,$D18&lt;&gt;0,$E18&gt;R$120,$F18&gt;R$120),1,0))</f>
        <v>0</v>
      </c>
      <c r="U125" s="248">
        <f>IF(T125=0,0,SUMIFS('Sch A. Input'!I16:BJ16,'Sch A. Input'!$I$14:$BJ$14,"Recurring",'Sch A. Input'!$I$13:$BJ$13,"&lt;="&amp;$L$11,'Sch A. Input'!$I$13:$BJ$13,"&lt;="&amp;$AC$120,'Sch A. Input'!$I$13:$BJ$13,"&gt;"&amp;$R$120))</f>
        <v>0</v>
      </c>
      <c r="V125" s="248">
        <f>IF(T125=0,0,SUMIFS('Sch A. Input'!I16:BJ16,'Sch A. Input'!$I$14:$BJ$14,"One-time",'Sch A. Input'!$I$13:$BJ$13,"&lt;="&amp;$L$11,'Sch A. Input'!$I$13:$BJ$13,"&lt;="&amp;$AC$120,'Sch A. Input'!$I$13:$BJ$13,"&gt;"&amp;$R$120))</f>
        <v>0</v>
      </c>
      <c r="W125" s="289">
        <f t="shared" ref="W125:W188" si="46">SUM(U125:V125)</f>
        <v>0</v>
      </c>
      <c r="X125" s="248">
        <f t="shared" ref="X125:X188" si="47">IF(T125=0,0,IFERROR((U125+J125)/AA125*24,0))</f>
        <v>0</v>
      </c>
      <c r="Y125" s="248">
        <f t="shared" ref="Y125:Y188" si="48">IF(T125=0,0,IFERROR(X125+V125+K125,0))</f>
        <v>0</v>
      </c>
      <c r="Z125" s="348">
        <f t="shared" ref="Z125:Z188" si="49">IFERROR(IF(AND(Y233&lt;=$AC$120,$L$11&gt;Y233,Y233&gt;0),AD233*H125,H125*(SUMPRODUCT(--((MIN(Y125,900000))&gt;$C$9:$C$12),((MIN(Y125,900000))-$C$9:$C$12),$H$9:$H$12))/MIN(Y125,900000)),0)</f>
        <v>0</v>
      </c>
      <c r="AA125" s="230">
        <f t="shared" ref="AA125:AA188" si="50">IF(OR(D125="",D125&gt;$AC$120,AND(F125&lt;=$R$120,F125&lt;&gt;0)),0,IF(AND(E125&gt;$R$120,E125&lt;=$AC$120),IF(AND(F125&lt;E125,F125&gt;0),(DAYS360(D125,F125+1,FALSE)/15),((DAYS360(D125,E125+1,FALSE)/15))),IF(E125&lt;=$R$120,0,IF(AND(F125&lt;$AC$120,F125&gt;0),(DAYS360(D125,F125+1,FALSE)/15),((DAYS360(D125,$AC$120+1,FALSE)/15))))))</f>
        <v>0</v>
      </c>
      <c r="AB125" s="287">
        <f t="shared" ref="AB125:AB188" si="51">IFERROR(IF(((J125+U125)/$AA125*$M$9+K125+V125+G125)&gt;900000,"YES","NO"),0)</f>
        <v>0</v>
      </c>
      <c r="AC125" s="251">
        <f t="shared" ref="AC125:AC188" si="52">IF(T125=0,0,IFERROR(IF(AB125="YES",MIN((W125+L125)/H125*Z125,Z125),((SUMPRODUCT(--((MIN(Y125,900000))&gt;$C$9:$C$12),((MIN(Y125,900000))-$C$9:$C$12),$H$9:$H$12))-((1-AA125/24)*((SUMPRODUCT(--((MIN(X125,900000))&gt;$C$9:$C$12),((MIN(X125,900000))-$C$9:$C$12),$H$9:$H$12))))))-R125,0))</f>
        <v>0</v>
      </c>
      <c r="AE125" s="292">
        <f t="shared" ref="AE125:AE188" si="53">IF($F18=0,IF(AND($D18&lt;=AN$120,$D18&lt;&gt;0,$E18&gt;AC$120),1,0),IF(AND($D18&lt;=AN$120,$D18&lt;&gt;0,$E18&gt;AC$120,$F18&lt;=AN$120,$F18&gt;AC$120),1,0))</f>
        <v>0</v>
      </c>
      <c r="AF125" s="248">
        <f>IF(AE125=0,0,SUMIFS('Sch A. Input'!I16:BJ16,'Sch A. Input'!$I$14:$BJ$14,"Recurring",'Sch A. Input'!$I$13:$BJ$13,"&lt;="&amp;$L$11,'Sch A. Input'!$I$13:$BJ$13,"&lt;="&amp;$AN$120,'Sch A. Input'!$I$13:$BJ$13,"&gt;"&amp;$AC$120))</f>
        <v>0</v>
      </c>
      <c r="AG125" s="248">
        <f>IF(AE125=0,0,SUMIFS('Sch A. Input'!I16:BJ16,'Sch A. Input'!$I$14:$BJ$14,"One-time",'Sch A. Input'!$I$13:$BJ$13,"&lt;="&amp;L$11,'Sch A. Input'!$I$13:$BJ$13,"&lt;="&amp;$AN$120,'Sch A. Input'!$I$13:$BJ$13,"&gt;"&amp;$AC$120))</f>
        <v>0</v>
      </c>
      <c r="AH125" s="289">
        <f t="shared" ref="AH125:AH188" si="54">+AF125+AG125</f>
        <v>0</v>
      </c>
      <c r="AI125" s="248">
        <f t="shared" ref="AI125:AI188" si="55">IF(AE125=0,0,IFERROR((U125+J125+AF125)/AL125*24,0))</f>
        <v>0</v>
      </c>
      <c r="AJ125" s="248">
        <f t="shared" ref="AJ125:AJ188" si="56">IF(AE125=0,0,IFERROR(AI125+AG125+V125+K125,0))</f>
        <v>0</v>
      </c>
      <c r="AK125" s="348">
        <f t="shared" ref="AK125:AK188" si="57">IFERROR(IF(AND(Y233&lt;=$AN$120,$L$11&gt;Y233,Y233&gt;0),AD233*H125,H125*(SUMPRODUCT(--((MIN(AJ125,900000))&gt;$C$9:$C$12),((MIN(AJ125,900000))-$C$9:$C$12),$H$9:$H$12))/MIN(AJ125,900000)),0)</f>
        <v>0</v>
      </c>
      <c r="AL125" s="230">
        <f t="shared" ref="AL125:AL188" si="58">IF(OR(D125="",AND(F125&lt;=$AC$120,F125&lt;&gt;0)),0,IF(AND(E125&gt;$AC$120,E125&lt;=$AN$120),IF(AND(F125&lt;E125,F125&gt;0),(DAYS360(D125,F125+1,FALSE)/15),((DAYS360(D125,E125+1,FALSE)/15))),0))</f>
        <v>0</v>
      </c>
      <c r="AM125" s="287">
        <f t="shared" ref="AM125:AM188" si="59">IFERROR(IF(((J125+U125+AF125)/$AL125*$M$9+K125+V125+AG125+G125)&gt;900000,"YES","NO"),0)</f>
        <v>0</v>
      </c>
      <c r="AN125" s="251">
        <f t="shared" ref="AN125:AN188" si="60">IF(AE125=0,0,IFERROR(IF(AM125="YES",MIN((AH125+W125+L125)/H125*AK125,AK125),((SUMPRODUCT(--((MIN(AJ125,900000))&gt;$C$9:$C$12),((MIN(AJ125,900000))-$C$9:$C$12),$H$9:$H$12))-((1-AL125/24)*((SUMPRODUCT(--((MIN(AI125,900000))&gt;$C$9:$C$12),((MIN(AI125,900000))-$C$9:$C$12),$H$9:$H$12))))))-R125-AC125,0))</f>
        <v>0</v>
      </c>
      <c r="AQ125" s="3"/>
      <c r="AR125" s="293"/>
      <c r="AS125" s="293"/>
      <c r="BK125" s="2"/>
      <c r="BL125" s="2"/>
      <c r="BM125" s="2"/>
      <c r="BN125" s="2"/>
      <c r="BO125" s="2"/>
      <c r="BP125" s="2"/>
      <c r="BQ125" s="2"/>
      <c r="BR125" s="2"/>
      <c r="BS125" s="2"/>
      <c r="BT125" s="2"/>
      <c r="BU125" s="2"/>
      <c r="BV125" s="2"/>
      <c r="CI125"/>
      <c r="CJ125"/>
      <c r="CK125"/>
      <c r="CL125"/>
      <c r="CM125"/>
      <c r="CN125"/>
      <c r="CO125"/>
      <c r="CP125"/>
      <c r="CQ125"/>
      <c r="CR125"/>
      <c r="CS125"/>
    </row>
    <row r="126" spans="1:97" x14ac:dyDescent="0.25">
      <c r="B126" s="70" t="str">
        <f t="shared" si="31"/>
        <v/>
      </c>
      <c r="C126" s="169" t="str">
        <f t="shared" si="31"/>
        <v/>
      </c>
      <c r="D126" s="275" t="str">
        <f t="shared" ref="D126:H126" si="61">D19</f>
        <v/>
      </c>
      <c r="E126" s="275">
        <f t="shared" si="61"/>
        <v>42931</v>
      </c>
      <c r="F126" s="275">
        <f t="shared" si="61"/>
        <v>0</v>
      </c>
      <c r="G126" s="276">
        <f t="shared" si="61"/>
        <v>0</v>
      </c>
      <c r="H126" s="280">
        <f t="shared" si="61"/>
        <v>0</v>
      </c>
      <c r="I126" s="98">
        <f t="shared" si="37"/>
        <v>0</v>
      </c>
      <c r="J126" s="248">
        <f>IF(I126=0,0,SUMIFS('Sch A. Input'!I17:BJ17,'Sch A. Input'!$I$14:$BJ$14,"Recurring",'Sch A. Input'!$I$13:$BJ$13,"&lt;="&amp;$R$120,'Sch A. Input'!$I$13:$BJ$13,"&lt;="&amp;$L$11))</f>
        <v>0</v>
      </c>
      <c r="K126" s="248">
        <f>IF(I126=0,0,SUMIFS('Sch A. Input'!I17:BJ17,'Sch A. Input'!$I$14:$BJ$14,"One-time",'Sch A. Input'!$I$13:$BJ$13,"&lt;="&amp;$R$120,'Sch A. Input'!$I$13:$BJ$13,"&lt;="&amp;$L$11))</f>
        <v>0</v>
      </c>
      <c r="L126" s="289">
        <f t="shared" si="38"/>
        <v>0</v>
      </c>
      <c r="M126" s="248">
        <f t="shared" si="39"/>
        <v>0</v>
      </c>
      <c r="N126" s="248">
        <f t="shared" si="40"/>
        <v>0</v>
      </c>
      <c r="O126" s="349">
        <f t="shared" si="41"/>
        <v>0</v>
      </c>
      <c r="P126" s="230">
        <f t="shared" si="42"/>
        <v>0</v>
      </c>
      <c r="Q126" s="287">
        <f t="shared" si="43"/>
        <v>0</v>
      </c>
      <c r="R126" s="251">
        <f t="shared" si="44"/>
        <v>0</v>
      </c>
      <c r="S126" s="252"/>
      <c r="T126" s="292">
        <f t="shared" si="45"/>
        <v>0</v>
      </c>
      <c r="U126" s="248">
        <f>IF(T126=0,0,SUMIFS('Sch A. Input'!I17:BJ17,'Sch A. Input'!$I$14:$BJ$14,"Recurring",'Sch A. Input'!$I$13:$BJ$13,"&lt;="&amp;$L$11,'Sch A. Input'!$I$13:$BJ$13,"&lt;="&amp;$AC$120,'Sch A. Input'!$I$13:$BJ$13,"&gt;"&amp;$R$120))</f>
        <v>0</v>
      </c>
      <c r="V126" s="248">
        <f>IF(T126=0,0,SUMIFS('Sch A. Input'!I17:BJ17,'Sch A. Input'!$I$14:$BJ$14,"One-time",'Sch A. Input'!$I$13:$BJ$13,"&lt;="&amp;$L$11,'Sch A. Input'!$I$13:$BJ$13,"&lt;="&amp;$AC$120,'Sch A. Input'!$I$13:$BJ$13,"&gt;"&amp;$R$120))</f>
        <v>0</v>
      </c>
      <c r="W126" s="289">
        <f t="shared" si="46"/>
        <v>0</v>
      </c>
      <c r="X126" s="248">
        <f t="shared" si="47"/>
        <v>0</v>
      </c>
      <c r="Y126" s="248">
        <f t="shared" si="48"/>
        <v>0</v>
      </c>
      <c r="Z126" s="348">
        <f t="shared" si="49"/>
        <v>0</v>
      </c>
      <c r="AA126" s="230">
        <f t="shared" si="50"/>
        <v>0</v>
      </c>
      <c r="AB126" s="287">
        <f t="shared" si="51"/>
        <v>0</v>
      </c>
      <c r="AC126" s="251">
        <f t="shared" si="52"/>
        <v>0</v>
      </c>
      <c r="AE126" s="292">
        <f t="shared" si="53"/>
        <v>0</v>
      </c>
      <c r="AF126" s="248">
        <f>IF(AE126=0,0,SUMIFS('Sch A. Input'!I17:BJ17,'Sch A. Input'!$I$14:$BJ$14,"Recurring",'Sch A. Input'!$I$13:$BJ$13,"&lt;="&amp;$L$11,'Sch A. Input'!$I$13:$BJ$13,"&lt;="&amp;$AN$120,'Sch A. Input'!$I$13:$BJ$13,"&gt;"&amp;$AC$120))</f>
        <v>0</v>
      </c>
      <c r="AG126" s="248">
        <f>IF(AE126=0,0,SUMIFS('Sch A. Input'!I17:BJ17,'Sch A. Input'!$I$14:$BJ$14,"One-time",'Sch A. Input'!$I$13:$BJ$13,"&lt;="&amp;L$11,'Sch A. Input'!$I$13:$BJ$13,"&lt;="&amp;$AN$120,'Sch A. Input'!$I$13:$BJ$13,"&gt;"&amp;$AC$120))</f>
        <v>0</v>
      </c>
      <c r="AH126" s="289">
        <f t="shared" si="54"/>
        <v>0</v>
      </c>
      <c r="AI126" s="248">
        <f t="shared" si="55"/>
        <v>0</v>
      </c>
      <c r="AJ126" s="248">
        <f t="shared" si="56"/>
        <v>0</v>
      </c>
      <c r="AK126" s="348">
        <f t="shared" si="57"/>
        <v>0</v>
      </c>
      <c r="AL126" s="230">
        <f t="shared" si="58"/>
        <v>0</v>
      </c>
      <c r="AM126" s="287">
        <f t="shared" si="59"/>
        <v>0</v>
      </c>
      <c r="AN126" s="251">
        <f t="shared" si="60"/>
        <v>0</v>
      </c>
      <c r="AQ126" s="3"/>
      <c r="AR126" s="293"/>
      <c r="AS126" s="293"/>
      <c r="BK126" s="2"/>
      <c r="BL126" s="2"/>
      <c r="BM126" s="2"/>
      <c r="BN126" s="2"/>
      <c r="BO126" s="2"/>
      <c r="BP126" s="2"/>
      <c r="BQ126" s="2"/>
      <c r="BR126" s="2"/>
      <c r="BS126" s="2"/>
      <c r="BT126" s="2"/>
      <c r="BU126" s="2"/>
      <c r="BV126" s="2"/>
      <c r="CI126"/>
      <c r="CJ126"/>
      <c r="CK126"/>
      <c r="CL126"/>
      <c r="CM126"/>
      <c r="CN126"/>
      <c r="CO126"/>
      <c r="CP126"/>
      <c r="CQ126"/>
      <c r="CR126"/>
      <c r="CS126"/>
    </row>
    <row r="127" spans="1:97" x14ac:dyDescent="0.25">
      <c r="B127" s="70" t="str">
        <f t="shared" si="31"/>
        <v/>
      </c>
      <c r="C127" s="169" t="str">
        <f t="shared" si="31"/>
        <v/>
      </c>
      <c r="D127" s="275" t="str">
        <f t="shared" ref="D127:H127" si="62">D20</f>
        <v/>
      </c>
      <c r="E127" s="275">
        <f t="shared" si="62"/>
        <v>42931</v>
      </c>
      <c r="F127" s="275">
        <f t="shared" si="62"/>
        <v>0</v>
      </c>
      <c r="G127" s="276">
        <f t="shared" si="62"/>
        <v>0</v>
      </c>
      <c r="H127" s="280">
        <f t="shared" si="62"/>
        <v>0</v>
      </c>
      <c r="I127" s="98">
        <f t="shared" si="37"/>
        <v>0</v>
      </c>
      <c r="J127" s="248">
        <f>IF(I127=0,0,SUMIFS('Sch A. Input'!I18:BJ18,'Sch A. Input'!$I$14:$BJ$14,"Recurring",'Sch A. Input'!$I$13:$BJ$13,"&lt;="&amp;$R$120,'Sch A. Input'!$I$13:$BJ$13,"&lt;="&amp;$L$11))</f>
        <v>0</v>
      </c>
      <c r="K127" s="248">
        <f>IF(I127=0,0,SUMIFS('Sch A. Input'!I18:BJ18,'Sch A. Input'!$I$14:$BJ$14,"One-time",'Sch A. Input'!$I$13:$BJ$13,"&lt;="&amp;$R$120,'Sch A. Input'!$I$13:$BJ$13,"&lt;="&amp;$L$11))</f>
        <v>0</v>
      </c>
      <c r="L127" s="289">
        <f t="shared" si="38"/>
        <v>0</v>
      </c>
      <c r="M127" s="290">
        <f t="shared" si="39"/>
        <v>0</v>
      </c>
      <c r="N127" s="290">
        <f t="shared" si="40"/>
        <v>0</v>
      </c>
      <c r="O127" s="349">
        <f t="shared" si="41"/>
        <v>0</v>
      </c>
      <c r="P127" s="281">
        <f t="shared" si="42"/>
        <v>0</v>
      </c>
      <c r="Q127" s="287">
        <f t="shared" si="43"/>
        <v>0</v>
      </c>
      <c r="R127" s="251">
        <f t="shared" si="44"/>
        <v>0</v>
      </c>
      <c r="S127" s="252"/>
      <c r="T127" s="292">
        <f t="shared" si="45"/>
        <v>0</v>
      </c>
      <c r="U127" s="248">
        <f>IF(T127=0,0,SUMIFS('Sch A. Input'!I18:BJ18,'Sch A. Input'!$I$14:$BJ$14,"Recurring",'Sch A. Input'!$I$13:$BJ$13,"&lt;="&amp;$L$11,'Sch A. Input'!$I$13:$BJ$13,"&lt;="&amp;$AC$120,'Sch A. Input'!$I$13:$BJ$13,"&gt;"&amp;$R$120))</f>
        <v>0</v>
      </c>
      <c r="V127" s="248">
        <f>IF(T127=0,0,SUMIFS('Sch A. Input'!I18:BJ18,'Sch A. Input'!$I$14:$BJ$14,"One-time",'Sch A. Input'!$I$13:$BJ$13,"&lt;="&amp;$L$11,'Sch A. Input'!$I$13:$BJ$13,"&lt;="&amp;$AC$120,'Sch A. Input'!$I$13:$BJ$13,"&gt;"&amp;$R$120))</f>
        <v>0</v>
      </c>
      <c r="W127" s="289">
        <f t="shared" si="46"/>
        <v>0</v>
      </c>
      <c r="X127" s="290">
        <f t="shared" si="47"/>
        <v>0</v>
      </c>
      <c r="Y127" s="290">
        <f t="shared" si="48"/>
        <v>0</v>
      </c>
      <c r="Z127" s="348">
        <f t="shared" si="49"/>
        <v>0</v>
      </c>
      <c r="AA127" s="281">
        <f t="shared" si="50"/>
        <v>0</v>
      </c>
      <c r="AB127" s="287">
        <f t="shared" si="51"/>
        <v>0</v>
      </c>
      <c r="AC127" s="251">
        <f t="shared" si="52"/>
        <v>0</v>
      </c>
      <c r="AE127" s="292">
        <f t="shared" si="53"/>
        <v>0</v>
      </c>
      <c r="AF127" s="248">
        <f>IF(AE127=0,0,SUMIFS('Sch A. Input'!I18:BJ18,'Sch A. Input'!$I$14:$BJ$14,"Recurring",'Sch A. Input'!$I$13:$BJ$13,"&lt;="&amp;$L$11,'Sch A. Input'!$I$13:$BJ$13,"&lt;="&amp;$AN$120,'Sch A. Input'!$I$13:$BJ$13,"&gt;"&amp;$AC$120))</f>
        <v>0</v>
      </c>
      <c r="AG127" s="248">
        <f>IF(AE127=0,0,SUMIFS('Sch A. Input'!I18:BJ18,'Sch A. Input'!$I$14:$BJ$14,"One-time",'Sch A. Input'!$I$13:$BJ$13,"&lt;="&amp;L$11,'Sch A. Input'!$I$13:$BJ$13,"&lt;="&amp;$AN$120,'Sch A. Input'!$I$13:$BJ$13,"&gt;"&amp;$AC$120))</f>
        <v>0</v>
      </c>
      <c r="AH127" s="289">
        <f t="shared" si="54"/>
        <v>0</v>
      </c>
      <c r="AI127" s="290">
        <f t="shared" si="55"/>
        <v>0</v>
      </c>
      <c r="AJ127" s="290">
        <f t="shared" si="56"/>
        <v>0</v>
      </c>
      <c r="AK127" s="348">
        <f t="shared" si="57"/>
        <v>0</v>
      </c>
      <c r="AL127" s="281">
        <f t="shared" si="58"/>
        <v>0</v>
      </c>
      <c r="AM127" s="287">
        <f t="shared" si="59"/>
        <v>0</v>
      </c>
      <c r="AN127" s="251">
        <f t="shared" si="60"/>
        <v>0</v>
      </c>
      <c r="AQ127" s="3"/>
      <c r="AR127" s="293"/>
      <c r="AS127" s="293"/>
      <c r="BK127" s="2"/>
      <c r="BL127" s="2"/>
      <c r="BM127" s="2"/>
      <c r="BN127" s="2"/>
      <c r="BO127" s="2"/>
      <c r="BP127" s="2"/>
      <c r="BQ127" s="2"/>
      <c r="BR127" s="2"/>
      <c r="BS127" s="2"/>
      <c r="BT127" s="2"/>
      <c r="BU127" s="2"/>
      <c r="BV127" s="2"/>
      <c r="CI127"/>
      <c r="CJ127"/>
      <c r="CK127"/>
      <c r="CL127"/>
      <c r="CM127"/>
      <c r="CN127"/>
      <c r="CO127"/>
      <c r="CP127"/>
      <c r="CQ127"/>
      <c r="CR127"/>
      <c r="CS127"/>
    </row>
    <row r="128" spans="1:97" x14ac:dyDescent="0.25">
      <c r="B128" s="70" t="str">
        <f t="shared" si="31"/>
        <v/>
      </c>
      <c r="C128" s="169" t="str">
        <f t="shared" si="31"/>
        <v/>
      </c>
      <c r="D128" s="275" t="str">
        <f t="shared" ref="D128:H128" si="63">D21</f>
        <v/>
      </c>
      <c r="E128" s="275">
        <f t="shared" si="63"/>
        <v>42931</v>
      </c>
      <c r="F128" s="275">
        <f t="shared" si="63"/>
        <v>0</v>
      </c>
      <c r="G128" s="276">
        <f t="shared" si="63"/>
        <v>0</v>
      </c>
      <c r="H128" s="280">
        <f t="shared" si="63"/>
        <v>0</v>
      </c>
      <c r="I128" s="98">
        <f t="shared" si="37"/>
        <v>0</v>
      </c>
      <c r="J128" s="248">
        <f>IF(I128=0,0,SUMIFS('Sch A. Input'!I19:BJ19,'Sch A. Input'!$I$14:$BJ$14,"Recurring",'Sch A. Input'!$I$13:$BJ$13,"&lt;="&amp;$R$120,'Sch A. Input'!$I$13:$BJ$13,"&lt;="&amp;$L$11))</f>
        <v>0</v>
      </c>
      <c r="K128" s="248">
        <f>IF(I128=0,0,SUMIFS('Sch A. Input'!I19:BJ19,'Sch A. Input'!$I$14:$BJ$14,"One-time",'Sch A. Input'!$I$13:$BJ$13,"&lt;="&amp;$R$120,'Sch A. Input'!$I$13:$BJ$13,"&lt;="&amp;$L$11))</f>
        <v>0</v>
      </c>
      <c r="L128" s="289">
        <f t="shared" si="38"/>
        <v>0</v>
      </c>
      <c r="M128" s="248">
        <f t="shared" si="39"/>
        <v>0</v>
      </c>
      <c r="N128" s="248">
        <f t="shared" si="40"/>
        <v>0</v>
      </c>
      <c r="O128" s="349">
        <f t="shared" si="41"/>
        <v>0</v>
      </c>
      <c r="P128" s="281">
        <f t="shared" si="42"/>
        <v>0</v>
      </c>
      <c r="Q128" s="287">
        <f t="shared" si="43"/>
        <v>0</v>
      </c>
      <c r="R128" s="251">
        <f t="shared" si="44"/>
        <v>0</v>
      </c>
      <c r="S128" s="252"/>
      <c r="T128" s="292">
        <f t="shared" si="45"/>
        <v>0</v>
      </c>
      <c r="U128" s="248">
        <f>IF(T128=0,0,SUMIFS('Sch A. Input'!I19:BJ19,'Sch A. Input'!$I$14:$BJ$14,"Recurring",'Sch A. Input'!$I$13:$BJ$13,"&lt;="&amp;$L$11,'Sch A. Input'!$I$13:$BJ$13,"&lt;="&amp;$AC$120,'Sch A. Input'!$I$13:$BJ$13,"&gt;"&amp;$R$120))</f>
        <v>0</v>
      </c>
      <c r="V128" s="248">
        <f>IF(T128=0,0,SUMIFS('Sch A. Input'!I19:BJ19,'Sch A. Input'!$I$14:$BJ$14,"One-time",'Sch A. Input'!$I$13:$BJ$13,"&lt;="&amp;$L$11,'Sch A. Input'!$I$13:$BJ$13,"&lt;="&amp;$AC$120,'Sch A. Input'!$I$13:$BJ$13,"&gt;"&amp;$R$120))</f>
        <v>0</v>
      </c>
      <c r="W128" s="289">
        <f t="shared" si="46"/>
        <v>0</v>
      </c>
      <c r="X128" s="248">
        <f t="shared" si="47"/>
        <v>0</v>
      </c>
      <c r="Y128" s="248">
        <f t="shared" si="48"/>
        <v>0</v>
      </c>
      <c r="Z128" s="348">
        <f t="shared" si="49"/>
        <v>0</v>
      </c>
      <c r="AA128" s="281">
        <f t="shared" si="50"/>
        <v>0</v>
      </c>
      <c r="AB128" s="287">
        <f t="shared" si="51"/>
        <v>0</v>
      </c>
      <c r="AC128" s="251">
        <f t="shared" si="52"/>
        <v>0</v>
      </c>
      <c r="AE128" s="292">
        <f t="shared" si="53"/>
        <v>0</v>
      </c>
      <c r="AF128" s="248">
        <f>IF(AE128=0,0,SUMIFS('Sch A. Input'!I19:BJ19,'Sch A. Input'!$I$14:$BJ$14,"Recurring",'Sch A. Input'!$I$13:$BJ$13,"&lt;="&amp;$L$11,'Sch A. Input'!$I$13:$BJ$13,"&lt;="&amp;$AN$120,'Sch A. Input'!$I$13:$BJ$13,"&gt;"&amp;$AC$120))</f>
        <v>0</v>
      </c>
      <c r="AG128" s="248">
        <f>IF(AE128=0,0,SUMIFS('Sch A. Input'!I19:BJ19,'Sch A. Input'!$I$14:$BJ$14,"One-time",'Sch A. Input'!$I$13:$BJ$13,"&lt;="&amp;L$11,'Sch A. Input'!$I$13:$BJ$13,"&lt;="&amp;$AN$120,'Sch A. Input'!$I$13:$BJ$13,"&gt;"&amp;$AC$120))</f>
        <v>0</v>
      </c>
      <c r="AH128" s="289">
        <f t="shared" si="54"/>
        <v>0</v>
      </c>
      <c r="AI128" s="248">
        <f t="shared" si="55"/>
        <v>0</v>
      </c>
      <c r="AJ128" s="248">
        <f t="shared" si="56"/>
        <v>0</v>
      </c>
      <c r="AK128" s="348">
        <f t="shared" si="57"/>
        <v>0</v>
      </c>
      <c r="AL128" s="281">
        <f t="shared" si="58"/>
        <v>0</v>
      </c>
      <c r="AM128" s="287">
        <f t="shared" si="59"/>
        <v>0</v>
      </c>
      <c r="AN128" s="251">
        <f t="shared" si="60"/>
        <v>0</v>
      </c>
      <c r="AQ128" s="3"/>
      <c r="AR128" s="293"/>
      <c r="AS128" s="293"/>
      <c r="BK128" s="2"/>
      <c r="BL128" s="2"/>
      <c r="BM128" s="2"/>
      <c r="BN128" s="2"/>
      <c r="BO128" s="2"/>
      <c r="BP128" s="2"/>
      <c r="BQ128" s="2"/>
      <c r="BR128" s="2"/>
      <c r="BS128" s="2"/>
      <c r="BT128" s="2"/>
      <c r="BU128" s="2"/>
      <c r="BV128" s="2"/>
      <c r="CI128"/>
      <c r="CJ128"/>
      <c r="CK128"/>
      <c r="CL128"/>
      <c r="CM128"/>
      <c r="CN128"/>
      <c r="CO128"/>
      <c r="CP128"/>
      <c r="CQ128"/>
      <c r="CR128"/>
      <c r="CS128"/>
    </row>
    <row r="129" spans="2:97" x14ac:dyDescent="0.25">
      <c r="B129" s="70" t="str">
        <f t="shared" si="31"/>
        <v/>
      </c>
      <c r="C129" s="169" t="str">
        <f t="shared" si="31"/>
        <v/>
      </c>
      <c r="D129" s="275" t="str">
        <f t="shared" ref="D129:H129" si="64">D22</f>
        <v/>
      </c>
      <c r="E129" s="275">
        <f t="shared" si="64"/>
        <v>42931</v>
      </c>
      <c r="F129" s="275">
        <f t="shared" si="64"/>
        <v>0</v>
      </c>
      <c r="G129" s="276">
        <f t="shared" si="64"/>
        <v>0</v>
      </c>
      <c r="H129" s="280">
        <f t="shared" si="64"/>
        <v>0</v>
      </c>
      <c r="I129" s="98">
        <f t="shared" si="37"/>
        <v>0</v>
      </c>
      <c r="J129" s="248">
        <f>IF(I129=0,0,SUMIFS('Sch A. Input'!I20:BJ20,'Sch A. Input'!$I$14:$BJ$14,"Recurring",'Sch A. Input'!$I$13:$BJ$13,"&lt;="&amp;$R$120,'Sch A. Input'!$I$13:$BJ$13,"&lt;="&amp;$L$11))</f>
        <v>0</v>
      </c>
      <c r="K129" s="248">
        <f>IF(I129=0,0,SUMIFS('Sch A. Input'!I20:BJ20,'Sch A. Input'!$I$14:$BJ$14,"One-time",'Sch A. Input'!$I$13:$BJ$13,"&lt;="&amp;$R$120,'Sch A. Input'!$I$13:$BJ$13,"&lt;="&amp;$L$11))</f>
        <v>0</v>
      </c>
      <c r="L129" s="289">
        <f t="shared" si="38"/>
        <v>0</v>
      </c>
      <c r="M129" s="248">
        <f t="shared" si="39"/>
        <v>0</v>
      </c>
      <c r="N129" s="248">
        <f t="shared" si="40"/>
        <v>0</v>
      </c>
      <c r="O129" s="349">
        <f t="shared" si="41"/>
        <v>0</v>
      </c>
      <c r="P129" s="281">
        <f t="shared" si="42"/>
        <v>0</v>
      </c>
      <c r="Q129" s="287">
        <f t="shared" si="43"/>
        <v>0</v>
      </c>
      <c r="R129" s="251">
        <f t="shared" si="44"/>
        <v>0</v>
      </c>
      <c r="S129" s="252"/>
      <c r="T129" s="292">
        <f t="shared" si="45"/>
        <v>0</v>
      </c>
      <c r="U129" s="248">
        <f>IF(T129=0,0,SUMIFS('Sch A. Input'!I20:BJ20,'Sch A. Input'!$I$14:$BJ$14,"Recurring",'Sch A. Input'!$I$13:$BJ$13,"&lt;="&amp;$L$11,'Sch A. Input'!$I$13:$BJ$13,"&lt;="&amp;$AC$120,'Sch A. Input'!$I$13:$BJ$13,"&gt;"&amp;$R$120))</f>
        <v>0</v>
      </c>
      <c r="V129" s="248">
        <f>IF(T129=0,0,SUMIFS('Sch A. Input'!I20:BJ20,'Sch A. Input'!$I$14:$BJ$14,"One-time",'Sch A. Input'!$I$13:$BJ$13,"&lt;="&amp;$L$11,'Sch A. Input'!$I$13:$BJ$13,"&lt;="&amp;$AC$120,'Sch A. Input'!$I$13:$BJ$13,"&gt;"&amp;$R$120))</f>
        <v>0</v>
      </c>
      <c r="W129" s="289">
        <f t="shared" si="46"/>
        <v>0</v>
      </c>
      <c r="X129" s="248">
        <f t="shared" si="47"/>
        <v>0</v>
      </c>
      <c r="Y129" s="248">
        <f t="shared" si="48"/>
        <v>0</v>
      </c>
      <c r="Z129" s="348">
        <f t="shared" si="49"/>
        <v>0</v>
      </c>
      <c r="AA129" s="281">
        <f t="shared" si="50"/>
        <v>0</v>
      </c>
      <c r="AB129" s="287">
        <f t="shared" si="51"/>
        <v>0</v>
      </c>
      <c r="AC129" s="251">
        <f t="shared" si="52"/>
        <v>0</v>
      </c>
      <c r="AD129" s="3"/>
      <c r="AE129" s="292">
        <f t="shared" si="53"/>
        <v>0</v>
      </c>
      <c r="AF129" s="248">
        <f>IF(AE129=0,0,SUMIFS('Sch A. Input'!I20:BJ20,'Sch A. Input'!$I$14:$BJ$14,"Recurring",'Sch A. Input'!$I$13:$BJ$13,"&lt;="&amp;$L$11,'Sch A. Input'!$I$13:$BJ$13,"&lt;="&amp;$AN$120,'Sch A. Input'!$I$13:$BJ$13,"&gt;"&amp;$AC$120))</f>
        <v>0</v>
      </c>
      <c r="AG129" s="248">
        <f>IF(AE129=0,0,SUMIFS('Sch A. Input'!I20:BJ20,'Sch A. Input'!$I$14:$BJ$14,"One-time",'Sch A. Input'!$I$13:$BJ$13,"&lt;="&amp;L$11,'Sch A. Input'!$I$13:$BJ$13,"&lt;="&amp;$AN$120,'Sch A. Input'!$I$13:$BJ$13,"&gt;"&amp;$AC$120))</f>
        <v>0</v>
      </c>
      <c r="AH129" s="289">
        <f t="shared" si="54"/>
        <v>0</v>
      </c>
      <c r="AI129" s="248">
        <f t="shared" si="55"/>
        <v>0</v>
      </c>
      <c r="AJ129" s="248">
        <f t="shared" si="56"/>
        <v>0</v>
      </c>
      <c r="AK129" s="348">
        <f t="shared" si="57"/>
        <v>0</v>
      </c>
      <c r="AL129" s="281">
        <f t="shared" si="58"/>
        <v>0</v>
      </c>
      <c r="AM129" s="287">
        <f t="shared" si="59"/>
        <v>0</v>
      </c>
      <c r="AN129" s="251">
        <f t="shared" si="60"/>
        <v>0</v>
      </c>
      <c r="AQ129" s="3"/>
      <c r="AR129" s="293"/>
      <c r="AS129" s="293"/>
      <c r="BK129" s="2"/>
      <c r="BL129" s="2"/>
      <c r="BM129" s="2"/>
      <c r="BN129" s="2"/>
      <c r="BO129" s="2"/>
      <c r="BP129" s="2"/>
      <c r="BQ129" s="2"/>
      <c r="BR129" s="2"/>
      <c r="BS129" s="2"/>
      <c r="BT129" s="2"/>
      <c r="BU129" s="2"/>
      <c r="BV129" s="2"/>
      <c r="CI129"/>
      <c r="CJ129"/>
      <c r="CK129"/>
      <c r="CL129"/>
      <c r="CM129"/>
      <c r="CN129"/>
      <c r="CO129"/>
      <c r="CP129"/>
      <c r="CQ129"/>
      <c r="CR129"/>
      <c r="CS129"/>
    </row>
    <row r="130" spans="2:97" x14ac:dyDescent="0.25">
      <c r="B130" s="70" t="str">
        <f t="shared" si="31"/>
        <v/>
      </c>
      <c r="C130" s="169" t="str">
        <f t="shared" si="31"/>
        <v/>
      </c>
      <c r="D130" s="275" t="str">
        <f t="shared" ref="D130:H130" si="65">D23</f>
        <v/>
      </c>
      <c r="E130" s="275">
        <f t="shared" si="65"/>
        <v>42931</v>
      </c>
      <c r="F130" s="275">
        <f t="shared" si="65"/>
        <v>0</v>
      </c>
      <c r="G130" s="276">
        <f t="shared" si="65"/>
        <v>0</v>
      </c>
      <c r="H130" s="280">
        <f t="shared" si="65"/>
        <v>0</v>
      </c>
      <c r="I130" s="98">
        <f t="shared" si="37"/>
        <v>0</v>
      </c>
      <c r="J130" s="248">
        <f>IF(I130=0,0,SUMIFS('Sch A. Input'!I21:BJ21,'Sch A. Input'!$I$14:$BJ$14,"Recurring",'Sch A. Input'!$I$13:$BJ$13,"&lt;="&amp;$R$120,'Sch A. Input'!$I$13:$BJ$13,"&lt;="&amp;$L$11))</f>
        <v>0</v>
      </c>
      <c r="K130" s="248">
        <f>IF(I130=0,0,SUMIFS('Sch A. Input'!I21:BJ21,'Sch A. Input'!$I$14:$BJ$14,"One-time",'Sch A. Input'!$I$13:$BJ$13,"&lt;="&amp;$R$120,'Sch A. Input'!$I$13:$BJ$13,"&lt;="&amp;$L$11))</f>
        <v>0</v>
      </c>
      <c r="L130" s="289">
        <f t="shared" si="38"/>
        <v>0</v>
      </c>
      <c r="M130" s="248">
        <f t="shared" si="39"/>
        <v>0</v>
      </c>
      <c r="N130" s="248">
        <f t="shared" si="40"/>
        <v>0</v>
      </c>
      <c r="O130" s="349">
        <f t="shared" si="41"/>
        <v>0</v>
      </c>
      <c r="P130" s="281">
        <f t="shared" si="42"/>
        <v>0</v>
      </c>
      <c r="Q130" s="287">
        <f t="shared" si="43"/>
        <v>0</v>
      </c>
      <c r="R130" s="251">
        <f t="shared" si="44"/>
        <v>0</v>
      </c>
      <c r="S130" s="252"/>
      <c r="T130" s="292">
        <f t="shared" si="45"/>
        <v>0</v>
      </c>
      <c r="U130" s="248">
        <f>IF(T130=0,0,SUMIFS('Sch A. Input'!I21:BJ21,'Sch A. Input'!$I$14:$BJ$14,"Recurring",'Sch A. Input'!$I$13:$BJ$13,"&lt;="&amp;$L$11,'Sch A. Input'!$I$13:$BJ$13,"&lt;="&amp;$AC$120,'Sch A. Input'!$I$13:$BJ$13,"&gt;"&amp;$R$120))</f>
        <v>0</v>
      </c>
      <c r="V130" s="248">
        <f>IF(T130=0,0,SUMIFS('Sch A. Input'!I21:BJ21,'Sch A. Input'!$I$14:$BJ$14,"One-time",'Sch A. Input'!$I$13:$BJ$13,"&lt;="&amp;$L$11,'Sch A. Input'!$I$13:$BJ$13,"&lt;="&amp;$AC$120,'Sch A. Input'!$I$13:$BJ$13,"&gt;"&amp;$R$120))</f>
        <v>0</v>
      </c>
      <c r="W130" s="289">
        <f t="shared" si="46"/>
        <v>0</v>
      </c>
      <c r="X130" s="248">
        <f t="shared" si="47"/>
        <v>0</v>
      </c>
      <c r="Y130" s="248">
        <f t="shared" si="48"/>
        <v>0</v>
      </c>
      <c r="Z130" s="348">
        <f t="shared" si="49"/>
        <v>0</v>
      </c>
      <c r="AA130" s="281">
        <f t="shared" si="50"/>
        <v>0</v>
      </c>
      <c r="AB130" s="287">
        <f t="shared" si="51"/>
        <v>0</v>
      </c>
      <c r="AC130" s="251">
        <f t="shared" si="52"/>
        <v>0</v>
      </c>
      <c r="AE130" s="292">
        <f t="shared" si="53"/>
        <v>0</v>
      </c>
      <c r="AF130" s="248">
        <f>IF(AE130=0,0,SUMIFS('Sch A. Input'!I21:BJ21,'Sch A. Input'!$I$14:$BJ$14,"Recurring",'Sch A. Input'!$I$13:$BJ$13,"&lt;="&amp;$L$11,'Sch A. Input'!$I$13:$BJ$13,"&lt;="&amp;$AN$120,'Sch A. Input'!$I$13:$BJ$13,"&gt;"&amp;$AC$120))</f>
        <v>0</v>
      </c>
      <c r="AG130" s="248">
        <f>IF(AE130=0,0,SUMIFS('Sch A. Input'!I21:BJ21,'Sch A. Input'!$I$14:$BJ$14,"One-time",'Sch A. Input'!$I$13:$BJ$13,"&lt;="&amp;L$11,'Sch A. Input'!$I$13:$BJ$13,"&lt;="&amp;$AN$120,'Sch A. Input'!$I$13:$BJ$13,"&gt;"&amp;$AC$120))</f>
        <v>0</v>
      </c>
      <c r="AH130" s="289">
        <f t="shared" si="54"/>
        <v>0</v>
      </c>
      <c r="AI130" s="248">
        <f t="shared" si="55"/>
        <v>0</v>
      </c>
      <c r="AJ130" s="248">
        <f t="shared" si="56"/>
        <v>0</v>
      </c>
      <c r="AK130" s="348">
        <f t="shared" si="57"/>
        <v>0</v>
      </c>
      <c r="AL130" s="281">
        <f t="shared" si="58"/>
        <v>0</v>
      </c>
      <c r="AM130" s="287">
        <f t="shared" si="59"/>
        <v>0</v>
      </c>
      <c r="AN130" s="251">
        <f t="shared" si="60"/>
        <v>0</v>
      </c>
      <c r="AQ130" s="3"/>
      <c r="AR130" s="293"/>
      <c r="AS130" s="293"/>
      <c r="BK130" s="2"/>
      <c r="BL130" s="2"/>
      <c r="BM130" s="2"/>
      <c r="BN130" s="2"/>
      <c r="BO130" s="2"/>
      <c r="BP130" s="2"/>
      <c r="BQ130" s="2"/>
      <c r="BR130" s="2"/>
      <c r="BS130" s="2"/>
      <c r="BT130" s="2"/>
      <c r="BU130" s="2"/>
      <c r="BV130" s="2"/>
      <c r="CI130"/>
      <c r="CJ130"/>
      <c r="CK130"/>
      <c r="CL130"/>
      <c r="CM130"/>
      <c r="CN130"/>
      <c r="CO130"/>
      <c r="CP130"/>
      <c r="CQ130"/>
      <c r="CR130"/>
      <c r="CS130"/>
    </row>
    <row r="131" spans="2:97" x14ac:dyDescent="0.25">
      <c r="B131" s="70" t="str">
        <f t="shared" si="31"/>
        <v/>
      </c>
      <c r="C131" s="169" t="str">
        <f t="shared" si="31"/>
        <v/>
      </c>
      <c r="D131" s="275" t="str">
        <f t="shared" ref="D131:H131" si="66">D24</f>
        <v/>
      </c>
      <c r="E131" s="275">
        <f t="shared" si="66"/>
        <v>42931</v>
      </c>
      <c r="F131" s="275">
        <f t="shared" si="66"/>
        <v>0</v>
      </c>
      <c r="G131" s="276">
        <f t="shared" si="66"/>
        <v>0</v>
      </c>
      <c r="H131" s="280">
        <f t="shared" si="66"/>
        <v>0</v>
      </c>
      <c r="I131" s="98">
        <f t="shared" si="37"/>
        <v>0</v>
      </c>
      <c r="J131" s="248">
        <f>IF(I131=0,0,SUMIFS('Sch A. Input'!I22:BJ22,'Sch A. Input'!$I$14:$BJ$14,"Recurring",'Sch A. Input'!$I$13:$BJ$13,"&lt;="&amp;$R$120,'Sch A. Input'!$I$13:$BJ$13,"&lt;="&amp;$L$11))</f>
        <v>0</v>
      </c>
      <c r="K131" s="248">
        <f>IF(I131=0,0,SUMIFS('Sch A. Input'!I22:BJ22,'Sch A. Input'!$I$14:$BJ$14,"One-time",'Sch A. Input'!$I$13:$BJ$13,"&lt;="&amp;$R$120,'Sch A. Input'!$I$13:$BJ$13,"&lt;="&amp;$L$11))</f>
        <v>0</v>
      </c>
      <c r="L131" s="289">
        <f t="shared" si="38"/>
        <v>0</v>
      </c>
      <c r="M131" s="248">
        <f t="shared" si="39"/>
        <v>0</v>
      </c>
      <c r="N131" s="248">
        <f t="shared" si="40"/>
        <v>0</v>
      </c>
      <c r="O131" s="349">
        <f t="shared" si="41"/>
        <v>0</v>
      </c>
      <c r="P131" s="281">
        <f t="shared" si="42"/>
        <v>0</v>
      </c>
      <c r="Q131" s="287">
        <f t="shared" si="43"/>
        <v>0</v>
      </c>
      <c r="R131" s="251">
        <f t="shared" si="44"/>
        <v>0</v>
      </c>
      <c r="S131" s="252"/>
      <c r="T131" s="292">
        <f t="shared" si="45"/>
        <v>0</v>
      </c>
      <c r="U131" s="248">
        <f>IF(T131=0,0,SUMIFS('Sch A. Input'!I22:BJ22,'Sch A. Input'!$I$14:$BJ$14,"Recurring",'Sch A. Input'!$I$13:$BJ$13,"&lt;="&amp;$L$11,'Sch A. Input'!$I$13:$BJ$13,"&lt;="&amp;$AC$120,'Sch A. Input'!$I$13:$BJ$13,"&gt;"&amp;$R$120))</f>
        <v>0</v>
      </c>
      <c r="V131" s="248">
        <f>IF(T131=0,0,SUMIFS('Sch A. Input'!I22:BJ22,'Sch A. Input'!$I$14:$BJ$14,"One-time",'Sch A. Input'!$I$13:$BJ$13,"&lt;="&amp;$L$11,'Sch A. Input'!$I$13:$BJ$13,"&lt;="&amp;$AC$120,'Sch A. Input'!$I$13:$BJ$13,"&gt;"&amp;$R$120))</f>
        <v>0</v>
      </c>
      <c r="W131" s="289">
        <f t="shared" si="46"/>
        <v>0</v>
      </c>
      <c r="X131" s="248">
        <f t="shared" si="47"/>
        <v>0</v>
      </c>
      <c r="Y131" s="248">
        <f t="shared" si="48"/>
        <v>0</v>
      </c>
      <c r="Z131" s="348">
        <f t="shared" si="49"/>
        <v>0</v>
      </c>
      <c r="AA131" s="281">
        <f t="shared" si="50"/>
        <v>0</v>
      </c>
      <c r="AB131" s="287">
        <f t="shared" si="51"/>
        <v>0</v>
      </c>
      <c r="AC131" s="251">
        <f t="shared" si="52"/>
        <v>0</v>
      </c>
      <c r="AE131" s="292">
        <f t="shared" si="53"/>
        <v>0</v>
      </c>
      <c r="AF131" s="248">
        <f>IF(AE131=0,0,SUMIFS('Sch A. Input'!I22:BJ22,'Sch A. Input'!$I$14:$BJ$14,"Recurring",'Sch A. Input'!$I$13:$BJ$13,"&lt;="&amp;$L$11,'Sch A. Input'!$I$13:$BJ$13,"&lt;="&amp;$AN$120,'Sch A. Input'!$I$13:$BJ$13,"&gt;"&amp;$AC$120))</f>
        <v>0</v>
      </c>
      <c r="AG131" s="248">
        <f>IF(AE131=0,0,SUMIFS('Sch A. Input'!I22:BJ22,'Sch A. Input'!$I$14:$BJ$14,"One-time",'Sch A. Input'!$I$13:$BJ$13,"&lt;="&amp;L$11,'Sch A. Input'!$I$13:$BJ$13,"&lt;="&amp;$AN$120,'Sch A. Input'!$I$13:$BJ$13,"&gt;"&amp;$AC$120))</f>
        <v>0</v>
      </c>
      <c r="AH131" s="289">
        <f t="shared" si="54"/>
        <v>0</v>
      </c>
      <c r="AI131" s="248">
        <f t="shared" si="55"/>
        <v>0</v>
      </c>
      <c r="AJ131" s="248">
        <f t="shared" si="56"/>
        <v>0</v>
      </c>
      <c r="AK131" s="348">
        <f t="shared" si="57"/>
        <v>0</v>
      </c>
      <c r="AL131" s="281">
        <f t="shared" si="58"/>
        <v>0</v>
      </c>
      <c r="AM131" s="287">
        <f t="shared" si="59"/>
        <v>0</v>
      </c>
      <c r="AN131" s="251">
        <f t="shared" si="60"/>
        <v>0</v>
      </c>
      <c r="AQ131" s="3"/>
      <c r="AR131" s="293"/>
      <c r="AS131" s="293"/>
      <c r="BK131" s="2"/>
      <c r="BL131" s="2"/>
      <c r="BM131" s="2"/>
      <c r="BN131" s="2"/>
      <c r="BO131" s="2"/>
      <c r="BP131" s="2"/>
      <c r="BQ131" s="2"/>
      <c r="BR131" s="2"/>
      <c r="BS131" s="2"/>
      <c r="BT131" s="2"/>
      <c r="BU131" s="2"/>
      <c r="BV131" s="2"/>
      <c r="CI131"/>
      <c r="CJ131"/>
      <c r="CK131"/>
      <c r="CL131"/>
      <c r="CM131"/>
      <c r="CN131"/>
      <c r="CO131"/>
      <c r="CP131"/>
      <c r="CQ131"/>
      <c r="CR131"/>
      <c r="CS131"/>
    </row>
    <row r="132" spans="2:97" x14ac:dyDescent="0.25">
      <c r="B132" s="70" t="str">
        <f t="shared" si="31"/>
        <v/>
      </c>
      <c r="C132" s="169" t="str">
        <f t="shared" si="31"/>
        <v/>
      </c>
      <c r="D132" s="275" t="str">
        <f t="shared" ref="D132:H132" si="67">D25</f>
        <v/>
      </c>
      <c r="E132" s="275">
        <f t="shared" si="67"/>
        <v>42931</v>
      </c>
      <c r="F132" s="275">
        <f t="shared" si="67"/>
        <v>0</v>
      </c>
      <c r="G132" s="276">
        <f t="shared" si="67"/>
        <v>0</v>
      </c>
      <c r="H132" s="280">
        <f t="shared" si="67"/>
        <v>0</v>
      </c>
      <c r="I132" s="98">
        <f t="shared" si="37"/>
        <v>0</v>
      </c>
      <c r="J132" s="248">
        <f>IF(I132=0,0,SUMIFS('Sch A. Input'!I23:BJ23,'Sch A. Input'!$I$14:$BJ$14,"Recurring",'Sch A. Input'!$I$13:$BJ$13,"&lt;="&amp;$R$120,'Sch A. Input'!$I$13:$BJ$13,"&lt;="&amp;$L$11))</f>
        <v>0</v>
      </c>
      <c r="K132" s="248">
        <f>IF(I132=0,0,SUMIFS('Sch A. Input'!I23:BJ23,'Sch A. Input'!$I$14:$BJ$14,"One-time",'Sch A. Input'!$I$13:$BJ$13,"&lt;="&amp;$R$120,'Sch A. Input'!$I$13:$BJ$13,"&lt;="&amp;$L$11))</f>
        <v>0</v>
      </c>
      <c r="L132" s="289">
        <f t="shared" si="38"/>
        <v>0</v>
      </c>
      <c r="M132" s="248">
        <f t="shared" si="39"/>
        <v>0</v>
      </c>
      <c r="N132" s="248">
        <f t="shared" si="40"/>
        <v>0</v>
      </c>
      <c r="O132" s="349">
        <f t="shared" si="41"/>
        <v>0</v>
      </c>
      <c r="P132" s="281">
        <f t="shared" si="42"/>
        <v>0</v>
      </c>
      <c r="Q132" s="287">
        <f t="shared" si="43"/>
        <v>0</v>
      </c>
      <c r="R132" s="251">
        <f t="shared" si="44"/>
        <v>0</v>
      </c>
      <c r="S132" s="252"/>
      <c r="T132" s="292">
        <f t="shared" si="45"/>
        <v>0</v>
      </c>
      <c r="U132" s="248">
        <f>IF(T132=0,0,SUMIFS('Sch A. Input'!I23:BJ23,'Sch A. Input'!$I$14:$BJ$14,"Recurring",'Sch A. Input'!$I$13:$BJ$13,"&lt;="&amp;$L$11,'Sch A. Input'!$I$13:$BJ$13,"&lt;="&amp;$AC$120,'Sch A. Input'!$I$13:$BJ$13,"&gt;"&amp;$R$120))</f>
        <v>0</v>
      </c>
      <c r="V132" s="248">
        <f>IF(T132=0,0,SUMIFS('Sch A. Input'!I23:BJ23,'Sch A. Input'!$I$14:$BJ$14,"One-time",'Sch A. Input'!$I$13:$BJ$13,"&lt;="&amp;$L$11,'Sch A. Input'!$I$13:$BJ$13,"&lt;="&amp;$AC$120,'Sch A. Input'!$I$13:$BJ$13,"&gt;"&amp;$R$120))</f>
        <v>0</v>
      </c>
      <c r="W132" s="289">
        <f t="shared" si="46"/>
        <v>0</v>
      </c>
      <c r="X132" s="248">
        <f t="shared" si="47"/>
        <v>0</v>
      </c>
      <c r="Y132" s="248">
        <f t="shared" si="48"/>
        <v>0</v>
      </c>
      <c r="Z132" s="348">
        <f t="shared" si="49"/>
        <v>0</v>
      </c>
      <c r="AA132" s="281">
        <f t="shared" si="50"/>
        <v>0</v>
      </c>
      <c r="AB132" s="287">
        <f t="shared" si="51"/>
        <v>0</v>
      </c>
      <c r="AC132" s="251">
        <f t="shared" si="52"/>
        <v>0</v>
      </c>
      <c r="AE132" s="292">
        <f t="shared" si="53"/>
        <v>0</v>
      </c>
      <c r="AF132" s="248">
        <f>IF(AE132=0,0,SUMIFS('Sch A. Input'!I23:BJ23,'Sch A. Input'!$I$14:$BJ$14,"Recurring",'Sch A. Input'!$I$13:$BJ$13,"&lt;="&amp;$L$11,'Sch A. Input'!$I$13:$BJ$13,"&lt;="&amp;$AN$120,'Sch A. Input'!$I$13:$BJ$13,"&gt;"&amp;$AC$120))</f>
        <v>0</v>
      </c>
      <c r="AG132" s="248">
        <f>IF(AE132=0,0,SUMIFS('Sch A. Input'!I23:BJ23,'Sch A. Input'!$I$14:$BJ$14,"One-time",'Sch A. Input'!$I$13:$BJ$13,"&lt;="&amp;L$11,'Sch A. Input'!$I$13:$BJ$13,"&lt;="&amp;$AN$120,'Sch A. Input'!$I$13:$BJ$13,"&gt;"&amp;$AC$120))</f>
        <v>0</v>
      </c>
      <c r="AH132" s="289">
        <f t="shared" si="54"/>
        <v>0</v>
      </c>
      <c r="AI132" s="248">
        <f t="shared" si="55"/>
        <v>0</v>
      </c>
      <c r="AJ132" s="248">
        <f t="shared" si="56"/>
        <v>0</v>
      </c>
      <c r="AK132" s="348">
        <f t="shared" si="57"/>
        <v>0</v>
      </c>
      <c r="AL132" s="281">
        <f t="shared" si="58"/>
        <v>0</v>
      </c>
      <c r="AM132" s="287">
        <f t="shared" si="59"/>
        <v>0</v>
      </c>
      <c r="AN132" s="251">
        <f t="shared" si="60"/>
        <v>0</v>
      </c>
      <c r="AR132" s="44"/>
      <c r="AS132" s="44"/>
      <c r="BK132" s="2"/>
      <c r="BL132" s="2"/>
      <c r="BM132" s="2"/>
      <c r="BN132" s="2"/>
      <c r="BO132" s="2"/>
      <c r="BP132" s="2"/>
      <c r="BQ132" s="2"/>
      <c r="BR132" s="2"/>
      <c r="BS132" s="2"/>
      <c r="BT132" s="2"/>
      <c r="BU132" s="2"/>
      <c r="BV132" s="2"/>
      <c r="CI132"/>
      <c r="CJ132"/>
      <c r="CK132"/>
      <c r="CL132"/>
      <c r="CM132"/>
      <c r="CN132"/>
      <c r="CO132"/>
      <c r="CP132"/>
      <c r="CQ132"/>
      <c r="CR132"/>
      <c r="CS132"/>
    </row>
    <row r="133" spans="2:97" x14ac:dyDescent="0.25">
      <c r="B133" s="70" t="str">
        <f t="shared" si="31"/>
        <v/>
      </c>
      <c r="C133" s="169" t="str">
        <f t="shared" si="31"/>
        <v/>
      </c>
      <c r="D133" s="275" t="str">
        <f t="shared" ref="D133:H133" si="68">D26</f>
        <v/>
      </c>
      <c r="E133" s="275">
        <f t="shared" si="68"/>
        <v>42931</v>
      </c>
      <c r="F133" s="275">
        <f t="shared" si="68"/>
        <v>0</v>
      </c>
      <c r="G133" s="276">
        <f t="shared" si="68"/>
        <v>0</v>
      </c>
      <c r="H133" s="280">
        <f t="shared" si="68"/>
        <v>0</v>
      </c>
      <c r="I133" s="98">
        <f t="shared" si="37"/>
        <v>0</v>
      </c>
      <c r="J133" s="248">
        <f>IF(I133=0,0,SUMIFS('Sch A. Input'!I24:BJ24,'Sch A. Input'!$I$14:$BJ$14,"Recurring",'Sch A. Input'!$I$13:$BJ$13,"&lt;="&amp;$R$120,'Sch A. Input'!$I$13:$BJ$13,"&lt;="&amp;$L$11))</f>
        <v>0</v>
      </c>
      <c r="K133" s="248">
        <f>IF(I133=0,0,SUMIFS('Sch A. Input'!I24:BJ24,'Sch A. Input'!$I$14:$BJ$14,"One-time",'Sch A. Input'!$I$13:$BJ$13,"&lt;="&amp;$R$120,'Sch A. Input'!$I$13:$BJ$13,"&lt;="&amp;$L$11))</f>
        <v>0</v>
      </c>
      <c r="L133" s="289">
        <f t="shared" si="38"/>
        <v>0</v>
      </c>
      <c r="M133" s="248">
        <f t="shared" si="39"/>
        <v>0</v>
      </c>
      <c r="N133" s="248">
        <f t="shared" si="40"/>
        <v>0</v>
      </c>
      <c r="O133" s="349">
        <f t="shared" si="41"/>
        <v>0</v>
      </c>
      <c r="P133" s="281">
        <f t="shared" si="42"/>
        <v>0</v>
      </c>
      <c r="Q133" s="287">
        <f t="shared" si="43"/>
        <v>0</v>
      </c>
      <c r="R133" s="251">
        <f t="shared" si="44"/>
        <v>0</v>
      </c>
      <c r="S133" s="252"/>
      <c r="T133" s="292">
        <f t="shared" si="45"/>
        <v>0</v>
      </c>
      <c r="U133" s="248">
        <f>IF(T133=0,0,SUMIFS('Sch A. Input'!I24:BJ24,'Sch A. Input'!$I$14:$BJ$14,"Recurring",'Sch A. Input'!$I$13:$BJ$13,"&lt;="&amp;$L$11,'Sch A. Input'!$I$13:$BJ$13,"&lt;="&amp;$AC$120,'Sch A. Input'!$I$13:$BJ$13,"&gt;"&amp;$R$120))</f>
        <v>0</v>
      </c>
      <c r="V133" s="248">
        <f>IF(T133=0,0,SUMIFS('Sch A. Input'!I24:BJ24,'Sch A. Input'!$I$14:$BJ$14,"One-time",'Sch A. Input'!$I$13:$BJ$13,"&lt;="&amp;$L$11,'Sch A. Input'!$I$13:$BJ$13,"&lt;="&amp;$AC$120,'Sch A. Input'!$I$13:$BJ$13,"&gt;"&amp;$R$120))</f>
        <v>0</v>
      </c>
      <c r="W133" s="289">
        <f t="shared" si="46"/>
        <v>0</v>
      </c>
      <c r="X133" s="248">
        <f t="shared" si="47"/>
        <v>0</v>
      </c>
      <c r="Y133" s="248">
        <f t="shared" si="48"/>
        <v>0</v>
      </c>
      <c r="Z133" s="348">
        <f t="shared" si="49"/>
        <v>0</v>
      </c>
      <c r="AA133" s="281">
        <f t="shared" si="50"/>
        <v>0</v>
      </c>
      <c r="AB133" s="287">
        <f t="shared" si="51"/>
        <v>0</v>
      </c>
      <c r="AC133" s="251">
        <f t="shared" si="52"/>
        <v>0</v>
      </c>
      <c r="AE133" s="292">
        <f t="shared" si="53"/>
        <v>0</v>
      </c>
      <c r="AF133" s="248">
        <f>IF(AE133=0,0,SUMIFS('Sch A. Input'!I24:BJ24,'Sch A. Input'!$I$14:$BJ$14,"Recurring",'Sch A. Input'!$I$13:$BJ$13,"&lt;="&amp;$L$11,'Sch A. Input'!$I$13:$BJ$13,"&lt;="&amp;$AN$120,'Sch A. Input'!$I$13:$BJ$13,"&gt;"&amp;$AC$120))</f>
        <v>0</v>
      </c>
      <c r="AG133" s="248">
        <f>IF(AE133=0,0,SUMIFS('Sch A. Input'!I24:BJ24,'Sch A. Input'!$I$14:$BJ$14,"One-time",'Sch A. Input'!$I$13:$BJ$13,"&lt;="&amp;L$11,'Sch A. Input'!$I$13:$BJ$13,"&lt;="&amp;$AN$120,'Sch A. Input'!$I$13:$BJ$13,"&gt;"&amp;$AC$120))</f>
        <v>0</v>
      </c>
      <c r="AH133" s="289">
        <f t="shared" si="54"/>
        <v>0</v>
      </c>
      <c r="AI133" s="248">
        <f t="shared" si="55"/>
        <v>0</v>
      </c>
      <c r="AJ133" s="248">
        <f t="shared" si="56"/>
        <v>0</v>
      </c>
      <c r="AK133" s="348">
        <f t="shared" si="57"/>
        <v>0</v>
      </c>
      <c r="AL133" s="281">
        <f t="shared" si="58"/>
        <v>0</v>
      </c>
      <c r="AM133" s="287">
        <f t="shared" si="59"/>
        <v>0</v>
      </c>
      <c r="AN133" s="251">
        <f t="shared" si="60"/>
        <v>0</v>
      </c>
      <c r="AR133" s="44"/>
      <c r="AS133" s="44"/>
      <c r="AT133" s="3"/>
      <c r="AU133" s="163"/>
      <c r="BK133" s="2"/>
      <c r="BL133" s="2"/>
      <c r="BM133" s="2"/>
      <c r="BN133" s="2"/>
      <c r="BO133" s="2"/>
      <c r="BP133" s="2"/>
      <c r="BQ133" s="2"/>
      <c r="BR133" s="2"/>
      <c r="BS133" s="2"/>
      <c r="BT133" s="2"/>
      <c r="BU133" s="2"/>
      <c r="BV133" s="2"/>
      <c r="CI133"/>
      <c r="CJ133"/>
      <c r="CK133"/>
      <c r="CL133"/>
      <c r="CM133"/>
      <c r="CN133"/>
      <c r="CO133"/>
      <c r="CP133"/>
      <c r="CQ133"/>
      <c r="CR133"/>
      <c r="CS133"/>
    </row>
    <row r="134" spans="2:97" x14ac:dyDescent="0.25">
      <c r="B134" s="70" t="str">
        <f t="shared" si="31"/>
        <v/>
      </c>
      <c r="C134" s="169" t="str">
        <f t="shared" si="31"/>
        <v/>
      </c>
      <c r="D134" s="275" t="str">
        <f t="shared" ref="D134:H134" si="69">D27</f>
        <v/>
      </c>
      <c r="E134" s="275">
        <f t="shared" si="69"/>
        <v>42931</v>
      </c>
      <c r="F134" s="275">
        <f t="shared" si="69"/>
        <v>0</v>
      </c>
      <c r="G134" s="276">
        <f t="shared" si="69"/>
        <v>0</v>
      </c>
      <c r="H134" s="280">
        <f t="shared" si="69"/>
        <v>0</v>
      </c>
      <c r="I134" s="98">
        <f t="shared" si="37"/>
        <v>0</v>
      </c>
      <c r="J134" s="248">
        <f>IF(I134=0,0,SUMIFS('Sch A. Input'!I25:BJ25,'Sch A. Input'!$I$14:$BJ$14,"Recurring",'Sch A. Input'!$I$13:$BJ$13,"&lt;="&amp;$R$120,'Sch A. Input'!$I$13:$BJ$13,"&lt;="&amp;$L$11))</f>
        <v>0</v>
      </c>
      <c r="K134" s="248">
        <f>IF(I134=0,0,SUMIFS('Sch A. Input'!I25:BJ25,'Sch A. Input'!$I$14:$BJ$14,"One-time",'Sch A. Input'!$I$13:$BJ$13,"&lt;="&amp;$R$120,'Sch A. Input'!$I$13:$BJ$13,"&lt;="&amp;$L$11))</f>
        <v>0</v>
      </c>
      <c r="L134" s="289">
        <f t="shared" si="38"/>
        <v>0</v>
      </c>
      <c r="M134" s="248">
        <f t="shared" si="39"/>
        <v>0</v>
      </c>
      <c r="N134" s="248">
        <f t="shared" si="40"/>
        <v>0</v>
      </c>
      <c r="O134" s="349">
        <f t="shared" si="41"/>
        <v>0</v>
      </c>
      <c r="P134" s="281">
        <f t="shared" si="42"/>
        <v>0</v>
      </c>
      <c r="Q134" s="287">
        <f t="shared" si="43"/>
        <v>0</v>
      </c>
      <c r="R134" s="251">
        <f t="shared" si="44"/>
        <v>0</v>
      </c>
      <c r="S134" s="252"/>
      <c r="T134" s="292">
        <f t="shared" si="45"/>
        <v>0</v>
      </c>
      <c r="U134" s="248">
        <f>IF(T134=0,0,SUMIFS('Sch A. Input'!I25:BJ25,'Sch A. Input'!$I$14:$BJ$14,"Recurring",'Sch A. Input'!$I$13:$BJ$13,"&lt;="&amp;$L$11,'Sch A. Input'!$I$13:$BJ$13,"&lt;="&amp;$AC$120,'Sch A. Input'!$I$13:$BJ$13,"&gt;"&amp;$R$120))</f>
        <v>0</v>
      </c>
      <c r="V134" s="248">
        <f>IF(T134=0,0,SUMIFS('Sch A. Input'!I25:BJ25,'Sch A. Input'!$I$14:$BJ$14,"One-time",'Sch A. Input'!$I$13:$BJ$13,"&lt;="&amp;$L$11,'Sch A. Input'!$I$13:$BJ$13,"&lt;="&amp;$AC$120,'Sch A. Input'!$I$13:$BJ$13,"&gt;"&amp;$R$120))</f>
        <v>0</v>
      </c>
      <c r="W134" s="289">
        <f t="shared" si="46"/>
        <v>0</v>
      </c>
      <c r="X134" s="248">
        <f t="shared" si="47"/>
        <v>0</v>
      </c>
      <c r="Y134" s="248">
        <f t="shared" si="48"/>
        <v>0</v>
      </c>
      <c r="Z134" s="348">
        <f t="shared" si="49"/>
        <v>0</v>
      </c>
      <c r="AA134" s="281">
        <f t="shared" si="50"/>
        <v>0</v>
      </c>
      <c r="AB134" s="287">
        <f t="shared" si="51"/>
        <v>0</v>
      </c>
      <c r="AC134" s="251">
        <f t="shared" si="52"/>
        <v>0</v>
      </c>
      <c r="AE134" s="292">
        <f t="shared" si="53"/>
        <v>0</v>
      </c>
      <c r="AF134" s="248">
        <f>IF(AE134=0,0,SUMIFS('Sch A. Input'!I25:BJ25,'Sch A. Input'!$I$14:$BJ$14,"Recurring",'Sch A. Input'!$I$13:$BJ$13,"&lt;="&amp;$L$11,'Sch A. Input'!$I$13:$BJ$13,"&lt;="&amp;$AN$120,'Sch A. Input'!$I$13:$BJ$13,"&gt;"&amp;$AC$120))</f>
        <v>0</v>
      </c>
      <c r="AG134" s="248">
        <f>IF(AE134=0,0,SUMIFS('Sch A. Input'!I25:BJ25,'Sch A. Input'!$I$14:$BJ$14,"One-time",'Sch A. Input'!$I$13:$BJ$13,"&lt;="&amp;L$11,'Sch A. Input'!$I$13:$BJ$13,"&lt;="&amp;$AN$120,'Sch A. Input'!$I$13:$BJ$13,"&gt;"&amp;$AC$120))</f>
        <v>0</v>
      </c>
      <c r="AH134" s="289">
        <f t="shared" si="54"/>
        <v>0</v>
      </c>
      <c r="AI134" s="248">
        <f t="shared" si="55"/>
        <v>0</v>
      </c>
      <c r="AJ134" s="248">
        <f t="shared" si="56"/>
        <v>0</v>
      </c>
      <c r="AK134" s="348">
        <f t="shared" si="57"/>
        <v>0</v>
      </c>
      <c r="AL134" s="281">
        <f t="shared" si="58"/>
        <v>0</v>
      </c>
      <c r="AM134" s="287">
        <f t="shared" si="59"/>
        <v>0</v>
      </c>
      <c r="AN134" s="251">
        <f t="shared" si="60"/>
        <v>0</v>
      </c>
      <c r="AR134" s="44"/>
      <c r="AS134" s="44"/>
      <c r="AT134" s="163"/>
      <c r="AU134" s="163"/>
      <c r="BK134" s="2"/>
      <c r="BL134" s="2"/>
      <c r="BM134" s="2"/>
      <c r="BN134" s="2"/>
      <c r="BO134" s="2"/>
      <c r="BP134" s="2"/>
      <c r="BQ134" s="2"/>
      <c r="BR134" s="2"/>
      <c r="BS134" s="2"/>
      <c r="BT134" s="2"/>
      <c r="BU134" s="2"/>
      <c r="BV134" s="2"/>
      <c r="CI134"/>
      <c r="CJ134"/>
      <c r="CK134"/>
      <c r="CL134"/>
      <c r="CM134"/>
      <c r="CN134"/>
      <c r="CO134"/>
      <c r="CP134"/>
      <c r="CQ134"/>
      <c r="CR134"/>
      <c r="CS134"/>
    </row>
    <row r="135" spans="2:97" x14ac:dyDescent="0.25">
      <c r="B135" s="70" t="str">
        <f t="shared" si="31"/>
        <v/>
      </c>
      <c r="C135" s="169" t="str">
        <f t="shared" si="31"/>
        <v/>
      </c>
      <c r="D135" s="275" t="str">
        <f t="shared" ref="D135:H135" si="70">D28</f>
        <v/>
      </c>
      <c r="E135" s="275">
        <f t="shared" si="70"/>
        <v>42931</v>
      </c>
      <c r="F135" s="275">
        <f t="shared" si="70"/>
        <v>0</v>
      </c>
      <c r="G135" s="276">
        <f t="shared" si="70"/>
        <v>0</v>
      </c>
      <c r="H135" s="280">
        <f t="shared" si="70"/>
        <v>0</v>
      </c>
      <c r="I135" s="98">
        <f t="shared" si="37"/>
        <v>0</v>
      </c>
      <c r="J135" s="248">
        <f>IF(I135=0,0,SUMIFS('Sch A. Input'!I26:BJ26,'Sch A. Input'!$I$14:$BJ$14,"Recurring",'Sch A. Input'!$I$13:$BJ$13,"&lt;="&amp;$R$120,'Sch A. Input'!$I$13:$BJ$13,"&lt;="&amp;$L$11))</f>
        <v>0</v>
      </c>
      <c r="K135" s="248">
        <f>IF(I135=0,0,SUMIFS('Sch A. Input'!I26:BJ26,'Sch A. Input'!$I$14:$BJ$14,"One-time",'Sch A. Input'!$I$13:$BJ$13,"&lt;="&amp;$R$120,'Sch A. Input'!$I$13:$BJ$13,"&lt;="&amp;$L$11))</f>
        <v>0</v>
      </c>
      <c r="L135" s="289">
        <f t="shared" si="38"/>
        <v>0</v>
      </c>
      <c r="M135" s="248">
        <f t="shared" si="39"/>
        <v>0</v>
      </c>
      <c r="N135" s="248">
        <f t="shared" si="40"/>
        <v>0</v>
      </c>
      <c r="O135" s="349">
        <f t="shared" si="41"/>
        <v>0</v>
      </c>
      <c r="P135" s="281">
        <f t="shared" si="42"/>
        <v>0</v>
      </c>
      <c r="Q135" s="287">
        <f t="shared" si="43"/>
        <v>0</v>
      </c>
      <c r="R135" s="251">
        <f t="shared" si="44"/>
        <v>0</v>
      </c>
      <c r="S135" s="252"/>
      <c r="T135" s="292">
        <f t="shared" si="45"/>
        <v>0</v>
      </c>
      <c r="U135" s="248">
        <f>IF(T135=0,0,SUMIFS('Sch A. Input'!I26:BJ26,'Sch A. Input'!$I$14:$BJ$14,"Recurring",'Sch A. Input'!$I$13:$BJ$13,"&lt;="&amp;$L$11,'Sch A. Input'!$I$13:$BJ$13,"&lt;="&amp;$AC$120,'Sch A. Input'!$I$13:$BJ$13,"&gt;"&amp;$R$120))</f>
        <v>0</v>
      </c>
      <c r="V135" s="248">
        <f>IF(T135=0,0,SUMIFS('Sch A. Input'!I26:BJ26,'Sch A. Input'!$I$14:$BJ$14,"One-time",'Sch A. Input'!$I$13:$BJ$13,"&lt;="&amp;$L$11,'Sch A. Input'!$I$13:$BJ$13,"&lt;="&amp;$AC$120,'Sch A. Input'!$I$13:$BJ$13,"&gt;"&amp;$R$120))</f>
        <v>0</v>
      </c>
      <c r="W135" s="289">
        <f t="shared" si="46"/>
        <v>0</v>
      </c>
      <c r="X135" s="248">
        <f t="shared" si="47"/>
        <v>0</v>
      </c>
      <c r="Y135" s="248">
        <f t="shared" si="48"/>
        <v>0</v>
      </c>
      <c r="Z135" s="348">
        <f t="shared" si="49"/>
        <v>0</v>
      </c>
      <c r="AA135" s="281">
        <f t="shared" si="50"/>
        <v>0</v>
      </c>
      <c r="AB135" s="287">
        <f t="shared" si="51"/>
        <v>0</v>
      </c>
      <c r="AC135" s="251">
        <f t="shared" si="52"/>
        <v>0</v>
      </c>
      <c r="AE135" s="292">
        <f t="shared" si="53"/>
        <v>0</v>
      </c>
      <c r="AF135" s="248">
        <f>IF(AE135=0,0,SUMIFS('Sch A. Input'!I26:BJ26,'Sch A. Input'!$I$14:$BJ$14,"Recurring",'Sch A. Input'!$I$13:$BJ$13,"&lt;="&amp;$L$11,'Sch A. Input'!$I$13:$BJ$13,"&lt;="&amp;$AN$120,'Sch A. Input'!$I$13:$BJ$13,"&gt;"&amp;$AC$120))</f>
        <v>0</v>
      </c>
      <c r="AG135" s="248">
        <f>IF(AE135=0,0,SUMIFS('Sch A. Input'!I26:BJ26,'Sch A. Input'!$I$14:$BJ$14,"One-time",'Sch A. Input'!$I$13:$BJ$13,"&lt;="&amp;L$11,'Sch A. Input'!$I$13:$BJ$13,"&lt;="&amp;$AN$120,'Sch A. Input'!$I$13:$BJ$13,"&gt;"&amp;$AC$120))</f>
        <v>0</v>
      </c>
      <c r="AH135" s="289">
        <f t="shared" si="54"/>
        <v>0</v>
      </c>
      <c r="AI135" s="248">
        <f t="shared" si="55"/>
        <v>0</v>
      </c>
      <c r="AJ135" s="248">
        <f t="shared" si="56"/>
        <v>0</v>
      </c>
      <c r="AK135" s="348">
        <f t="shared" si="57"/>
        <v>0</v>
      </c>
      <c r="AL135" s="281">
        <f t="shared" si="58"/>
        <v>0</v>
      </c>
      <c r="AM135" s="287">
        <f t="shared" si="59"/>
        <v>0</v>
      </c>
      <c r="AN135" s="251">
        <f t="shared" si="60"/>
        <v>0</v>
      </c>
      <c r="AT135" s="163"/>
      <c r="AU135" s="163"/>
      <c r="BK135" s="2"/>
      <c r="BL135" s="2"/>
      <c r="BM135" s="2"/>
      <c r="BN135" s="2"/>
      <c r="BO135" s="2"/>
      <c r="BP135" s="2"/>
      <c r="BQ135" s="2"/>
      <c r="BR135" s="2"/>
      <c r="BS135" s="2"/>
      <c r="BT135" s="2"/>
      <c r="BU135" s="2"/>
      <c r="BV135" s="2"/>
      <c r="CI135"/>
      <c r="CJ135"/>
      <c r="CK135"/>
      <c r="CL135"/>
      <c r="CM135"/>
      <c r="CN135"/>
      <c r="CO135"/>
      <c r="CP135"/>
      <c r="CQ135"/>
      <c r="CR135"/>
      <c r="CS135"/>
    </row>
    <row r="136" spans="2:97" x14ac:dyDescent="0.25">
      <c r="B136" s="70" t="str">
        <f t="shared" si="31"/>
        <v/>
      </c>
      <c r="C136" s="169" t="str">
        <f t="shared" si="31"/>
        <v/>
      </c>
      <c r="D136" s="275" t="str">
        <f t="shared" ref="D136:H136" si="71">D29</f>
        <v/>
      </c>
      <c r="E136" s="275">
        <f t="shared" si="71"/>
        <v>42931</v>
      </c>
      <c r="F136" s="275">
        <f t="shared" si="71"/>
        <v>0</v>
      </c>
      <c r="G136" s="276">
        <f t="shared" si="71"/>
        <v>0</v>
      </c>
      <c r="H136" s="280">
        <f t="shared" si="71"/>
        <v>0</v>
      </c>
      <c r="I136" s="98">
        <f t="shared" si="37"/>
        <v>0</v>
      </c>
      <c r="J136" s="248">
        <f>IF(I136=0,0,SUMIFS('Sch A. Input'!I27:BJ27,'Sch A. Input'!$I$14:$BJ$14,"Recurring",'Sch A. Input'!$I$13:$BJ$13,"&lt;="&amp;$R$120,'Sch A. Input'!$I$13:$BJ$13,"&lt;="&amp;$L$11))</f>
        <v>0</v>
      </c>
      <c r="K136" s="248">
        <f>IF(I136=0,0,SUMIFS('Sch A. Input'!I27:BJ27,'Sch A. Input'!$I$14:$BJ$14,"One-time",'Sch A. Input'!$I$13:$BJ$13,"&lt;="&amp;$R$120,'Sch A. Input'!$I$13:$BJ$13,"&lt;="&amp;$L$11))</f>
        <v>0</v>
      </c>
      <c r="L136" s="289">
        <f t="shared" si="38"/>
        <v>0</v>
      </c>
      <c r="M136" s="248">
        <f t="shared" si="39"/>
        <v>0</v>
      </c>
      <c r="N136" s="248">
        <f t="shared" si="40"/>
        <v>0</v>
      </c>
      <c r="O136" s="349">
        <f t="shared" si="41"/>
        <v>0</v>
      </c>
      <c r="P136" s="281">
        <f t="shared" si="42"/>
        <v>0</v>
      </c>
      <c r="Q136" s="287">
        <f t="shared" si="43"/>
        <v>0</v>
      </c>
      <c r="R136" s="251">
        <f t="shared" si="44"/>
        <v>0</v>
      </c>
      <c r="S136" s="252"/>
      <c r="T136" s="292">
        <f t="shared" si="45"/>
        <v>0</v>
      </c>
      <c r="U136" s="248">
        <f>IF(T136=0,0,SUMIFS('Sch A. Input'!I27:BJ27,'Sch A. Input'!$I$14:$BJ$14,"Recurring",'Sch A. Input'!$I$13:$BJ$13,"&lt;="&amp;$L$11,'Sch A. Input'!$I$13:$BJ$13,"&lt;="&amp;$AC$120,'Sch A. Input'!$I$13:$BJ$13,"&gt;"&amp;$R$120))</f>
        <v>0</v>
      </c>
      <c r="V136" s="248">
        <f>IF(T136=0,0,SUMIFS('Sch A. Input'!I27:BJ27,'Sch A. Input'!$I$14:$BJ$14,"One-time",'Sch A. Input'!$I$13:$BJ$13,"&lt;="&amp;$L$11,'Sch A. Input'!$I$13:$BJ$13,"&lt;="&amp;$AC$120,'Sch A. Input'!$I$13:$BJ$13,"&gt;"&amp;$R$120))</f>
        <v>0</v>
      </c>
      <c r="W136" s="289">
        <f t="shared" si="46"/>
        <v>0</v>
      </c>
      <c r="X136" s="248">
        <f t="shared" si="47"/>
        <v>0</v>
      </c>
      <c r="Y136" s="248">
        <f t="shared" si="48"/>
        <v>0</v>
      </c>
      <c r="Z136" s="348">
        <f t="shared" si="49"/>
        <v>0</v>
      </c>
      <c r="AA136" s="281">
        <f t="shared" si="50"/>
        <v>0</v>
      </c>
      <c r="AB136" s="287">
        <f t="shared" si="51"/>
        <v>0</v>
      </c>
      <c r="AC136" s="251">
        <f t="shared" si="52"/>
        <v>0</v>
      </c>
      <c r="AE136" s="292">
        <f t="shared" si="53"/>
        <v>0</v>
      </c>
      <c r="AF136" s="248">
        <f>IF(AE136=0,0,SUMIFS('Sch A. Input'!I27:BJ27,'Sch A. Input'!$I$14:$BJ$14,"Recurring",'Sch A. Input'!$I$13:$BJ$13,"&lt;="&amp;$L$11,'Sch A. Input'!$I$13:$BJ$13,"&lt;="&amp;$AN$120,'Sch A. Input'!$I$13:$BJ$13,"&gt;"&amp;$AC$120))</f>
        <v>0</v>
      </c>
      <c r="AG136" s="248">
        <f>IF(AE136=0,0,SUMIFS('Sch A. Input'!I27:BJ27,'Sch A. Input'!$I$14:$BJ$14,"One-time",'Sch A. Input'!$I$13:$BJ$13,"&lt;="&amp;L$11,'Sch A. Input'!$I$13:$BJ$13,"&lt;="&amp;$AN$120,'Sch A. Input'!$I$13:$BJ$13,"&gt;"&amp;$AC$120))</f>
        <v>0</v>
      </c>
      <c r="AH136" s="289">
        <f t="shared" si="54"/>
        <v>0</v>
      </c>
      <c r="AI136" s="248">
        <f t="shared" si="55"/>
        <v>0</v>
      </c>
      <c r="AJ136" s="248">
        <f t="shared" si="56"/>
        <v>0</v>
      </c>
      <c r="AK136" s="348">
        <f t="shared" si="57"/>
        <v>0</v>
      </c>
      <c r="AL136" s="281">
        <f t="shared" si="58"/>
        <v>0</v>
      </c>
      <c r="AM136" s="287">
        <f t="shared" si="59"/>
        <v>0</v>
      </c>
      <c r="AN136" s="251">
        <f t="shared" si="60"/>
        <v>0</v>
      </c>
      <c r="AR136" s="3"/>
      <c r="AS136" s="3"/>
      <c r="AT136" s="3"/>
      <c r="AU136" s="163"/>
      <c r="BK136" s="2"/>
      <c r="BL136" s="2"/>
      <c r="BM136" s="2"/>
      <c r="BN136" s="2"/>
      <c r="BO136" s="2"/>
      <c r="BP136" s="2"/>
      <c r="BQ136" s="2"/>
      <c r="BR136" s="2"/>
      <c r="BS136" s="2"/>
      <c r="BT136" s="2"/>
      <c r="BU136" s="2"/>
      <c r="BV136" s="2"/>
      <c r="CI136"/>
      <c r="CJ136"/>
      <c r="CK136"/>
      <c r="CL136"/>
      <c r="CM136"/>
      <c r="CN136"/>
      <c r="CO136"/>
      <c r="CP136"/>
      <c r="CQ136"/>
      <c r="CR136"/>
      <c r="CS136"/>
    </row>
    <row r="137" spans="2:97" x14ac:dyDescent="0.25">
      <c r="B137" s="70" t="str">
        <f t="shared" si="31"/>
        <v/>
      </c>
      <c r="C137" s="169" t="str">
        <f t="shared" si="31"/>
        <v/>
      </c>
      <c r="D137" s="275" t="str">
        <f t="shared" ref="D137:H137" si="72">D30</f>
        <v/>
      </c>
      <c r="E137" s="275">
        <f t="shared" si="72"/>
        <v>42931</v>
      </c>
      <c r="F137" s="275">
        <f t="shared" si="72"/>
        <v>0</v>
      </c>
      <c r="G137" s="276">
        <f t="shared" si="72"/>
        <v>0</v>
      </c>
      <c r="H137" s="280">
        <f t="shared" si="72"/>
        <v>0</v>
      </c>
      <c r="I137" s="98">
        <f t="shared" si="37"/>
        <v>0</v>
      </c>
      <c r="J137" s="248">
        <f>IF(I137=0,0,SUMIFS('Sch A. Input'!I28:BJ28,'Sch A. Input'!$I$14:$BJ$14,"Recurring",'Sch A. Input'!$I$13:$BJ$13,"&lt;="&amp;$R$120,'Sch A. Input'!$I$13:$BJ$13,"&lt;="&amp;$L$11))</f>
        <v>0</v>
      </c>
      <c r="K137" s="248">
        <f>IF(I137=0,0,SUMIFS('Sch A. Input'!I28:BJ28,'Sch A. Input'!$I$14:$BJ$14,"One-time",'Sch A. Input'!$I$13:$BJ$13,"&lt;="&amp;$R$120,'Sch A. Input'!$I$13:$BJ$13,"&lt;="&amp;$L$11))</f>
        <v>0</v>
      </c>
      <c r="L137" s="289">
        <f t="shared" si="38"/>
        <v>0</v>
      </c>
      <c r="M137" s="248">
        <f t="shared" si="39"/>
        <v>0</v>
      </c>
      <c r="N137" s="248">
        <f t="shared" si="40"/>
        <v>0</v>
      </c>
      <c r="O137" s="349">
        <f t="shared" si="41"/>
        <v>0</v>
      </c>
      <c r="P137" s="281">
        <f t="shared" si="42"/>
        <v>0</v>
      </c>
      <c r="Q137" s="287">
        <f t="shared" si="43"/>
        <v>0</v>
      </c>
      <c r="R137" s="251">
        <f t="shared" si="44"/>
        <v>0</v>
      </c>
      <c r="S137" s="252"/>
      <c r="T137" s="292">
        <f t="shared" si="45"/>
        <v>0</v>
      </c>
      <c r="U137" s="248">
        <f>IF(T137=0,0,SUMIFS('Sch A. Input'!I28:BJ28,'Sch A. Input'!$I$14:$BJ$14,"Recurring",'Sch A. Input'!$I$13:$BJ$13,"&lt;="&amp;$L$11,'Sch A. Input'!$I$13:$BJ$13,"&lt;="&amp;$AC$120,'Sch A. Input'!$I$13:$BJ$13,"&gt;"&amp;$R$120))</f>
        <v>0</v>
      </c>
      <c r="V137" s="248">
        <f>IF(T137=0,0,SUMIFS('Sch A. Input'!I28:BJ28,'Sch A. Input'!$I$14:$BJ$14,"One-time",'Sch A. Input'!$I$13:$BJ$13,"&lt;="&amp;$L$11,'Sch A. Input'!$I$13:$BJ$13,"&lt;="&amp;$AC$120,'Sch A. Input'!$I$13:$BJ$13,"&gt;"&amp;$R$120))</f>
        <v>0</v>
      </c>
      <c r="W137" s="289">
        <f t="shared" si="46"/>
        <v>0</v>
      </c>
      <c r="X137" s="248">
        <f t="shared" si="47"/>
        <v>0</v>
      </c>
      <c r="Y137" s="248">
        <f t="shared" si="48"/>
        <v>0</v>
      </c>
      <c r="Z137" s="348">
        <f t="shared" si="49"/>
        <v>0</v>
      </c>
      <c r="AA137" s="281">
        <f t="shared" si="50"/>
        <v>0</v>
      </c>
      <c r="AB137" s="287">
        <f t="shared" si="51"/>
        <v>0</v>
      </c>
      <c r="AC137" s="251">
        <f t="shared" si="52"/>
        <v>0</v>
      </c>
      <c r="AE137" s="292">
        <f t="shared" si="53"/>
        <v>0</v>
      </c>
      <c r="AF137" s="248">
        <f>IF(AE137=0,0,SUMIFS('Sch A. Input'!I28:BJ28,'Sch A. Input'!$I$14:$BJ$14,"Recurring",'Sch A. Input'!$I$13:$BJ$13,"&lt;="&amp;$L$11,'Sch A. Input'!$I$13:$BJ$13,"&lt;="&amp;$AN$120,'Sch A. Input'!$I$13:$BJ$13,"&gt;"&amp;$AC$120))</f>
        <v>0</v>
      </c>
      <c r="AG137" s="248">
        <f>IF(AE137=0,0,SUMIFS('Sch A. Input'!I28:BJ28,'Sch A. Input'!$I$14:$BJ$14,"One-time",'Sch A. Input'!$I$13:$BJ$13,"&lt;="&amp;L$11,'Sch A. Input'!$I$13:$BJ$13,"&lt;="&amp;$AN$120,'Sch A. Input'!$I$13:$BJ$13,"&gt;"&amp;$AC$120))</f>
        <v>0</v>
      </c>
      <c r="AH137" s="289">
        <f t="shared" si="54"/>
        <v>0</v>
      </c>
      <c r="AI137" s="248">
        <f t="shared" si="55"/>
        <v>0</v>
      </c>
      <c r="AJ137" s="248">
        <f t="shared" si="56"/>
        <v>0</v>
      </c>
      <c r="AK137" s="348">
        <f t="shared" si="57"/>
        <v>0</v>
      </c>
      <c r="AL137" s="281">
        <f t="shared" si="58"/>
        <v>0</v>
      </c>
      <c r="AM137" s="287">
        <f t="shared" si="59"/>
        <v>0</v>
      </c>
      <c r="AN137" s="251">
        <f t="shared" si="60"/>
        <v>0</v>
      </c>
      <c r="AR137" s="3"/>
      <c r="AS137" s="3"/>
      <c r="AT137" s="3"/>
      <c r="AU137" s="163"/>
      <c r="BK137" s="2"/>
      <c r="BL137" s="2"/>
      <c r="BM137" s="2"/>
      <c r="BN137" s="2"/>
      <c r="BO137" s="2"/>
      <c r="BP137" s="2"/>
      <c r="BQ137" s="2"/>
      <c r="BR137" s="2"/>
      <c r="BS137" s="2"/>
      <c r="BT137" s="2"/>
      <c r="BU137" s="2"/>
      <c r="BV137" s="2"/>
      <c r="CI137"/>
      <c r="CJ137"/>
      <c r="CK137"/>
      <c r="CL137"/>
      <c r="CM137"/>
      <c r="CN137"/>
      <c r="CO137"/>
      <c r="CP137"/>
      <c r="CQ137"/>
      <c r="CR137"/>
      <c r="CS137"/>
    </row>
    <row r="138" spans="2:97" x14ac:dyDescent="0.25">
      <c r="B138" s="70" t="str">
        <f t="shared" si="31"/>
        <v/>
      </c>
      <c r="C138" s="169" t="str">
        <f t="shared" si="31"/>
        <v/>
      </c>
      <c r="D138" s="275" t="str">
        <f t="shared" ref="D138:H138" si="73">D31</f>
        <v/>
      </c>
      <c r="E138" s="275">
        <f t="shared" si="73"/>
        <v>42931</v>
      </c>
      <c r="F138" s="275">
        <f t="shared" si="73"/>
        <v>0</v>
      </c>
      <c r="G138" s="276">
        <f t="shared" si="73"/>
        <v>0</v>
      </c>
      <c r="H138" s="280">
        <f t="shared" si="73"/>
        <v>0</v>
      </c>
      <c r="I138" s="98">
        <f t="shared" si="37"/>
        <v>0</v>
      </c>
      <c r="J138" s="248">
        <f>IF(I138=0,0,SUMIFS('Sch A. Input'!I29:BJ29,'Sch A. Input'!$I$14:$BJ$14,"Recurring",'Sch A. Input'!$I$13:$BJ$13,"&lt;="&amp;$R$120,'Sch A. Input'!$I$13:$BJ$13,"&lt;="&amp;$L$11))</f>
        <v>0</v>
      </c>
      <c r="K138" s="248">
        <f>IF(I138=0,0,SUMIFS('Sch A. Input'!I29:BJ29,'Sch A. Input'!$I$14:$BJ$14,"One-time",'Sch A. Input'!$I$13:$BJ$13,"&lt;="&amp;$R$120,'Sch A. Input'!$I$13:$BJ$13,"&lt;="&amp;$L$11))</f>
        <v>0</v>
      </c>
      <c r="L138" s="289">
        <f t="shared" si="38"/>
        <v>0</v>
      </c>
      <c r="M138" s="248">
        <f t="shared" si="39"/>
        <v>0</v>
      </c>
      <c r="N138" s="248">
        <f t="shared" si="40"/>
        <v>0</v>
      </c>
      <c r="O138" s="349">
        <f t="shared" si="41"/>
        <v>0</v>
      </c>
      <c r="P138" s="281">
        <f t="shared" si="42"/>
        <v>0</v>
      </c>
      <c r="Q138" s="287">
        <f t="shared" si="43"/>
        <v>0</v>
      </c>
      <c r="R138" s="251">
        <f t="shared" si="44"/>
        <v>0</v>
      </c>
      <c r="S138" s="252"/>
      <c r="T138" s="292">
        <f t="shared" si="45"/>
        <v>0</v>
      </c>
      <c r="U138" s="248">
        <f>IF(T138=0,0,SUMIFS('Sch A. Input'!I29:BJ29,'Sch A. Input'!$I$14:$BJ$14,"Recurring",'Sch A. Input'!$I$13:$BJ$13,"&lt;="&amp;$L$11,'Sch A. Input'!$I$13:$BJ$13,"&lt;="&amp;$AC$120,'Sch A. Input'!$I$13:$BJ$13,"&gt;"&amp;$R$120))</f>
        <v>0</v>
      </c>
      <c r="V138" s="248">
        <f>IF(T138=0,0,SUMIFS('Sch A. Input'!I29:BJ29,'Sch A. Input'!$I$14:$BJ$14,"One-time",'Sch A. Input'!$I$13:$BJ$13,"&lt;="&amp;$L$11,'Sch A. Input'!$I$13:$BJ$13,"&lt;="&amp;$AC$120,'Sch A. Input'!$I$13:$BJ$13,"&gt;"&amp;$R$120))</f>
        <v>0</v>
      </c>
      <c r="W138" s="289">
        <f t="shared" si="46"/>
        <v>0</v>
      </c>
      <c r="X138" s="248">
        <f t="shared" si="47"/>
        <v>0</v>
      </c>
      <c r="Y138" s="248">
        <f t="shared" si="48"/>
        <v>0</v>
      </c>
      <c r="Z138" s="348">
        <f t="shared" si="49"/>
        <v>0</v>
      </c>
      <c r="AA138" s="281">
        <f t="shared" si="50"/>
        <v>0</v>
      </c>
      <c r="AB138" s="287">
        <f t="shared" si="51"/>
        <v>0</v>
      </c>
      <c r="AC138" s="251">
        <f t="shared" si="52"/>
        <v>0</v>
      </c>
      <c r="AE138" s="292">
        <f t="shared" si="53"/>
        <v>0</v>
      </c>
      <c r="AF138" s="248">
        <f>IF(AE138=0,0,SUMIFS('Sch A. Input'!I29:BJ29,'Sch A. Input'!$I$14:$BJ$14,"Recurring",'Sch A. Input'!$I$13:$BJ$13,"&lt;="&amp;$L$11,'Sch A. Input'!$I$13:$BJ$13,"&lt;="&amp;$AN$120,'Sch A. Input'!$I$13:$BJ$13,"&gt;"&amp;$AC$120))</f>
        <v>0</v>
      </c>
      <c r="AG138" s="248">
        <f>IF(AE138=0,0,SUMIFS('Sch A. Input'!I29:BJ29,'Sch A. Input'!$I$14:$BJ$14,"One-time",'Sch A. Input'!$I$13:$BJ$13,"&lt;="&amp;L$11,'Sch A. Input'!$I$13:$BJ$13,"&lt;="&amp;$AN$120,'Sch A. Input'!$I$13:$BJ$13,"&gt;"&amp;$AC$120))</f>
        <v>0</v>
      </c>
      <c r="AH138" s="289">
        <f t="shared" si="54"/>
        <v>0</v>
      </c>
      <c r="AI138" s="248">
        <f t="shared" si="55"/>
        <v>0</v>
      </c>
      <c r="AJ138" s="248">
        <f t="shared" si="56"/>
        <v>0</v>
      </c>
      <c r="AK138" s="348">
        <f t="shared" si="57"/>
        <v>0</v>
      </c>
      <c r="AL138" s="281">
        <f t="shared" si="58"/>
        <v>0</v>
      </c>
      <c r="AM138" s="287">
        <f t="shared" si="59"/>
        <v>0</v>
      </c>
      <c r="AN138" s="251">
        <f t="shared" si="60"/>
        <v>0</v>
      </c>
      <c r="AR138" s="3"/>
      <c r="AS138" s="3"/>
      <c r="AT138" s="3"/>
      <c r="AU138" s="163"/>
      <c r="BK138" s="2"/>
      <c r="BL138" s="2"/>
      <c r="BM138" s="2"/>
      <c r="BN138" s="2"/>
      <c r="BO138" s="2"/>
      <c r="BP138" s="2"/>
      <c r="BQ138" s="2"/>
      <c r="BR138" s="2"/>
      <c r="BS138" s="2"/>
      <c r="BT138" s="2"/>
      <c r="BU138" s="2"/>
      <c r="BV138" s="2"/>
      <c r="CI138"/>
      <c r="CJ138"/>
      <c r="CK138"/>
      <c r="CL138"/>
      <c r="CM138"/>
      <c r="CN138"/>
      <c r="CO138"/>
      <c r="CP138"/>
      <c r="CQ138"/>
      <c r="CR138"/>
      <c r="CS138"/>
    </row>
    <row r="139" spans="2:97" x14ac:dyDescent="0.25">
      <c r="B139" s="70" t="str">
        <f t="shared" si="31"/>
        <v/>
      </c>
      <c r="C139" s="169" t="str">
        <f t="shared" si="31"/>
        <v/>
      </c>
      <c r="D139" s="275" t="str">
        <f t="shared" ref="D139:H139" si="74">D32</f>
        <v/>
      </c>
      <c r="E139" s="275">
        <f t="shared" si="74"/>
        <v>42931</v>
      </c>
      <c r="F139" s="275">
        <f t="shared" si="74"/>
        <v>0</v>
      </c>
      <c r="G139" s="276">
        <f t="shared" si="74"/>
        <v>0</v>
      </c>
      <c r="H139" s="280">
        <f t="shared" si="74"/>
        <v>0</v>
      </c>
      <c r="I139" s="98">
        <f t="shared" si="37"/>
        <v>0</v>
      </c>
      <c r="J139" s="248">
        <f>IF(I139=0,0,SUMIFS('Sch A. Input'!I30:BJ30,'Sch A. Input'!$I$14:$BJ$14,"Recurring",'Sch A. Input'!$I$13:$BJ$13,"&lt;="&amp;$R$120,'Sch A. Input'!$I$13:$BJ$13,"&lt;="&amp;$L$11))</f>
        <v>0</v>
      </c>
      <c r="K139" s="248">
        <f>IF(I139=0,0,SUMIFS('Sch A. Input'!I30:BJ30,'Sch A. Input'!$I$14:$BJ$14,"One-time",'Sch A. Input'!$I$13:$BJ$13,"&lt;="&amp;$R$120,'Sch A. Input'!$I$13:$BJ$13,"&lt;="&amp;$L$11))</f>
        <v>0</v>
      </c>
      <c r="L139" s="289">
        <f t="shared" si="38"/>
        <v>0</v>
      </c>
      <c r="M139" s="248">
        <f t="shared" si="39"/>
        <v>0</v>
      </c>
      <c r="N139" s="248">
        <f t="shared" si="40"/>
        <v>0</v>
      </c>
      <c r="O139" s="349">
        <f t="shared" si="41"/>
        <v>0</v>
      </c>
      <c r="P139" s="281">
        <f t="shared" si="42"/>
        <v>0</v>
      </c>
      <c r="Q139" s="287">
        <f t="shared" si="43"/>
        <v>0</v>
      </c>
      <c r="R139" s="251">
        <f t="shared" si="44"/>
        <v>0</v>
      </c>
      <c r="S139" s="252"/>
      <c r="T139" s="292">
        <f t="shared" si="45"/>
        <v>0</v>
      </c>
      <c r="U139" s="248">
        <f>IF(T139=0,0,SUMIFS('Sch A. Input'!I30:BJ30,'Sch A. Input'!$I$14:$BJ$14,"Recurring",'Sch A. Input'!$I$13:$BJ$13,"&lt;="&amp;$L$11,'Sch A. Input'!$I$13:$BJ$13,"&lt;="&amp;$AC$120,'Sch A. Input'!$I$13:$BJ$13,"&gt;"&amp;$R$120))</f>
        <v>0</v>
      </c>
      <c r="V139" s="248">
        <f>IF(T139=0,0,SUMIFS('Sch A. Input'!I30:BJ30,'Sch A. Input'!$I$14:$BJ$14,"One-time",'Sch A. Input'!$I$13:$BJ$13,"&lt;="&amp;$L$11,'Sch A. Input'!$I$13:$BJ$13,"&lt;="&amp;$AC$120,'Sch A. Input'!$I$13:$BJ$13,"&gt;"&amp;$R$120))</f>
        <v>0</v>
      </c>
      <c r="W139" s="289">
        <f t="shared" si="46"/>
        <v>0</v>
      </c>
      <c r="X139" s="248">
        <f t="shared" si="47"/>
        <v>0</v>
      </c>
      <c r="Y139" s="248">
        <f t="shared" si="48"/>
        <v>0</v>
      </c>
      <c r="Z139" s="348">
        <f t="shared" si="49"/>
        <v>0</v>
      </c>
      <c r="AA139" s="281">
        <f t="shared" si="50"/>
        <v>0</v>
      </c>
      <c r="AB139" s="287">
        <f t="shared" si="51"/>
        <v>0</v>
      </c>
      <c r="AC139" s="251">
        <f t="shared" si="52"/>
        <v>0</v>
      </c>
      <c r="AE139" s="292">
        <f t="shared" si="53"/>
        <v>0</v>
      </c>
      <c r="AF139" s="248">
        <f>IF(AE139=0,0,SUMIFS('Sch A. Input'!I30:BJ30,'Sch A. Input'!$I$14:$BJ$14,"Recurring",'Sch A. Input'!$I$13:$BJ$13,"&lt;="&amp;$L$11,'Sch A. Input'!$I$13:$BJ$13,"&lt;="&amp;$AN$120,'Sch A. Input'!$I$13:$BJ$13,"&gt;"&amp;$AC$120))</f>
        <v>0</v>
      </c>
      <c r="AG139" s="248">
        <f>IF(AE139=0,0,SUMIFS('Sch A. Input'!I30:BJ30,'Sch A. Input'!$I$14:$BJ$14,"One-time",'Sch A. Input'!$I$13:$BJ$13,"&lt;="&amp;L$11,'Sch A. Input'!$I$13:$BJ$13,"&lt;="&amp;$AN$120,'Sch A. Input'!$I$13:$BJ$13,"&gt;"&amp;$AC$120))</f>
        <v>0</v>
      </c>
      <c r="AH139" s="289">
        <f t="shared" si="54"/>
        <v>0</v>
      </c>
      <c r="AI139" s="248">
        <f t="shared" si="55"/>
        <v>0</v>
      </c>
      <c r="AJ139" s="248">
        <f t="shared" si="56"/>
        <v>0</v>
      </c>
      <c r="AK139" s="348">
        <f t="shared" si="57"/>
        <v>0</v>
      </c>
      <c r="AL139" s="281">
        <f t="shared" si="58"/>
        <v>0</v>
      </c>
      <c r="AM139" s="287">
        <f t="shared" si="59"/>
        <v>0</v>
      </c>
      <c r="AN139" s="251">
        <f t="shared" si="60"/>
        <v>0</v>
      </c>
      <c r="AR139" s="3"/>
      <c r="AS139" s="3"/>
      <c r="AT139" s="3"/>
      <c r="AU139" s="163"/>
      <c r="BK139" s="2"/>
      <c r="BL139" s="2"/>
      <c r="BM139" s="2"/>
      <c r="BN139" s="2"/>
      <c r="BO139" s="2"/>
      <c r="BP139" s="2"/>
      <c r="BQ139" s="2"/>
      <c r="BR139" s="2"/>
      <c r="BS139" s="2"/>
      <c r="BT139" s="2"/>
      <c r="BU139" s="2"/>
      <c r="BV139" s="2"/>
      <c r="CI139"/>
      <c r="CJ139"/>
      <c r="CK139"/>
      <c r="CL139"/>
      <c r="CM139"/>
      <c r="CN139"/>
      <c r="CO139"/>
      <c r="CP139"/>
      <c r="CQ139"/>
      <c r="CR139"/>
      <c r="CS139"/>
    </row>
    <row r="140" spans="2:97" x14ac:dyDescent="0.25">
      <c r="B140" s="70" t="str">
        <f t="shared" si="31"/>
        <v/>
      </c>
      <c r="C140" s="169" t="str">
        <f t="shared" si="31"/>
        <v/>
      </c>
      <c r="D140" s="275" t="str">
        <f t="shared" ref="D140:H140" si="75">D33</f>
        <v/>
      </c>
      <c r="E140" s="275">
        <f t="shared" si="75"/>
        <v>42931</v>
      </c>
      <c r="F140" s="275">
        <f t="shared" si="75"/>
        <v>0</v>
      </c>
      <c r="G140" s="276">
        <f t="shared" si="75"/>
        <v>0</v>
      </c>
      <c r="H140" s="280">
        <f t="shared" si="75"/>
        <v>0</v>
      </c>
      <c r="I140" s="98">
        <f t="shared" si="37"/>
        <v>0</v>
      </c>
      <c r="J140" s="248">
        <f>IF(I140=0,0,SUMIFS('Sch A. Input'!I31:BJ31,'Sch A. Input'!$I$14:$BJ$14,"Recurring",'Sch A. Input'!$I$13:$BJ$13,"&lt;="&amp;$R$120,'Sch A. Input'!$I$13:$BJ$13,"&lt;="&amp;$L$11))</f>
        <v>0</v>
      </c>
      <c r="K140" s="248">
        <f>IF(I140=0,0,SUMIFS('Sch A. Input'!I31:BJ31,'Sch A. Input'!$I$14:$BJ$14,"One-time",'Sch A. Input'!$I$13:$BJ$13,"&lt;="&amp;$R$120,'Sch A. Input'!$I$13:$BJ$13,"&lt;="&amp;$L$11))</f>
        <v>0</v>
      </c>
      <c r="L140" s="289">
        <f t="shared" si="38"/>
        <v>0</v>
      </c>
      <c r="M140" s="248">
        <f t="shared" si="39"/>
        <v>0</v>
      </c>
      <c r="N140" s="248">
        <f t="shared" si="40"/>
        <v>0</v>
      </c>
      <c r="O140" s="349">
        <f t="shared" si="41"/>
        <v>0</v>
      </c>
      <c r="P140" s="281">
        <f t="shared" si="42"/>
        <v>0</v>
      </c>
      <c r="Q140" s="287">
        <f t="shared" si="43"/>
        <v>0</v>
      </c>
      <c r="R140" s="251">
        <f t="shared" si="44"/>
        <v>0</v>
      </c>
      <c r="S140" s="252"/>
      <c r="T140" s="292">
        <f t="shared" si="45"/>
        <v>0</v>
      </c>
      <c r="U140" s="248">
        <f>IF(T140=0,0,SUMIFS('Sch A. Input'!I31:BJ31,'Sch A. Input'!$I$14:$BJ$14,"Recurring",'Sch A. Input'!$I$13:$BJ$13,"&lt;="&amp;$L$11,'Sch A. Input'!$I$13:$BJ$13,"&lt;="&amp;$AC$120,'Sch A. Input'!$I$13:$BJ$13,"&gt;"&amp;$R$120))</f>
        <v>0</v>
      </c>
      <c r="V140" s="248">
        <f>IF(T140=0,0,SUMIFS('Sch A. Input'!I31:BJ31,'Sch A. Input'!$I$14:$BJ$14,"One-time",'Sch A. Input'!$I$13:$BJ$13,"&lt;="&amp;$L$11,'Sch A. Input'!$I$13:$BJ$13,"&lt;="&amp;$AC$120,'Sch A. Input'!$I$13:$BJ$13,"&gt;"&amp;$R$120))</f>
        <v>0</v>
      </c>
      <c r="W140" s="289">
        <f t="shared" si="46"/>
        <v>0</v>
      </c>
      <c r="X140" s="248">
        <f t="shared" si="47"/>
        <v>0</v>
      </c>
      <c r="Y140" s="248">
        <f t="shared" si="48"/>
        <v>0</v>
      </c>
      <c r="Z140" s="348">
        <f t="shared" si="49"/>
        <v>0</v>
      </c>
      <c r="AA140" s="281">
        <f t="shared" si="50"/>
        <v>0</v>
      </c>
      <c r="AB140" s="287">
        <f t="shared" si="51"/>
        <v>0</v>
      </c>
      <c r="AC140" s="251">
        <f t="shared" si="52"/>
        <v>0</v>
      </c>
      <c r="AE140" s="292">
        <f t="shared" si="53"/>
        <v>0</v>
      </c>
      <c r="AF140" s="248">
        <f>IF(AE140=0,0,SUMIFS('Sch A. Input'!I31:BJ31,'Sch A. Input'!$I$14:$BJ$14,"Recurring",'Sch A. Input'!$I$13:$BJ$13,"&lt;="&amp;$L$11,'Sch A. Input'!$I$13:$BJ$13,"&lt;="&amp;$AN$120,'Sch A. Input'!$I$13:$BJ$13,"&gt;"&amp;$AC$120))</f>
        <v>0</v>
      </c>
      <c r="AG140" s="248">
        <f>IF(AE140=0,0,SUMIFS('Sch A. Input'!I31:BJ31,'Sch A. Input'!$I$14:$BJ$14,"One-time",'Sch A. Input'!$I$13:$BJ$13,"&lt;="&amp;L$11,'Sch A. Input'!$I$13:$BJ$13,"&lt;="&amp;$AN$120,'Sch A. Input'!$I$13:$BJ$13,"&gt;"&amp;$AC$120))</f>
        <v>0</v>
      </c>
      <c r="AH140" s="289">
        <f t="shared" si="54"/>
        <v>0</v>
      </c>
      <c r="AI140" s="248">
        <f t="shared" si="55"/>
        <v>0</v>
      </c>
      <c r="AJ140" s="248">
        <f t="shared" si="56"/>
        <v>0</v>
      </c>
      <c r="AK140" s="348">
        <f t="shared" si="57"/>
        <v>0</v>
      </c>
      <c r="AL140" s="281">
        <f t="shared" si="58"/>
        <v>0</v>
      </c>
      <c r="AM140" s="287">
        <f t="shared" si="59"/>
        <v>0</v>
      </c>
      <c r="AN140" s="251">
        <f t="shared" si="60"/>
        <v>0</v>
      </c>
      <c r="AR140" s="3"/>
      <c r="AS140" s="3"/>
      <c r="AT140" s="3"/>
      <c r="AU140" s="163"/>
      <c r="BK140" s="2"/>
      <c r="BL140" s="2"/>
      <c r="BM140" s="2"/>
      <c r="BN140" s="2"/>
      <c r="BO140" s="2"/>
      <c r="BP140" s="2"/>
      <c r="BQ140" s="2"/>
      <c r="BR140" s="2"/>
      <c r="BS140" s="2"/>
      <c r="BT140" s="2"/>
      <c r="BU140" s="2"/>
      <c r="BV140" s="2"/>
      <c r="CI140"/>
      <c r="CJ140"/>
      <c r="CK140"/>
      <c r="CL140"/>
      <c r="CM140"/>
      <c r="CN140"/>
      <c r="CO140"/>
      <c r="CP140"/>
      <c r="CQ140"/>
      <c r="CR140"/>
      <c r="CS140"/>
    </row>
    <row r="141" spans="2:97" x14ac:dyDescent="0.25">
      <c r="B141" s="70" t="str">
        <f t="shared" si="31"/>
        <v/>
      </c>
      <c r="C141" s="169" t="str">
        <f t="shared" si="31"/>
        <v/>
      </c>
      <c r="D141" s="275" t="str">
        <f t="shared" ref="D141:H141" si="76">D34</f>
        <v/>
      </c>
      <c r="E141" s="275">
        <f t="shared" si="76"/>
        <v>42931</v>
      </c>
      <c r="F141" s="275">
        <f t="shared" si="76"/>
        <v>0</v>
      </c>
      <c r="G141" s="276">
        <f t="shared" si="76"/>
        <v>0</v>
      </c>
      <c r="H141" s="280">
        <f t="shared" si="76"/>
        <v>0</v>
      </c>
      <c r="I141" s="98">
        <f t="shared" si="37"/>
        <v>0</v>
      </c>
      <c r="J141" s="248">
        <f>IF(I141=0,0,SUMIFS('Sch A. Input'!I32:BJ32,'Sch A. Input'!$I$14:$BJ$14,"Recurring",'Sch A. Input'!$I$13:$BJ$13,"&lt;="&amp;$R$120,'Sch A. Input'!$I$13:$BJ$13,"&lt;="&amp;$L$11))</f>
        <v>0</v>
      </c>
      <c r="K141" s="248">
        <f>IF(I141=0,0,SUMIFS('Sch A. Input'!I32:BJ32,'Sch A. Input'!$I$14:$BJ$14,"One-time",'Sch A. Input'!$I$13:$BJ$13,"&lt;="&amp;$R$120,'Sch A. Input'!$I$13:$BJ$13,"&lt;="&amp;$L$11))</f>
        <v>0</v>
      </c>
      <c r="L141" s="289">
        <f t="shared" si="38"/>
        <v>0</v>
      </c>
      <c r="M141" s="248">
        <f t="shared" si="39"/>
        <v>0</v>
      </c>
      <c r="N141" s="248">
        <f t="shared" si="40"/>
        <v>0</v>
      </c>
      <c r="O141" s="349">
        <f t="shared" si="41"/>
        <v>0</v>
      </c>
      <c r="P141" s="281">
        <f t="shared" si="42"/>
        <v>0</v>
      </c>
      <c r="Q141" s="287">
        <f t="shared" si="43"/>
        <v>0</v>
      </c>
      <c r="R141" s="251">
        <f t="shared" si="44"/>
        <v>0</v>
      </c>
      <c r="S141" s="252"/>
      <c r="T141" s="292">
        <f t="shared" si="45"/>
        <v>0</v>
      </c>
      <c r="U141" s="248">
        <f>IF(T141=0,0,SUMIFS('Sch A. Input'!I32:BJ32,'Sch A. Input'!$I$14:$BJ$14,"Recurring",'Sch A. Input'!$I$13:$BJ$13,"&lt;="&amp;$L$11,'Sch A. Input'!$I$13:$BJ$13,"&lt;="&amp;$AC$120,'Sch A. Input'!$I$13:$BJ$13,"&gt;"&amp;$R$120))</f>
        <v>0</v>
      </c>
      <c r="V141" s="248">
        <f>IF(T141=0,0,SUMIFS('Sch A. Input'!I32:BJ32,'Sch A. Input'!$I$14:$BJ$14,"One-time",'Sch A. Input'!$I$13:$BJ$13,"&lt;="&amp;$L$11,'Sch A. Input'!$I$13:$BJ$13,"&lt;="&amp;$AC$120,'Sch A. Input'!$I$13:$BJ$13,"&gt;"&amp;$R$120))</f>
        <v>0</v>
      </c>
      <c r="W141" s="289">
        <f t="shared" si="46"/>
        <v>0</v>
      </c>
      <c r="X141" s="248">
        <f t="shared" si="47"/>
        <v>0</v>
      </c>
      <c r="Y141" s="248">
        <f t="shared" si="48"/>
        <v>0</v>
      </c>
      <c r="Z141" s="348">
        <f t="shared" si="49"/>
        <v>0</v>
      </c>
      <c r="AA141" s="281">
        <f t="shared" si="50"/>
        <v>0</v>
      </c>
      <c r="AB141" s="287">
        <f t="shared" si="51"/>
        <v>0</v>
      </c>
      <c r="AC141" s="251">
        <f t="shared" si="52"/>
        <v>0</v>
      </c>
      <c r="AE141" s="292">
        <f t="shared" si="53"/>
        <v>0</v>
      </c>
      <c r="AF141" s="248">
        <f>IF(AE141=0,0,SUMIFS('Sch A. Input'!I32:BJ32,'Sch A. Input'!$I$14:$BJ$14,"Recurring",'Sch A. Input'!$I$13:$BJ$13,"&lt;="&amp;$L$11,'Sch A. Input'!$I$13:$BJ$13,"&lt;="&amp;$AN$120,'Sch A. Input'!$I$13:$BJ$13,"&gt;"&amp;$AC$120))</f>
        <v>0</v>
      </c>
      <c r="AG141" s="248">
        <f>IF(AE141=0,0,SUMIFS('Sch A. Input'!I32:BJ32,'Sch A. Input'!$I$14:$BJ$14,"One-time",'Sch A. Input'!$I$13:$BJ$13,"&lt;="&amp;L$11,'Sch A. Input'!$I$13:$BJ$13,"&lt;="&amp;$AN$120,'Sch A. Input'!$I$13:$BJ$13,"&gt;"&amp;$AC$120))</f>
        <v>0</v>
      </c>
      <c r="AH141" s="289">
        <f t="shared" si="54"/>
        <v>0</v>
      </c>
      <c r="AI141" s="248">
        <f t="shared" si="55"/>
        <v>0</v>
      </c>
      <c r="AJ141" s="248">
        <f t="shared" si="56"/>
        <v>0</v>
      </c>
      <c r="AK141" s="348">
        <f t="shared" si="57"/>
        <v>0</v>
      </c>
      <c r="AL141" s="281">
        <f t="shared" si="58"/>
        <v>0</v>
      </c>
      <c r="AM141" s="287">
        <f t="shared" si="59"/>
        <v>0</v>
      </c>
      <c r="AN141" s="251">
        <f t="shared" si="60"/>
        <v>0</v>
      </c>
      <c r="AR141" s="3"/>
      <c r="AS141" s="3"/>
      <c r="AT141" s="3"/>
      <c r="AU141" s="163"/>
      <c r="BK141" s="2"/>
      <c r="BL141" s="2"/>
      <c r="BM141" s="2"/>
      <c r="BN141" s="2"/>
      <c r="BO141" s="2"/>
      <c r="BP141" s="2"/>
      <c r="BQ141" s="2"/>
      <c r="BR141" s="2"/>
      <c r="BS141" s="2"/>
      <c r="BT141" s="2"/>
      <c r="BU141" s="2"/>
      <c r="BV141" s="2"/>
      <c r="CI141"/>
      <c r="CJ141"/>
      <c r="CK141"/>
      <c r="CL141"/>
      <c r="CM141"/>
      <c r="CN141"/>
      <c r="CO141"/>
      <c r="CP141"/>
      <c r="CQ141"/>
      <c r="CR141"/>
      <c r="CS141"/>
    </row>
    <row r="142" spans="2:97" x14ac:dyDescent="0.25">
      <c r="B142" s="70" t="str">
        <f t="shared" si="31"/>
        <v/>
      </c>
      <c r="C142" s="169" t="str">
        <f t="shared" si="31"/>
        <v/>
      </c>
      <c r="D142" s="275" t="str">
        <f t="shared" ref="D142:H142" si="77">D35</f>
        <v/>
      </c>
      <c r="E142" s="275">
        <f t="shared" si="77"/>
        <v>42931</v>
      </c>
      <c r="F142" s="275">
        <f t="shared" si="77"/>
        <v>0</v>
      </c>
      <c r="G142" s="276">
        <f t="shared" si="77"/>
        <v>0</v>
      </c>
      <c r="H142" s="280">
        <f t="shared" si="77"/>
        <v>0</v>
      </c>
      <c r="I142" s="98">
        <f t="shared" si="37"/>
        <v>0</v>
      </c>
      <c r="J142" s="248">
        <f>IF(I142=0,0,SUMIFS('Sch A. Input'!I33:BJ33,'Sch A. Input'!$I$14:$BJ$14,"Recurring",'Sch A. Input'!$I$13:$BJ$13,"&lt;="&amp;$R$120,'Sch A. Input'!$I$13:$BJ$13,"&lt;="&amp;$L$11))</f>
        <v>0</v>
      </c>
      <c r="K142" s="248">
        <f>IF(I142=0,0,SUMIFS('Sch A. Input'!I33:BJ33,'Sch A. Input'!$I$14:$BJ$14,"One-time",'Sch A. Input'!$I$13:$BJ$13,"&lt;="&amp;$R$120,'Sch A. Input'!$I$13:$BJ$13,"&lt;="&amp;$L$11))</f>
        <v>0</v>
      </c>
      <c r="L142" s="289">
        <f t="shared" si="38"/>
        <v>0</v>
      </c>
      <c r="M142" s="248">
        <f t="shared" si="39"/>
        <v>0</v>
      </c>
      <c r="N142" s="248">
        <f t="shared" si="40"/>
        <v>0</v>
      </c>
      <c r="O142" s="349">
        <f t="shared" si="41"/>
        <v>0</v>
      </c>
      <c r="P142" s="281">
        <f t="shared" si="42"/>
        <v>0</v>
      </c>
      <c r="Q142" s="287">
        <f t="shared" si="43"/>
        <v>0</v>
      </c>
      <c r="R142" s="251">
        <f t="shared" si="44"/>
        <v>0</v>
      </c>
      <c r="S142" s="252"/>
      <c r="T142" s="292">
        <f t="shared" si="45"/>
        <v>0</v>
      </c>
      <c r="U142" s="248">
        <f>IF(T142=0,0,SUMIFS('Sch A. Input'!I33:BJ33,'Sch A. Input'!$I$14:$BJ$14,"Recurring",'Sch A. Input'!$I$13:$BJ$13,"&lt;="&amp;$L$11,'Sch A. Input'!$I$13:$BJ$13,"&lt;="&amp;$AC$120,'Sch A. Input'!$I$13:$BJ$13,"&gt;"&amp;$R$120))</f>
        <v>0</v>
      </c>
      <c r="V142" s="248">
        <f>IF(T142=0,0,SUMIFS('Sch A. Input'!I33:BJ33,'Sch A. Input'!$I$14:$BJ$14,"One-time",'Sch A. Input'!$I$13:$BJ$13,"&lt;="&amp;$L$11,'Sch A. Input'!$I$13:$BJ$13,"&lt;="&amp;$AC$120,'Sch A. Input'!$I$13:$BJ$13,"&gt;"&amp;$R$120))</f>
        <v>0</v>
      </c>
      <c r="W142" s="289">
        <f t="shared" si="46"/>
        <v>0</v>
      </c>
      <c r="X142" s="248">
        <f t="shared" si="47"/>
        <v>0</v>
      </c>
      <c r="Y142" s="248">
        <f t="shared" si="48"/>
        <v>0</v>
      </c>
      <c r="Z142" s="348">
        <f t="shared" si="49"/>
        <v>0</v>
      </c>
      <c r="AA142" s="281">
        <f t="shared" si="50"/>
        <v>0</v>
      </c>
      <c r="AB142" s="287">
        <f t="shared" si="51"/>
        <v>0</v>
      </c>
      <c r="AC142" s="251">
        <f t="shared" si="52"/>
        <v>0</v>
      </c>
      <c r="AE142" s="292">
        <f t="shared" si="53"/>
        <v>0</v>
      </c>
      <c r="AF142" s="248">
        <f>IF(AE142=0,0,SUMIFS('Sch A. Input'!I33:BJ33,'Sch A. Input'!$I$14:$BJ$14,"Recurring",'Sch A. Input'!$I$13:$BJ$13,"&lt;="&amp;$L$11,'Sch A. Input'!$I$13:$BJ$13,"&lt;="&amp;$AN$120,'Sch A. Input'!$I$13:$BJ$13,"&gt;"&amp;$AC$120))</f>
        <v>0</v>
      </c>
      <c r="AG142" s="248">
        <f>IF(AE142=0,0,SUMIFS('Sch A. Input'!I33:BJ33,'Sch A. Input'!$I$14:$BJ$14,"One-time",'Sch A. Input'!$I$13:$BJ$13,"&lt;="&amp;L$11,'Sch A. Input'!$I$13:$BJ$13,"&lt;="&amp;$AN$120,'Sch A. Input'!$I$13:$BJ$13,"&gt;"&amp;$AC$120))</f>
        <v>0</v>
      </c>
      <c r="AH142" s="289">
        <f t="shared" si="54"/>
        <v>0</v>
      </c>
      <c r="AI142" s="248">
        <f t="shared" si="55"/>
        <v>0</v>
      </c>
      <c r="AJ142" s="248">
        <f t="shared" si="56"/>
        <v>0</v>
      </c>
      <c r="AK142" s="348">
        <f t="shared" si="57"/>
        <v>0</v>
      </c>
      <c r="AL142" s="281">
        <f t="shared" si="58"/>
        <v>0</v>
      </c>
      <c r="AM142" s="287">
        <f t="shared" si="59"/>
        <v>0</v>
      </c>
      <c r="AN142" s="251">
        <f t="shared" si="60"/>
        <v>0</v>
      </c>
      <c r="AR142" s="3"/>
      <c r="AS142" s="3"/>
      <c r="AT142" s="3"/>
      <c r="AU142" s="163"/>
      <c r="BK142" s="2"/>
      <c r="BL142" s="2"/>
      <c r="BM142" s="2"/>
      <c r="BN142" s="2"/>
      <c r="BO142" s="2"/>
      <c r="BP142" s="2"/>
      <c r="BQ142" s="2"/>
      <c r="BR142" s="2"/>
      <c r="BS142" s="2"/>
      <c r="BT142" s="2"/>
      <c r="BU142" s="2"/>
      <c r="BV142" s="2"/>
      <c r="CI142"/>
      <c r="CJ142"/>
      <c r="CK142"/>
      <c r="CL142"/>
      <c r="CM142"/>
      <c r="CN142"/>
      <c r="CO142"/>
      <c r="CP142"/>
      <c r="CQ142"/>
      <c r="CR142"/>
      <c r="CS142"/>
    </row>
    <row r="143" spans="2:97" x14ac:dyDescent="0.25">
      <c r="B143" s="70" t="str">
        <f t="shared" ref="B143:H162" si="78">B36</f>
        <v/>
      </c>
      <c r="C143" s="169" t="str">
        <f t="shared" si="78"/>
        <v/>
      </c>
      <c r="D143" s="275" t="str">
        <f t="shared" si="78"/>
        <v/>
      </c>
      <c r="E143" s="275">
        <f t="shared" si="78"/>
        <v>42931</v>
      </c>
      <c r="F143" s="275">
        <f t="shared" si="78"/>
        <v>0</v>
      </c>
      <c r="G143" s="276">
        <f t="shared" si="78"/>
        <v>0</v>
      </c>
      <c r="H143" s="280">
        <f t="shared" si="78"/>
        <v>0</v>
      </c>
      <c r="I143" s="98">
        <f t="shared" si="37"/>
        <v>0</v>
      </c>
      <c r="J143" s="248">
        <f>IF(I143=0,0,SUMIFS('Sch A. Input'!I34:BJ34,'Sch A. Input'!$I$14:$BJ$14,"Recurring",'Sch A. Input'!$I$13:$BJ$13,"&lt;="&amp;$R$120,'Sch A. Input'!$I$13:$BJ$13,"&lt;="&amp;$L$11))</f>
        <v>0</v>
      </c>
      <c r="K143" s="248">
        <f>IF(I143=0,0,SUMIFS('Sch A. Input'!I34:BJ34,'Sch A. Input'!$I$14:$BJ$14,"One-time",'Sch A. Input'!$I$13:$BJ$13,"&lt;="&amp;$R$120,'Sch A. Input'!$I$13:$BJ$13,"&lt;="&amp;$L$11))</f>
        <v>0</v>
      </c>
      <c r="L143" s="289">
        <f t="shared" si="38"/>
        <v>0</v>
      </c>
      <c r="M143" s="248">
        <f t="shared" si="39"/>
        <v>0</v>
      </c>
      <c r="N143" s="248">
        <f t="shared" si="40"/>
        <v>0</v>
      </c>
      <c r="O143" s="349">
        <f t="shared" si="41"/>
        <v>0</v>
      </c>
      <c r="P143" s="281">
        <f t="shared" si="42"/>
        <v>0</v>
      </c>
      <c r="Q143" s="287">
        <f t="shared" si="43"/>
        <v>0</v>
      </c>
      <c r="R143" s="251">
        <f t="shared" si="44"/>
        <v>0</v>
      </c>
      <c r="S143" s="252"/>
      <c r="T143" s="292">
        <f t="shared" si="45"/>
        <v>0</v>
      </c>
      <c r="U143" s="248">
        <f>IF(T143=0,0,SUMIFS('Sch A. Input'!I34:BJ34,'Sch A. Input'!$I$14:$BJ$14,"Recurring",'Sch A. Input'!$I$13:$BJ$13,"&lt;="&amp;$L$11,'Sch A. Input'!$I$13:$BJ$13,"&lt;="&amp;$AC$120,'Sch A. Input'!$I$13:$BJ$13,"&gt;"&amp;$R$120))</f>
        <v>0</v>
      </c>
      <c r="V143" s="248">
        <f>IF(T143=0,0,SUMIFS('Sch A. Input'!I34:BJ34,'Sch A. Input'!$I$14:$BJ$14,"One-time",'Sch A. Input'!$I$13:$BJ$13,"&lt;="&amp;$L$11,'Sch A. Input'!$I$13:$BJ$13,"&lt;="&amp;$AC$120,'Sch A. Input'!$I$13:$BJ$13,"&gt;"&amp;$R$120))</f>
        <v>0</v>
      </c>
      <c r="W143" s="289">
        <f t="shared" si="46"/>
        <v>0</v>
      </c>
      <c r="X143" s="248">
        <f t="shared" si="47"/>
        <v>0</v>
      </c>
      <c r="Y143" s="248">
        <f t="shared" si="48"/>
        <v>0</v>
      </c>
      <c r="Z143" s="348">
        <f t="shared" si="49"/>
        <v>0</v>
      </c>
      <c r="AA143" s="281">
        <f t="shared" si="50"/>
        <v>0</v>
      </c>
      <c r="AB143" s="287">
        <f t="shared" si="51"/>
        <v>0</v>
      </c>
      <c r="AC143" s="251">
        <f t="shared" si="52"/>
        <v>0</v>
      </c>
      <c r="AE143" s="292">
        <f t="shared" si="53"/>
        <v>0</v>
      </c>
      <c r="AF143" s="248">
        <f>IF(AE143=0,0,SUMIFS('Sch A. Input'!I34:BJ34,'Sch A. Input'!$I$14:$BJ$14,"Recurring",'Sch A. Input'!$I$13:$BJ$13,"&lt;="&amp;$L$11,'Sch A. Input'!$I$13:$BJ$13,"&lt;="&amp;$AN$120,'Sch A. Input'!$I$13:$BJ$13,"&gt;"&amp;$AC$120))</f>
        <v>0</v>
      </c>
      <c r="AG143" s="248">
        <f>IF(AE143=0,0,SUMIFS('Sch A. Input'!I34:BJ34,'Sch A. Input'!$I$14:$BJ$14,"One-time",'Sch A. Input'!$I$13:$BJ$13,"&lt;="&amp;L$11,'Sch A. Input'!$I$13:$BJ$13,"&lt;="&amp;$AN$120,'Sch A. Input'!$I$13:$BJ$13,"&gt;"&amp;$AC$120))</f>
        <v>0</v>
      </c>
      <c r="AH143" s="289">
        <f t="shared" si="54"/>
        <v>0</v>
      </c>
      <c r="AI143" s="248">
        <f t="shared" si="55"/>
        <v>0</v>
      </c>
      <c r="AJ143" s="248">
        <f t="shared" si="56"/>
        <v>0</v>
      </c>
      <c r="AK143" s="348">
        <f t="shared" si="57"/>
        <v>0</v>
      </c>
      <c r="AL143" s="281">
        <f t="shared" si="58"/>
        <v>0</v>
      </c>
      <c r="AM143" s="287">
        <f t="shared" si="59"/>
        <v>0</v>
      </c>
      <c r="AN143" s="251">
        <f t="shared" si="60"/>
        <v>0</v>
      </c>
      <c r="AR143" s="3"/>
      <c r="AS143" s="3"/>
      <c r="AT143" s="3"/>
      <c r="AU143" s="163"/>
      <c r="BK143" s="2"/>
      <c r="BL143" s="2"/>
      <c r="BM143" s="2"/>
      <c r="BN143" s="2"/>
      <c r="BO143" s="2"/>
      <c r="BP143" s="2"/>
      <c r="BQ143" s="2"/>
      <c r="BR143" s="2"/>
      <c r="BS143" s="2"/>
      <c r="BT143" s="2"/>
      <c r="BU143" s="2"/>
      <c r="BV143" s="2"/>
      <c r="CI143"/>
      <c r="CJ143"/>
      <c r="CK143"/>
      <c r="CL143"/>
      <c r="CM143"/>
      <c r="CN143"/>
      <c r="CO143"/>
      <c r="CP143"/>
      <c r="CQ143"/>
      <c r="CR143"/>
      <c r="CS143"/>
    </row>
    <row r="144" spans="2:97" x14ac:dyDescent="0.25">
      <c r="B144" s="70" t="str">
        <f t="shared" si="78"/>
        <v/>
      </c>
      <c r="C144" s="169" t="str">
        <f t="shared" si="78"/>
        <v/>
      </c>
      <c r="D144" s="275" t="str">
        <f t="shared" si="78"/>
        <v/>
      </c>
      <c r="E144" s="275">
        <f t="shared" si="78"/>
        <v>42931</v>
      </c>
      <c r="F144" s="275">
        <f t="shared" si="78"/>
        <v>0</v>
      </c>
      <c r="G144" s="276">
        <f t="shared" si="78"/>
        <v>0</v>
      </c>
      <c r="H144" s="280">
        <f t="shared" si="78"/>
        <v>0</v>
      </c>
      <c r="I144" s="98">
        <f t="shared" si="37"/>
        <v>0</v>
      </c>
      <c r="J144" s="248">
        <f>IF(I144=0,0,SUMIFS('Sch A. Input'!I35:BJ35,'Sch A. Input'!$I$14:$BJ$14,"Recurring",'Sch A. Input'!$I$13:$BJ$13,"&lt;="&amp;$R$120,'Sch A. Input'!$I$13:$BJ$13,"&lt;="&amp;$L$11))</f>
        <v>0</v>
      </c>
      <c r="K144" s="248">
        <f>IF(I144=0,0,SUMIFS('Sch A. Input'!I35:BJ35,'Sch A. Input'!$I$14:$BJ$14,"One-time",'Sch A. Input'!$I$13:$BJ$13,"&lt;="&amp;$R$120,'Sch A. Input'!$I$13:$BJ$13,"&lt;="&amp;$L$11))</f>
        <v>0</v>
      </c>
      <c r="L144" s="289">
        <f t="shared" si="38"/>
        <v>0</v>
      </c>
      <c r="M144" s="248">
        <f t="shared" si="39"/>
        <v>0</v>
      </c>
      <c r="N144" s="248">
        <f t="shared" si="40"/>
        <v>0</v>
      </c>
      <c r="O144" s="349">
        <f t="shared" si="41"/>
        <v>0</v>
      </c>
      <c r="P144" s="281">
        <f t="shared" si="42"/>
        <v>0</v>
      </c>
      <c r="Q144" s="287">
        <f t="shared" si="43"/>
        <v>0</v>
      </c>
      <c r="R144" s="251">
        <f t="shared" si="44"/>
        <v>0</v>
      </c>
      <c r="S144" s="252"/>
      <c r="T144" s="292">
        <f t="shared" si="45"/>
        <v>0</v>
      </c>
      <c r="U144" s="248">
        <f>IF(T144=0,0,SUMIFS('Sch A. Input'!I35:BJ35,'Sch A. Input'!$I$14:$BJ$14,"Recurring",'Sch A. Input'!$I$13:$BJ$13,"&lt;="&amp;$L$11,'Sch A. Input'!$I$13:$BJ$13,"&lt;="&amp;$AC$120,'Sch A. Input'!$I$13:$BJ$13,"&gt;"&amp;$R$120))</f>
        <v>0</v>
      </c>
      <c r="V144" s="248">
        <f>IF(T144=0,0,SUMIFS('Sch A. Input'!I35:BJ35,'Sch A. Input'!$I$14:$BJ$14,"One-time",'Sch A. Input'!$I$13:$BJ$13,"&lt;="&amp;$L$11,'Sch A. Input'!$I$13:$BJ$13,"&lt;="&amp;$AC$120,'Sch A. Input'!$I$13:$BJ$13,"&gt;"&amp;$R$120))</f>
        <v>0</v>
      </c>
      <c r="W144" s="289">
        <f t="shared" si="46"/>
        <v>0</v>
      </c>
      <c r="X144" s="248">
        <f t="shared" si="47"/>
        <v>0</v>
      </c>
      <c r="Y144" s="248">
        <f t="shared" si="48"/>
        <v>0</v>
      </c>
      <c r="Z144" s="348">
        <f t="shared" si="49"/>
        <v>0</v>
      </c>
      <c r="AA144" s="281">
        <f t="shared" si="50"/>
        <v>0</v>
      </c>
      <c r="AB144" s="287">
        <f t="shared" si="51"/>
        <v>0</v>
      </c>
      <c r="AC144" s="251">
        <f t="shared" si="52"/>
        <v>0</v>
      </c>
      <c r="AE144" s="292">
        <f t="shared" si="53"/>
        <v>0</v>
      </c>
      <c r="AF144" s="248">
        <f>IF(AE144=0,0,SUMIFS('Sch A. Input'!I35:BJ35,'Sch A. Input'!$I$14:$BJ$14,"Recurring",'Sch A. Input'!$I$13:$BJ$13,"&lt;="&amp;$L$11,'Sch A. Input'!$I$13:$BJ$13,"&lt;="&amp;$AN$120,'Sch A. Input'!$I$13:$BJ$13,"&gt;"&amp;$AC$120))</f>
        <v>0</v>
      </c>
      <c r="AG144" s="248">
        <f>IF(AE144=0,0,SUMIFS('Sch A. Input'!I35:BJ35,'Sch A. Input'!$I$14:$BJ$14,"One-time",'Sch A. Input'!$I$13:$BJ$13,"&lt;="&amp;L$11,'Sch A. Input'!$I$13:$BJ$13,"&lt;="&amp;$AN$120,'Sch A. Input'!$I$13:$BJ$13,"&gt;"&amp;$AC$120))</f>
        <v>0</v>
      </c>
      <c r="AH144" s="289">
        <f t="shared" si="54"/>
        <v>0</v>
      </c>
      <c r="AI144" s="248">
        <f t="shared" si="55"/>
        <v>0</v>
      </c>
      <c r="AJ144" s="248">
        <f t="shared" si="56"/>
        <v>0</v>
      </c>
      <c r="AK144" s="348">
        <f t="shared" si="57"/>
        <v>0</v>
      </c>
      <c r="AL144" s="281">
        <f t="shared" si="58"/>
        <v>0</v>
      </c>
      <c r="AM144" s="287">
        <f t="shared" si="59"/>
        <v>0</v>
      </c>
      <c r="AN144" s="251">
        <f t="shared" si="60"/>
        <v>0</v>
      </c>
      <c r="AR144" s="3"/>
      <c r="AS144" s="3"/>
      <c r="AT144" s="3"/>
      <c r="AU144" s="163"/>
      <c r="BK144" s="2"/>
      <c r="BL144" s="2"/>
      <c r="BM144" s="2"/>
      <c r="BN144" s="2"/>
      <c r="BO144" s="2"/>
      <c r="BP144" s="2"/>
      <c r="BQ144" s="2"/>
      <c r="BR144" s="2"/>
      <c r="BS144" s="2"/>
      <c r="BT144" s="2"/>
      <c r="BU144" s="2"/>
      <c r="BV144" s="2"/>
      <c r="CI144"/>
      <c r="CJ144"/>
      <c r="CK144"/>
      <c r="CL144"/>
      <c r="CM144"/>
      <c r="CN144"/>
      <c r="CO144"/>
      <c r="CP144"/>
      <c r="CQ144"/>
      <c r="CR144"/>
      <c r="CS144"/>
    </row>
    <row r="145" spans="2:97" x14ac:dyDescent="0.25">
      <c r="B145" s="70" t="str">
        <f t="shared" si="78"/>
        <v/>
      </c>
      <c r="C145" s="169" t="str">
        <f t="shared" si="78"/>
        <v/>
      </c>
      <c r="D145" s="275" t="str">
        <f t="shared" si="78"/>
        <v/>
      </c>
      <c r="E145" s="275">
        <f t="shared" si="78"/>
        <v>42931</v>
      </c>
      <c r="F145" s="275">
        <f t="shared" si="78"/>
        <v>0</v>
      </c>
      <c r="G145" s="276">
        <f t="shared" si="78"/>
        <v>0</v>
      </c>
      <c r="H145" s="280">
        <f t="shared" si="78"/>
        <v>0</v>
      </c>
      <c r="I145" s="98">
        <f t="shared" si="37"/>
        <v>0</v>
      </c>
      <c r="J145" s="248">
        <f>IF(I145=0,0,SUMIFS('Sch A. Input'!I36:BJ36,'Sch A. Input'!$I$14:$BJ$14,"Recurring",'Sch A. Input'!$I$13:$BJ$13,"&lt;="&amp;$R$120,'Sch A. Input'!$I$13:$BJ$13,"&lt;="&amp;$L$11))</f>
        <v>0</v>
      </c>
      <c r="K145" s="248">
        <f>IF(I145=0,0,SUMIFS('Sch A. Input'!I36:BJ36,'Sch A. Input'!$I$14:$BJ$14,"One-time",'Sch A. Input'!$I$13:$BJ$13,"&lt;="&amp;$R$120,'Sch A. Input'!$I$13:$BJ$13,"&lt;="&amp;$L$11))</f>
        <v>0</v>
      </c>
      <c r="L145" s="289">
        <f t="shared" si="38"/>
        <v>0</v>
      </c>
      <c r="M145" s="248">
        <f t="shared" si="39"/>
        <v>0</v>
      </c>
      <c r="N145" s="248">
        <f t="shared" si="40"/>
        <v>0</v>
      </c>
      <c r="O145" s="349">
        <f t="shared" si="41"/>
        <v>0</v>
      </c>
      <c r="P145" s="281">
        <f t="shared" si="42"/>
        <v>0</v>
      </c>
      <c r="Q145" s="287">
        <f t="shared" si="43"/>
        <v>0</v>
      </c>
      <c r="R145" s="251">
        <f t="shared" si="44"/>
        <v>0</v>
      </c>
      <c r="S145" s="252"/>
      <c r="T145" s="292">
        <f t="shared" si="45"/>
        <v>0</v>
      </c>
      <c r="U145" s="248">
        <f>IF(T145=0,0,SUMIFS('Sch A. Input'!I36:BJ36,'Sch A. Input'!$I$14:$BJ$14,"Recurring",'Sch A. Input'!$I$13:$BJ$13,"&lt;="&amp;$L$11,'Sch A. Input'!$I$13:$BJ$13,"&lt;="&amp;$AC$120,'Sch A. Input'!$I$13:$BJ$13,"&gt;"&amp;$R$120))</f>
        <v>0</v>
      </c>
      <c r="V145" s="248">
        <f>IF(T145=0,0,SUMIFS('Sch A. Input'!I36:BJ36,'Sch A. Input'!$I$14:$BJ$14,"One-time",'Sch A. Input'!$I$13:$BJ$13,"&lt;="&amp;$L$11,'Sch A. Input'!$I$13:$BJ$13,"&lt;="&amp;$AC$120,'Sch A. Input'!$I$13:$BJ$13,"&gt;"&amp;$R$120))</f>
        <v>0</v>
      </c>
      <c r="W145" s="289">
        <f t="shared" si="46"/>
        <v>0</v>
      </c>
      <c r="X145" s="248">
        <f t="shared" si="47"/>
        <v>0</v>
      </c>
      <c r="Y145" s="248">
        <f t="shared" si="48"/>
        <v>0</v>
      </c>
      <c r="Z145" s="348">
        <f t="shared" si="49"/>
        <v>0</v>
      </c>
      <c r="AA145" s="281">
        <f t="shared" si="50"/>
        <v>0</v>
      </c>
      <c r="AB145" s="287">
        <f t="shared" si="51"/>
        <v>0</v>
      </c>
      <c r="AC145" s="251">
        <f t="shared" si="52"/>
        <v>0</v>
      </c>
      <c r="AE145" s="292">
        <f t="shared" si="53"/>
        <v>0</v>
      </c>
      <c r="AF145" s="248">
        <f>IF(AE145=0,0,SUMIFS('Sch A. Input'!I36:BJ36,'Sch A. Input'!$I$14:$BJ$14,"Recurring",'Sch A. Input'!$I$13:$BJ$13,"&lt;="&amp;$L$11,'Sch A. Input'!$I$13:$BJ$13,"&lt;="&amp;$AN$120,'Sch A. Input'!$I$13:$BJ$13,"&gt;"&amp;$AC$120))</f>
        <v>0</v>
      </c>
      <c r="AG145" s="248">
        <f>IF(AE145=0,0,SUMIFS('Sch A. Input'!I36:BJ36,'Sch A. Input'!$I$14:$BJ$14,"One-time",'Sch A. Input'!$I$13:$BJ$13,"&lt;="&amp;L$11,'Sch A. Input'!$I$13:$BJ$13,"&lt;="&amp;$AN$120,'Sch A. Input'!$I$13:$BJ$13,"&gt;"&amp;$AC$120))</f>
        <v>0</v>
      </c>
      <c r="AH145" s="289">
        <f t="shared" si="54"/>
        <v>0</v>
      </c>
      <c r="AI145" s="248">
        <f t="shared" si="55"/>
        <v>0</v>
      </c>
      <c r="AJ145" s="248">
        <f t="shared" si="56"/>
        <v>0</v>
      </c>
      <c r="AK145" s="348">
        <f t="shared" si="57"/>
        <v>0</v>
      </c>
      <c r="AL145" s="281">
        <f t="shared" si="58"/>
        <v>0</v>
      </c>
      <c r="AM145" s="287">
        <f t="shared" si="59"/>
        <v>0</v>
      </c>
      <c r="AN145" s="251">
        <f t="shared" si="60"/>
        <v>0</v>
      </c>
      <c r="AR145" s="3"/>
      <c r="AS145" s="3"/>
      <c r="AT145" s="3"/>
      <c r="AU145" s="163"/>
      <c r="BK145" s="2"/>
      <c r="BL145" s="2"/>
      <c r="BM145" s="2"/>
      <c r="BN145" s="2"/>
      <c r="BO145" s="2"/>
      <c r="BP145" s="2"/>
      <c r="BQ145" s="2"/>
      <c r="BR145" s="2"/>
      <c r="BS145" s="2"/>
      <c r="BT145" s="2"/>
      <c r="BU145" s="2"/>
      <c r="BV145" s="2"/>
      <c r="CI145"/>
      <c r="CJ145"/>
      <c r="CK145"/>
      <c r="CL145"/>
      <c r="CM145"/>
      <c r="CN145"/>
      <c r="CO145"/>
      <c r="CP145"/>
      <c r="CQ145"/>
      <c r="CR145"/>
      <c r="CS145"/>
    </row>
    <row r="146" spans="2:97" x14ac:dyDescent="0.25">
      <c r="B146" s="70" t="str">
        <f t="shared" si="78"/>
        <v/>
      </c>
      <c r="C146" s="169" t="str">
        <f t="shared" si="78"/>
        <v/>
      </c>
      <c r="D146" s="275" t="str">
        <f t="shared" si="78"/>
        <v/>
      </c>
      <c r="E146" s="275">
        <f t="shared" si="78"/>
        <v>42931</v>
      </c>
      <c r="F146" s="275">
        <f t="shared" si="78"/>
        <v>0</v>
      </c>
      <c r="G146" s="276">
        <f t="shared" si="78"/>
        <v>0</v>
      </c>
      <c r="H146" s="280">
        <f t="shared" si="78"/>
        <v>0</v>
      </c>
      <c r="I146" s="98">
        <f t="shared" si="37"/>
        <v>0</v>
      </c>
      <c r="J146" s="248">
        <f>IF(I146=0,0,SUMIFS('Sch A. Input'!I37:BJ37,'Sch A. Input'!$I$14:$BJ$14,"Recurring",'Sch A. Input'!$I$13:$BJ$13,"&lt;="&amp;$R$120,'Sch A. Input'!$I$13:$BJ$13,"&lt;="&amp;$L$11))</f>
        <v>0</v>
      </c>
      <c r="K146" s="248">
        <f>IF(I146=0,0,SUMIFS('Sch A. Input'!I37:BJ37,'Sch A. Input'!$I$14:$BJ$14,"One-time",'Sch A. Input'!$I$13:$BJ$13,"&lt;="&amp;$R$120,'Sch A. Input'!$I$13:$BJ$13,"&lt;="&amp;$L$11))</f>
        <v>0</v>
      </c>
      <c r="L146" s="289">
        <f t="shared" si="38"/>
        <v>0</v>
      </c>
      <c r="M146" s="248">
        <f t="shared" si="39"/>
        <v>0</v>
      </c>
      <c r="N146" s="248">
        <f t="shared" si="40"/>
        <v>0</v>
      </c>
      <c r="O146" s="349">
        <f t="shared" si="41"/>
        <v>0</v>
      </c>
      <c r="P146" s="281">
        <f t="shared" si="42"/>
        <v>0</v>
      </c>
      <c r="Q146" s="287">
        <f t="shared" si="43"/>
        <v>0</v>
      </c>
      <c r="R146" s="251">
        <f t="shared" si="44"/>
        <v>0</v>
      </c>
      <c r="S146" s="252"/>
      <c r="T146" s="292">
        <f t="shared" si="45"/>
        <v>0</v>
      </c>
      <c r="U146" s="248">
        <f>IF(T146=0,0,SUMIFS('Sch A. Input'!I37:BJ37,'Sch A. Input'!$I$14:$BJ$14,"Recurring",'Sch A. Input'!$I$13:$BJ$13,"&lt;="&amp;$L$11,'Sch A. Input'!$I$13:$BJ$13,"&lt;="&amp;$AC$120,'Sch A. Input'!$I$13:$BJ$13,"&gt;"&amp;$R$120))</f>
        <v>0</v>
      </c>
      <c r="V146" s="248">
        <f>IF(T146=0,0,SUMIFS('Sch A. Input'!I37:BJ37,'Sch A. Input'!$I$14:$BJ$14,"One-time",'Sch A. Input'!$I$13:$BJ$13,"&lt;="&amp;$L$11,'Sch A. Input'!$I$13:$BJ$13,"&lt;="&amp;$AC$120,'Sch A. Input'!$I$13:$BJ$13,"&gt;"&amp;$R$120))</f>
        <v>0</v>
      </c>
      <c r="W146" s="289">
        <f t="shared" si="46"/>
        <v>0</v>
      </c>
      <c r="X146" s="248">
        <f t="shared" si="47"/>
        <v>0</v>
      </c>
      <c r="Y146" s="248">
        <f t="shared" si="48"/>
        <v>0</v>
      </c>
      <c r="Z146" s="348">
        <f t="shared" si="49"/>
        <v>0</v>
      </c>
      <c r="AA146" s="281">
        <f t="shared" si="50"/>
        <v>0</v>
      </c>
      <c r="AB146" s="287">
        <f t="shared" si="51"/>
        <v>0</v>
      </c>
      <c r="AC146" s="251">
        <f t="shared" si="52"/>
        <v>0</v>
      </c>
      <c r="AE146" s="292">
        <f t="shared" si="53"/>
        <v>0</v>
      </c>
      <c r="AF146" s="248">
        <f>IF(AE146=0,0,SUMIFS('Sch A. Input'!I37:BJ37,'Sch A. Input'!$I$14:$BJ$14,"Recurring",'Sch A. Input'!$I$13:$BJ$13,"&lt;="&amp;$L$11,'Sch A. Input'!$I$13:$BJ$13,"&lt;="&amp;$AN$120,'Sch A. Input'!$I$13:$BJ$13,"&gt;"&amp;$AC$120))</f>
        <v>0</v>
      </c>
      <c r="AG146" s="248">
        <f>IF(AE146=0,0,SUMIFS('Sch A. Input'!I37:BJ37,'Sch A. Input'!$I$14:$BJ$14,"One-time",'Sch A. Input'!$I$13:$BJ$13,"&lt;="&amp;L$11,'Sch A. Input'!$I$13:$BJ$13,"&lt;="&amp;$AN$120,'Sch A. Input'!$I$13:$BJ$13,"&gt;"&amp;$AC$120))</f>
        <v>0</v>
      </c>
      <c r="AH146" s="289">
        <f t="shared" si="54"/>
        <v>0</v>
      </c>
      <c r="AI146" s="248">
        <f t="shared" si="55"/>
        <v>0</v>
      </c>
      <c r="AJ146" s="248">
        <f t="shared" si="56"/>
        <v>0</v>
      </c>
      <c r="AK146" s="348">
        <f t="shared" si="57"/>
        <v>0</v>
      </c>
      <c r="AL146" s="281">
        <f t="shared" si="58"/>
        <v>0</v>
      </c>
      <c r="AM146" s="287">
        <f t="shared" si="59"/>
        <v>0</v>
      </c>
      <c r="AN146" s="251">
        <f t="shared" si="60"/>
        <v>0</v>
      </c>
      <c r="AT146" s="163"/>
      <c r="AU146" s="163"/>
      <c r="BK146" s="2"/>
      <c r="BL146" s="2"/>
      <c r="BM146" s="2"/>
      <c r="BN146" s="2"/>
      <c r="BO146" s="2"/>
      <c r="BP146" s="2"/>
      <c r="BQ146" s="2"/>
      <c r="BR146" s="2"/>
      <c r="BS146" s="2"/>
      <c r="BT146" s="2"/>
      <c r="BU146" s="2"/>
      <c r="BV146" s="2"/>
      <c r="CI146"/>
      <c r="CJ146"/>
      <c r="CK146"/>
      <c r="CL146"/>
      <c r="CM146"/>
      <c r="CN146"/>
      <c r="CO146"/>
      <c r="CP146"/>
      <c r="CQ146"/>
      <c r="CR146"/>
      <c r="CS146"/>
    </row>
    <row r="147" spans="2:97" x14ac:dyDescent="0.25">
      <c r="B147" s="70" t="str">
        <f t="shared" si="78"/>
        <v/>
      </c>
      <c r="C147" s="169" t="str">
        <f t="shared" si="78"/>
        <v/>
      </c>
      <c r="D147" s="275" t="str">
        <f t="shared" si="78"/>
        <v/>
      </c>
      <c r="E147" s="275">
        <f t="shared" si="78"/>
        <v>42931</v>
      </c>
      <c r="F147" s="275">
        <f t="shared" si="78"/>
        <v>0</v>
      </c>
      <c r="G147" s="276">
        <f t="shared" si="78"/>
        <v>0</v>
      </c>
      <c r="H147" s="280">
        <f t="shared" si="78"/>
        <v>0</v>
      </c>
      <c r="I147" s="98">
        <f t="shared" si="37"/>
        <v>0</v>
      </c>
      <c r="J147" s="248">
        <f>IF(I147=0,0,SUMIFS('Sch A. Input'!I38:BJ38,'Sch A. Input'!$I$14:$BJ$14,"Recurring",'Sch A. Input'!$I$13:$BJ$13,"&lt;="&amp;$R$120,'Sch A. Input'!$I$13:$BJ$13,"&lt;="&amp;$L$11))</f>
        <v>0</v>
      </c>
      <c r="K147" s="248">
        <f>IF(I147=0,0,SUMIFS('Sch A. Input'!I38:BJ38,'Sch A. Input'!$I$14:$BJ$14,"One-time",'Sch A. Input'!$I$13:$BJ$13,"&lt;="&amp;$R$120,'Sch A. Input'!$I$13:$BJ$13,"&lt;="&amp;$L$11))</f>
        <v>0</v>
      </c>
      <c r="L147" s="289">
        <f t="shared" si="38"/>
        <v>0</v>
      </c>
      <c r="M147" s="248">
        <f t="shared" si="39"/>
        <v>0</v>
      </c>
      <c r="N147" s="248">
        <f t="shared" si="40"/>
        <v>0</v>
      </c>
      <c r="O147" s="349">
        <f t="shared" si="41"/>
        <v>0</v>
      </c>
      <c r="P147" s="281">
        <f t="shared" si="42"/>
        <v>0</v>
      </c>
      <c r="Q147" s="287">
        <f t="shared" si="43"/>
        <v>0</v>
      </c>
      <c r="R147" s="251">
        <f t="shared" si="44"/>
        <v>0</v>
      </c>
      <c r="S147" s="252"/>
      <c r="T147" s="292">
        <f t="shared" si="45"/>
        <v>0</v>
      </c>
      <c r="U147" s="248">
        <f>IF(T147=0,0,SUMIFS('Sch A. Input'!I38:BJ38,'Sch A. Input'!$I$14:$BJ$14,"Recurring",'Sch A. Input'!$I$13:$BJ$13,"&lt;="&amp;$L$11,'Sch A. Input'!$I$13:$BJ$13,"&lt;="&amp;$AC$120,'Sch A. Input'!$I$13:$BJ$13,"&gt;"&amp;$R$120))</f>
        <v>0</v>
      </c>
      <c r="V147" s="248">
        <f>IF(T147=0,0,SUMIFS('Sch A. Input'!I38:BJ38,'Sch A. Input'!$I$14:$BJ$14,"One-time",'Sch A. Input'!$I$13:$BJ$13,"&lt;="&amp;$L$11,'Sch A. Input'!$I$13:$BJ$13,"&lt;="&amp;$AC$120,'Sch A. Input'!$I$13:$BJ$13,"&gt;"&amp;$R$120))</f>
        <v>0</v>
      </c>
      <c r="W147" s="289">
        <f t="shared" si="46"/>
        <v>0</v>
      </c>
      <c r="X147" s="248">
        <f t="shared" si="47"/>
        <v>0</v>
      </c>
      <c r="Y147" s="248">
        <f t="shared" si="48"/>
        <v>0</v>
      </c>
      <c r="Z147" s="348">
        <f t="shared" si="49"/>
        <v>0</v>
      </c>
      <c r="AA147" s="281">
        <f t="shared" si="50"/>
        <v>0</v>
      </c>
      <c r="AB147" s="287">
        <f t="shared" si="51"/>
        <v>0</v>
      </c>
      <c r="AC147" s="251">
        <f t="shared" si="52"/>
        <v>0</v>
      </c>
      <c r="AE147" s="292">
        <f t="shared" si="53"/>
        <v>0</v>
      </c>
      <c r="AF147" s="248">
        <f>IF(AE147=0,0,SUMIFS('Sch A. Input'!I38:BJ38,'Sch A. Input'!$I$14:$BJ$14,"Recurring",'Sch A. Input'!$I$13:$BJ$13,"&lt;="&amp;$L$11,'Sch A. Input'!$I$13:$BJ$13,"&lt;="&amp;$AN$120,'Sch A. Input'!$I$13:$BJ$13,"&gt;"&amp;$AC$120))</f>
        <v>0</v>
      </c>
      <c r="AG147" s="248">
        <f>IF(AE147=0,0,SUMIFS('Sch A. Input'!I38:BJ38,'Sch A. Input'!$I$14:$BJ$14,"One-time",'Sch A. Input'!$I$13:$BJ$13,"&lt;="&amp;L$11,'Sch A. Input'!$I$13:$BJ$13,"&lt;="&amp;$AN$120,'Sch A. Input'!$I$13:$BJ$13,"&gt;"&amp;$AC$120))</f>
        <v>0</v>
      </c>
      <c r="AH147" s="289">
        <f t="shared" si="54"/>
        <v>0</v>
      </c>
      <c r="AI147" s="248">
        <f t="shared" si="55"/>
        <v>0</v>
      </c>
      <c r="AJ147" s="248">
        <f t="shared" si="56"/>
        <v>0</v>
      </c>
      <c r="AK147" s="348">
        <f t="shared" si="57"/>
        <v>0</v>
      </c>
      <c r="AL147" s="281">
        <f t="shared" si="58"/>
        <v>0</v>
      </c>
      <c r="AM147" s="287">
        <f t="shared" si="59"/>
        <v>0</v>
      </c>
      <c r="AN147" s="251">
        <f t="shared" si="60"/>
        <v>0</v>
      </c>
      <c r="AT147" s="163"/>
      <c r="AU147" s="163"/>
      <c r="BK147" s="2"/>
      <c r="BL147" s="2"/>
      <c r="BM147" s="2"/>
      <c r="BN147" s="2"/>
      <c r="BO147" s="2"/>
      <c r="BP147" s="2"/>
      <c r="BQ147" s="2"/>
      <c r="BR147" s="2"/>
      <c r="BS147" s="2"/>
      <c r="BT147" s="2"/>
      <c r="BU147" s="2"/>
      <c r="BV147" s="2"/>
      <c r="CI147"/>
      <c r="CJ147"/>
      <c r="CK147"/>
      <c r="CL147"/>
      <c r="CM147"/>
      <c r="CN147"/>
      <c r="CO147"/>
      <c r="CP147"/>
      <c r="CQ147"/>
      <c r="CR147"/>
      <c r="CS147"/>
    </row>
    <row r="148" spans="2:97" x14ac:dyDescent="0.25">
      <c r="B148" s="70" t="str">
        <f t="shared" si="78"/>
        <v/>
      </c>
      <c r="C148" s="169" t="str">
        <f t="shared" si="78"/>
        <v/>
      </c>
      <c r="D148" s="275" t="str">
        <f t="shared" si="78"/>
        <v/>
      </c>
      <c r="E148" s="275">
        <f t="shared" si="78"/>
        <v>42931</v>
      </c>
      <c r="F148" s="275">
        <f t="shared" si="78"/>
        <v>0</v>
      </c>
      <c r="G148" s="276">
        <f t="shared" si="78"/>
        <v>0</v>
      </c>
      <c r="H148" s="280">
        <f t="shared" si="78"/>
        <v>0</v>
      </c>
      <c r="I148" s="98">
        <f t="shared" si="37"/>
        <v>0</v>
      </c>
      <c r="J148" s="248">
        <f>IF(I148=0,0,SUMIFS('Sch A. Input'!I39:BJ39,'Sch A. Input'!$I$14:$BJ$14,"Recurring",'Sch A. Input'!$I$13:$BJ$13,"&lt;="&amp;$R$120,'Sch A. Input'!$I$13:$BJ$13,"&lt;="&amp;$L$11))</f>
        <v>0</v>
      </c>
      <c r="K148" s="248">
        <f>IF(I148=0,0,SUMIFS('Sch A. Input'!I39:BJ39,'Sch A. Input'!$I$14:$BJ$14,"One-time",'Sch A. Input'!$I$13:$BJ$13,"&lt;="&amp;$R$120,'Sch A. Input'!$I$13:$BJ$13,"&lt;="&amp;$L$11))</f>
        <v>0</v>
      </c>
      <c r="L148" s="289">
        <f t="shared" si="38"/>
        <v>0</v>
      </c>
      <c r="M148" s="248">
        <f t="shared" si="39"/>
        <v>0</v>
      </c>
      <c r="N148" s="248">
        <f t="shared" si="40"/>
        <v>0</v>
      </c>
      <c r="O148" s="349">
        <f t="shared" si="41"/>
        <v>0</v>
      </c>
      <c r="P148" s="281">
        <f t="shared" si="42"/>
        <v>0</v>
      </c>
      <c r="Q148" s="287">
        <f t="shared" si="43"/>
        <v>0</v>
      </c>
      <c r="R148" s="251">
        <f t="shared" si="44"/>
        <v>0</v>
      </c>
      <c r="S148" s="252"/>
      <c r="T148" s="292">
        <f t="shared" si="45"/>
        <v>0</v>
      </c>
      <c r="U148" s="248">
        <f>IF(T148=0,0,SUMIFS('Sch A. Input'!I39:BJ39,'Sch A. Input'!$I$14:$BJ$14,"Recurring",'Sch A. Input'!$I$13:$BJ$13,"&lt;="&amp;$L$11,'Sch A. Input'!$I$13:$BJ$13,"&lt;="&amp;$AC$120,'Sch A. Input'!$I$13:$BJ$13,"&gt;"&amp;$R$120))</f>
        <v>0</v>
      </c>
      <c r="V148" s="248">
        <f>IF(T148=0,0,SUMIFS('Sch A. Input'!I39:BJ39,'Sch A. Input'!$I$14:$BJ$14,"One-time",'Sch A. Input'!$I$13:$BJ$13,"&lt;="&amp;$L$11,'Sch A. Input'!$I$13:$BJ$13,"&lt;="&amp;$AC$120,'Sch A. Input'!$I$13:$BJ$13,"&gt;"&amp;$R$120))</f>
        <v>0</v>
      </c>
      <c r="W148" s="289">
        <f t="shared" si="46"/>
        <v>0</v>
      </c>
      <c r="X148" s="248">
        <f t="shared" si="47"/>
        <v>0</v>
      </c>
      <c r="Y148" s="248">
        <f t="shared" si="48"/>
        <v>0</v>
      </c>
      <c r="Z148" s="348">
        <f t="shared" si="49"/>
        <v>0</v>
      </c>
      <c r="AA148" s="281">
        <f t="shared" si="50"/>
        <v>0</v>
      </c>
      <c r="AB148" s="287">
        <f t="shared" si="51"/>
        <v>0</v>
      </c>
      <c r="AC148" s="251">
        <f t="shared" si="52"/>
        <v>0</v>
      </c>
      <c r="AE148" s="292">
        <f t="shared" si="53"/>
        <v>0</v>
      </c>
      <c r="AF148" s="248">
        <f>IF(AE148=0,0,SUMIFS('Sch A. Input'!I39:BJ39,'Sch A. Input'!$I$14:$BJ$14,"Recurring",'Sch A. Input'!$I$13:$BJ$13,"&lt;="&amp;$L$11,'Sch A. Input'!$I$13:$BJ$13,"&lt;="&amp;$AN$120,'Sch A. Input'!$I$13:$BJ$13,"&gt;"&amp;$AC$120))</f>
        <v>0</v>
      </c>
      <c r="AG148" s="248">
        <f>IF(AE148=0,0,SUMIFS('Sch A. Input'!I39:BJ39,'Sch A. Input'!$I$14:$BJ$14,"One-time",'Sch A. Input'!$I$13:$BJ$13,"&lt;="&amp;L$11,'Sch A. Input'!$I$13:$BJ$13,"&lt;="&amp;$AN$120,'Sch A. Input'!$I$13:$BJ$13,"&gt;"&amp;$AC$120))</f>
        <v>0</v>
      </c>
      <c r="AH148" s="289">
        <f t="shared" si="54"/>
        <v>0</v>
      </c>
      <c r="AI148" s="248">
        <f t="shared" si="55"/>
        <v>0</v>
      </c>
      <c r="AJ148" s="248">
        <f t="shared" si="56"/>
        <v>0</v>
      </c>
      <c r="AK148" s="348">
        <f t="shared" si="57"/>
        <v>0</v>
      </c>
      <c r="AL148" s="281">
        <f t="shared" si="58"/>
        <v>0</v>
      </c>
      <c r="AM148" s="287">
        <f t="shared" si="59"/>
        <v>0</v>
      </c>
      <c r="AN148" s="251">
        <f t="shared" si="60"/>
        <v>0</v>
      </c>
      <c r="AT148" s="163"/>
      <c r="AU148" s="163"/>
      <c r="BK148" s="2"/>
      <c r="BL148" s="2"/>
      <c r="BM148" s="2"/>
      <c r="BN148" s="2"/>
      <c r="BO148" s="2"/>
      <c r="BP148" s="2"/>
      <c r="BQ148" s="2"/>
      <c r="BR148" s="2"/>
      <c r="BS148" s="2"/>
      <c r="BT148" s="2"/>
      <c r="BU148" s="2"/>
      <c r="BV148" s="2"/>
      <c r="CI148"/>
      <c r="CJ148"/>
      <c r="CK148"/>
      <c r="CL148"/>
      <c r="CM148"/>
      <c r="CN148"/>
      <c r="CO148"/>
      <c r="CP148"/>
      <c r="CQ148"/>
      <c r="CR148"/>
      <c r="CS148"/>
    </row>
    <row r="149" spans="2:97" x14ac:dyDescent="0.25">
      <c r="B149" s="70" t="str">
        <f t="shared" si="78"/>
        <v/>
      </c>
      <c r="C149" s="169" t="str">
        <f t="shared" si="78"/>
        <v/>
      </c>
      <c r="D149" s="275" t="str">
        <f t="shared" si="78"/>
        <v/>
      </c>
      <c r="E149" s="275">
        <f t="shared" si="78"/>
        <v>42931</v>
      </c>
      <c r="F149" s="275">
        <f t="shared" si="78"/>
        <v>0</v>
      </c>
      <c r="G149" s="276">
        <f t="shared" si="78"/>
        <v>0</v>
      </c>
      <c r="H149" s="280">
        <f t="shared" si="78"/>
        <v>0</v>
      </c>
      <c r="I149" s="98">
        <f t="shared" si="37"/>
        <v>0</v>
      </c>
      <c r="J149" s="248">
        <f>IF(I149=0,0,SUMIFS('Sch A. Input'!I40:BJ40,'Sch A. Input'!$I$14:$BJ$14,"Recurring",'Sch A. Input'!$I$13:$BJ$13,"&lt;="&amp;$R$120,'Sch A. Input'!$I$13:$BJ$13,"&lt;="&amp;$L$11))</f>
        <v>0</v>
      </c>
      <c r="K149" s="248">
        <f>IF(I149=0,0,SUMIFS('Sch A. Input'!I40:BJ40,'Sch A. Input'!$I$14:$BJ$14,"One-time",'Sch A. Input'!$I$13:$BJ$13,"&lt;="&amp;$R$120,'Sch A. Input'!$I$13:$BJ$13,"&lt;="&amp;$L$11))</f>
        <v>0</v>
      </c>
      <c r="L149" s="289">
        <f t="shared" si="38"/>
        <v>0</v>
      </c>
      <c r="M149" s="248">
        <f t="shared" si="39"/>
        <v>0</v>
      </c>
      <c r="N149" s="248">
        <f t="shared" si="40"/>
        <v>0</v>
      </c>
      <c r="O149" s="349">
        <f t="shared" si="41"/>
        <v>0</v>
      </c>
      <c r="P149" s="281">
        <f t="shared" si="42"/>
        <v>0</v>
      </c>
      <c r="Q149" s="287">
        <f t="shared" si="43"/>
        <v>0</v>
      </c>
      <c r="R149" s="251">
        <f t="shared" si="44"/>
        <v>0</v>
      </c>
      <c r="S149" s="252"/>
      <c r="T149" s="292">
        <f t="shared" si="45"/>
        <v>0</v>
      </c>
      <c r="U149" s="248">
        <f>IF(T149=0,0,SUMIFS('Sch A. Input'!I40:BJ40,'Sch A. Input'!$I$14:$BJ$14,"Recurring",'Sch A. Input'!$I$13:$BJ$13,"&lt;="&amp;$L$11,'Sch A. Input'!$I$13:$BJ$13,"&lt;="&amp;$AC$120,'Sch A. Input'!$I$13:$BJ$13,"&gt;"&amp;$R$120))</f>
        <v>0</v>
      </c>
      <c r="V149" s="248">
        <f>IF(T149=0,0,SUMIFS('Sch A. Input'!I40:BJ40,'Sch A. Input'!$I$14:$BJ$14,"One-time",'Sch A. Input'!$I$13:$BJ$13,"&lt;="&amp;$L$11,'Sch A. Input'!$I$13:$BJ$13,"&lt;="&amp;$AC$120,'Sch A. Input'!$I$13:$BJ$13,"&gt;"&amp;$R$120))</f>
        <v>0</v>
      </c>
      <c r="W149" s="289">
        <f t="shared" si="46"/>
        <v>0</v>
      </c>
      <c r="X149" s="248">
        <f t="shared" si="47"/>
        <v>0</v>
      </c>
      <c r="Y149" s="248">
        <f t="shared" si="48"/>
        <v>0</v>
      </c>
      <c r="Z149" s="348">
        <f t="shared" si="49"/>
        <v>0</v>
      </c>
      <c r="AA149" s="281">
        <f t="shared" si="50"/>
        <v>0</v>
      </c>
      <c r="AB149" s="287">
        <f t="shared" si="51"/>
        <v>0</v>
      </c>
      <c r="AC149" s="251">
        <f t="shared" si="52"/>
        <v>0</v>
      </c>
      <c r="AE149" s="292">
        <f t="shared" si="53"/>
        <v>0</v>
      </c>
      <c r="AF149" s="248">
        <f>IF(AE149=0,0,SUMIFS('Sch A. Input'!I40:BJ40,'Sch A. Input'!$I$14:$BJ$14,"Recurring",'Sch A. Input'!$I$13:$BJ$13,"&lt;="&amp;$L$11,'Sch A. Input'!$I$13:$BJ$13,"&lt;="&amp;$AN$120,'Sch A. Input'!$I$13:$BJ$13,"&gt;"&amp;$AC$120))</f>
        <v>0</v>
      </c>
      <c r="AG149" s="248">
        <f>IF(AE149=0,0,SUMIFS('Sch A. Input'!I40:BJ40,'Sch A. Input'!$I$14:$BJ$14,"One-time",'Sch A. Input'!$I$13:$BJ$13,"&lt;="&amp;L$11,'Sch A. Input'!$I$13:$BJ$13,"&lt;="&amp;$AN$120,'Sch A. Input'!$I$13:$BJ$13,"&gt;"&amp;$AC$120))</f>
        <v>0</v>
      </c>
      <c r="AH149" s="289">
        <f t="shared" si="54"/>
        <v>0</v>
      </c>
      <c r="AI149" s="248">
        <f t="shared" si="55"/>
        <v>0</v>
      </c>
      <c r="AJ149" s="248">
        <f t="shared" si="56"/>
        <v>0</v>
      </c>
      <c r="AK149" s="348">
        <f t="shared" si="57"/>
        <v>0</v>
      </c>
      <c r="AL149" s="281">
        <f t="shared" si="58"/>
        <v>0</v>
      </c>
      <c r="AM149" s="287">
        <f t="shared" si="59"/>
        <v>0</v>
      </c>
      <c r="AN149" s="251">
        <f t="shared" si="60"/>
        <v>0</v>
      </c>
      <c r="AT149" s="163"/>
      <c r="AU149" s="163"/>
      <c r="BK149" s="2"/>
      <c r="BL149" s="2"/>
      <c r="BM149" s="2"/>
      <c r="BN149" s="2"/>
      <c r="BO149" s="2"/>
      <c r="BP149" s="2"/>
      <c r="BQ149" s="2"/>
      <c r="BR149" s="2"/>
      <c r="BS149" s="2"/>
      <c r="BT149" s="2"/>
      <c r="BU149" s="2"/>
      <c r="BV149" s="2"/>
      <c r="CI149"/>
      <c r="CJ149"/>
      <c r="CK149"/>
      <c r="CL149"/>
      <c r="CM149"/>
      <c r="CN149"/>
      <c r="CO149"/>
      <c r="CP149"/>
      <c r="CQ149"/>
      <c r="CR149"/>
      <c r="CS149"/>
    </row>
    <row r="150" spans="2:97" x14ac:dyDescent="0.25">
      <c r="B150" s="70" t="str">
        <f t="shared" si="78"/>
        <v/>
      </c>
      <c r="C150" s="169" t="str">
        <f t="shared" si="78"/>
        <v/>
      </c>
      <c r="D150" s="275" t="str">
        <f t="shared" si="78"/>
        <v/>
      </c>
      <c r="E150" s="275">
        <f t="shared" si="78"/>
        <v>42931</v>
      </c>
      <c r="F150" s="275">
        <f t="shared" si="78"/>
        <v>0</v>
      </c>
      <c r="G150" s="276">
        <f t="shared" si="78"/>
        <v>0</v>
      </c>
      <c r="H150" s="280">
        <f t="shared" si="78"/>
        <v>0</v>
      </c>
      <c r="I150" s="98">
        <f t="shared" si="37"/>
        <v>0</v>
      </c>
      <c r="J150" s="248">
        <f>IF(I150=0,0,SUMIFS('Sch A. Input'!I41:BJ41,'Sch A. Input'!$I$14:$BJ$14,"Recurring",'Sch A. Input'!$I$13:$BJ$13,"&lt;="&amp;$R$120,'Sch A. Input'!$I$13:$BJ$13,"&lt;="&amp;$L$11))</f>
        <v>0</v>
      </c>
      <c r="K150" s="248">
        <f>IF(I150=0,0,SUMIFS('Sch A. Input'!I41:BJ41,'Sch A. Input'!$I$14:$BJ$14,"One-time",'Sch A. Input'!$I$13:$BJ$13,"&lt;="&amp;$R$120,'Sch A. Input'!$I$13:$BJ$13,"&lt;="&amp;$L$11))</f>
        <v>0</v>
      </c>
      <c r="L150" s="289">
        <f t="shared" si="38"/>
        <v>0</v>
      </c>
      <c r="M150" s="248">
        <f t="shared" si="39"/>
        <v>0</v>
      </c>
      <c r="N150" s="248">
        <f t="shared" si="40"/>
        <v>0</v>
      </c>
      <c r="O150" s="349">
        <f t="shared" si="41"/>
        <v>0</v>
      </c>
      <c r="P150" s="281">
        <f t="shared" si="42"/>
        <v>0</v>
      </c>
      <c r="Q150" s="287">
        <f t="shared" si="43"/>
        <v>0</v>
      </c>
      <c r="R150" s="251">
        <f t="shared" si="44"/>
        <v>0</v>
      </c>
      <c r="S150" s="252"/>
      <c r="T150" s="292">
        <f t="shared" si="45"/>
        <v>0</v>
      </c>
      <c r="U150" s="248">
        <f>IF(T150=0,0,SUMIFS('Sch A. Input'!I41:BJ41,'Sch A. Input'!$I$14:$BJ$14,"Recurring",'Sch A. Input'!$I$13:$BJ$13,"&lt;="&amp;$L$11,'Sch A. Input'!$I$13:$BJ$13,"&lt;="&amp;$AC$120,'Sch A. Input'!$I$13:$BJ$13,"&gt;"&amp;$R$120))</f>
        <v>0</v>
      </c>
      <c r="V150" s="248">
        <f>IF(T150=0,0,SUMIFS('Sch A. Input'!I41:BJ41,'Sch A. Input'!$I$14:$BJ$14,"One-time",'Sch A. Input'!$I$13:$BJ$13,"&lt;="&amp;$L$11,'Sch A. Input'!$I$13:$BJ$13,"&lt;="&amp;$AC$120,'Sch A. Input'!$I$13:$BJ$13,"&gt;"&amp;$R$120))</f>
        <v>0</v>
      </c>
      <c r="W150" s="289">
        <f t="shared" si="46"/>
        <v>0</v>
      </c>
      <c r="X150" s="248">
        <f t="shared" si="47"/>
        <v>0</v>
      </c>
      <c r="Y150" s="248">
        <f t="shared" si="48"/>
        <v>0</v>
      </c>
      <c r="Z150" s="348">
        <f t="shared" si="49"/>
        <v>0</v>
      </c>
      <c r="AA150" s="281">
        <f t="shared" si="50"/>
        <v>0</v>
      </c>
      <c r="AB150" s="287">
        <f t="shared" si="51"/>
        <v>0</v>
      </c>
      <c r="AC150" s="251">
        <f t="shared" si="52"/>
        <v>0</v>
      </c>
      <c r="AE150" s="292">
        <f t="shared" si="53"/>
        <v>0</v>
      </c>
      <c r="AF150" s="248">
        <f>IF(AE150=0,0,SUMIFS('Sch A. Input'!I41:BJ41,'Sch A. Input'!$I$14:$BJ$14,"Recurring",'Sch A. Input'!$I$13:$BJ$13,"&lt;="&amp;$L$11,'Sch A. Input'!$I$13:$BJ$13,"&lt;="&amp;$AN$120,'Sch A. Input'!$I$13:$BJ$13,"&gt;"&amp;$AC$120))</f>
        <v>0</v>
      </c>
      <c r="AG150" s="248">
        <f>IF(AE150=0,0,SUMIFS('Sch A. Input'!I41:BJ41,'Sch A. Input'!$I$14:$BJ$14,"One-time",'Sch A. Input'!$I$13:$BJ$13,"&lt;="&amp;L$11,'Sch A. Input'!$I$13:$BJ$13,"&lt;="&amp;$AN$120,'Sch A. Input'!$I$13:$BJ$13,"&gt;"&amp;$AC$120))</f>
        <v>0</v>
      </c>
      <c r="AH150" s="289">
        <f t="shared" si="54"/>
        <v>0</v>
      </c>
      <c r="AI150" s="248">
        <f t="shared" si="55"/>
        <v>0</v>
      </c>
      <c r="AJ150" s="248">
        <f t="shared" si="56"/>
        <v>0</v>
      </c>
      <c r="AK150" s="348">
        <f t="shared" si="57"/>
        <v>0</v>
      </c>
      <c r="AL150" s="281">
        <f t="shared" si="58"/>
        <v>0</v>
      </c>
      <c r="AM150" s="287">
        <f t="shared" si="59"/>
        <v>0</v>
      </c>
      <c r="AN150" s="251">
        <f t="shared" si="60"/>
        <v>0</v>
      </c>
      <c r="AT150" s="163"/>
      <c r="AU150" s="163"/>
      <c r="BK150" s="2"/>
      <c r="BL150" s="2"/>
      <c r="BM150" s="2"/>
      <c r="BN150" s="2"/>
      <c r="BO150" s="2"/>
      <c r="BP150" s="2"/>
      <c r="BQ150" s="2"/>
      <c r="BR150" s="2"/>
      <c r="BS150" s="2"/>
      <c r="BT150" s="2"/>
      <c r="BU150" s="2"/>
      <c r="BV150" s="2"/>
      <c r="CI150"/>
      <c r="CJ150"/>
      <c r="CK150"/>
      <c r="CL150"/>
      <c r="CM150"/>
      <c r="CN150"/>
      <c r="CO150"/>
      <c r="CP150"/>
      <c r="CQ150"/>
      <c r="CR150"/>
      <c r="CS150"/>
    </row>
    <row r="151" spans="2:97" x14ac:dyDescent="0.25">
      <c r="B151" s="70" t="str">
        <f t="shared" si="78"/>
        <v/>
      </c>
      <c r="C151" s="169" t="str">
        <f t="shared" si="78"/>
        <v/>
      </c>
      <c r="D151" s="275" t="str">
        <f t="shared" si="78"/>
        <v/>
      </c>
      <c r="E151" s="275">
        <f t="shared" si="78"/>
        <v>42931</v>
      </c>
      <c r="F151" s="275">
        <f t="shared" si="78"/>
        <v>0</v>
      </c>
      <c r="G151" s="276">
        <f t="shared" si="78"/>
        <v>0</v>
      </c>
      <c r="H151" s="280">
        <f t="shared" si="78"/>
        <v>0</v>
      </c>
      <c r="I151" s="98">
        <f t="shared" si="37"/>
        <v>0</v>
      </c>
      <c r="J151" s="248">
        <f>IF(I151=0,0,SUMIFS('Sch A. Input'!I42:BJ42,'Sch A. Input'!$I$14:$BJ$14,"Recurring",'Sch A. Input'!$I$13:$BJ$13,"&lt;="&amp;$R$120,'Sch A. Input'!$I$13:$BJ$13,"&lt;="&amp;$L$11))</f>
        <v>0</v>
      </c>
      <c r="K151" s="248">
        <f>IF(I151=0,0,SUMIFS('Sch A. Input'!I42:BJ42,'Sch A. Input'!$I$14:$BJ$14,"One-time",'Sch A. Input'!$I$13:$BJ$13,"&lt;="&amp;$R$120,'Sch A. Input'!$I$13:$BJ$13,"&lt;="&amp;$L$11))</f>
        <v>0</v>
      </c>
      <c r="L151" s="289">
        <f t="shared" si="38"/>
        <v>0</v>
      </c>
      <c r="M151" s="248">
        <f t="shared" si="39"/>
        <v>0</v>
      </c>
      <c r="N151" s="248">
        <f t="shared" si="40"/>
        <v>0</v>
      </c>
      <c r="O151" s="349">
        <f t="shared" si="41"/>
        <v>0</v>
      </c>
      <c r="P151" s="281">
        <f t="shared" si="42"/>
        <v>0</v>
      </c>
      <c r="Q151" s="287">
        <f t="shared" si="43"/>
        <v>0</v>
      </c>
      <c r="R151" s="251">
        <f t="shared" si="44"/>
        <v>0</v>
      </c>
      <c r="S151" s="252"/>
      <c r="T151" s="292">
        <f t="shared" si="45"/>
        <v>0</v>
      </c>
      <c r="U151" s="248">
        <f>IF(T151=0,0,SUMIFS('Sch A. Input'!I42:BJ42,'Sch A. Input'!$I$14:$BJ$14,"Recurring",'Sch A. Input'!$I$13:$BJ$13,"&lt;="&amp;$L$11,'Sch A. Input'!$I$13:$BJ$13,"&lt;="&amp;$AC$120,'Sch A. Input'!$I$13:$BJ$13,"&gt;"&amp;$R$120))</f>
        <v>0</v>
      </c>
      <c r="V151" s="248">
        <f>IF(T151=0,0,SUMIFS('Sch A. Input'!I42:BJ42,'Sch A. Input'!$I$14:$BJ$14,"One-time",'Sch A. Input'!$I$13:$BJ$13,"&lt;="&amp;$L$11,'Sch A. Input'!$I$13:$BJ$13,"&lt;="&amp;$AC$120,'Sch A. Input'!$I$13:$BJ$13,"&gt;"&amp;$R$120))</f>
        <v>0</v>
      </c>
      <c r="W151" s="289">
        <f t="shared" si="46"/>
        <v>0</v>
      </c>
      <c r="X151" s="248">
        <f t="shared" si="47"/>
        <v>0</v>
      </c>
      <c r="Y151" s="248">
        <f t="shared" si="48"/>
        <v>0</v>
      </c>
      <c r="Z151" s="348">
        <f t="shared" si="49"/>
        <v>0</v>
      </c>
      <c r="AA151" s="281">
        <f t="shared" si="50"/>
        <v>0</v>
      </c>
      <c r="AB151" s="287">
        <f t="shared" si="51"/>
        <v>0</v>
      </c>
      <c r="AC151" s="251">
        <f t="shared" si="52"/>
        <v>0</v>
      </c>
      <c r="AE151" s="292">
        <f t="shared" si="53"/>
        <v>0</v>
      </c>
      <c r="AF151" s="248">
        <f>IF(AE151=0,0,SUMIFS('Sch A. Input'!I42:BJ42,'Sch A. Input'!$I$14:$BJ$14,"Recurring",'Sch A. Input'!$I$13:$BJ$13,"&lt;="&amp;$L$11,'Sch A. Input'!$I$13:$BJ$13,"&lt;="&amp;$AN$120,'Sch A. Input'!$I$13:$BJ$13,"&gt;"&amp;$AC$120))</f>
        <v>0</v>
      </c>
      <c r="AG151" s="248">
        <f>IF(AE151=0,0,SUMIFS('Sch A. Input'!I42:BJ42,'Sch A. Input'!$I$14:$BJ$14,"One-time",'Sch A. Input'!$I$13:$BJ$13,"&lt;="&amp;L$11,'Sch A. Input'!$I$13:$BJ$13,"&lt;="&amp;$AN$120,'Sch A. Input'!$I$13:$BJ$13,"&gt;"&amp;$AC$120))</f>
        <v>0</v>
      </c>
      <c r="AH151" s="289">
        <f t="shared" si="54"/>
        <v>0</v>
      </c>
      <c r="AI151" s="248">
        <f t="shared" si="55"/>
        <v>0</v>
      </c>
      <c r="AJ151" s="248">
        <f t="shared" si="56"/>
        <v>0</v>
      </c>
      <c r="AK151" s="348">
        <f t="shared" si="57"/>
        <v>0</v>
      </c>
      <c r="AL151" s="281">
        <f t="shared" si="58"/>
        <v>0</v>
      </c>
      <c r="AM151" s="287">
        <f t="shared" si="59"/>
        <v>0</v>
      </c>
      <c r="AN151" s="251">
        <f t="shared" si="60"/>
        <v>0</v>
      </c>
      <c r="AT151" s="163"/>
      <c r="AU151" s="163"/>
      <c r="BK151" s="2"/>
      <c r="BL151" s="2"/>
      <c r="BM151" s="2"/>
      <c r="BN151" s="2"/>
      <c r="BO151" s="2"/>
      <c r="BP151" s="2"/>
      <c r="BQ151" s="2"/>
      <c r="BR151" s="2"/>
      <c r="BS151" s="2"/>
      <c r="BT151" s="2"/>
      <c r="BU151" s="2"/>
      <c r="BV151" s="2"/>
      <c r="CI151"/>
      <c r="CJ151"/>
      <c r="CK151"/>
      <c r="CL151"/>
      <c r="CM151"/>
      <c r="CN151"/>
      <c r="CO151"/>
      <c r="CP151"/>
      <c r="CQ151"/>
      <c r="CR151"/>
      <c r="CS151"/>
    </row>
    <row r="152" spans="2:97" x14ac:dyDescent="0.25">
      <c r="B152" s="70" t="str">
        <f t="shared" si="78"/>
        <v/>
      </c>
      <c r="C152" s="169" t="str">
        <f t="shared" si="78"/>
        <v/>
      </c>
      <c r="D152" s="275" t="str">
        <f t="shared" si="78"/>
        <v/>
      </c>
      <c r="E152" s="275">
        <f t="shared" si="78"/>
        <v>42931</v>
      </c>
      <c r="F152" s="275">
        <f t="shared" si="78"/>
        <v>0</v>
      </c>
      <c r="G152" s="276">
        <f t="shared" si="78"/>
        <v>0</v>
      </c>
      <c r="H152" s="280">
        <f t="shared" si="78"/>
        <v>0</v>
      </c>
      <c r="I152" s="98">
        <f t="shared" si="37"/>
        <v>0</v>
      </c>
      <c r="J152" s="248">
        <f>IF(I152=0,0,SUMIFS('Sch A. Input'!I43:BJ43,'Sch A. Input'!$I$14:$BJ$14,"Recurring",'Sch A. Input'!$I$13:$BJ$13,"&lt;="&amp;$R$120,'Sch A. Input'!$I$13:$BJ$13,"&lt;="&amp;$L$11))</f>
        <v>0</v>
      </c>
      <c r="K152" s="248">
        <f>IF(I152=0,0,SUMIFS('Sch A. Input'!I43:BJ43,'Sch A. Input'!$I$14:$BJ$14,"One-time",'Sch A. Input'!$I$13:$BJ$13,"&lt;="&amp;$R$120,'Sch A. Input'!$I$13:$BJ$13,"&lt;="&amp;$L$11))</f>
        <v>0</v>
      </c>
      <c r="L152" s="289">
        <f t="shared" si="38"/>
        <v>0</v>
      </c>
      <c r="M152" s="248">
        <f t="shared" si="39"/>
        <v>0</v>
      </c>
      <c r="N152" s="248">
        <f t="shared" si="40"/>
        <v>0</v>
      </c>
      <c r="O152" s="349">
        <f t="shared" si="41"/>
        <v>0</v>
      </c>
      <c r="P152" s="281">
        <f t="shared" si="42"/>
        <v>0</v>
      </c>
      <c r="Q152" s="287">
        <f t="shared" si="43"/>
        <v>0</v>
      </c>
      <c r="R152" s="251">
        <f t="shared" si="44"/>
        <v>0</v>
      </c>
      <c r="S152" s="252"/>
      <c r="T152" s="292">
        <f t="shared" si="45"/>
        <v>0</v>
      </c>
      <c r="U152" s="248">
        <f>IF(T152=0,0,SUMIFS('Sch A. Input'!I43:BJ43,'Sch A. Input'!$I$14:$BJ$14,"Recurring",'Sch A. Input'!$I$13:$BJ$13,"&lt;="&amp;$L$11,'Sch A. Input'!$I$13:$BJ$13,"&lt;="&amp;$AC$120,'Sch A. Input'!$I$13:$BJ$13,"&gt;"&amp;$R$120))</f>
        <v>0</v>
      </c>
      <c r="V152" s="248">
        <f>IF(T152=0,0,SUMIFS('Sch A. Input'!I43:BJ43,'Sch A. Input'!$I$14:$BJ$14,"One-time",'Sch A. Input'!$I$13:$BJ$13,"&lt;="&amp;$L$11,'Sch A. Input'!$I$13:$BJ$13,"&lt;="&amp;$AC$120,'Sch A. Input'!$I$13:$BJ$13,"&gt;"&amp;$R$120))</f>
        <v>0</v>
      </c>
      <c r="W152" s="289">
        <f t="shared" si="46"/>
        <v>0</v>
      </c>
      <c r="X152" s="248">
        <f t="shared" si="47"/>
        <v>0</v>
      </c>
      <c r="Y152" s="248">
        <f t="shared" si="48"/>
        <v>0</v>
      </c>
      <c r="Z152" s="348">
        <f t="shared" si="49"/>
        <v>0</v>
      </c>
      <c r="AA152" s="281">
        <f t="shared" si="50"/>
        <v>0</v>
      </c>
      <c r="AB152" s="287">
        <f t="shared" si="51"/>
        <v>0</v>
      </c>
      <c r="AC152" s="251">
        <f t="shared" si="52"/>
        <v>0</v>
      </c>
      <c r="AE152" s="292">
        <f t="shared" si="53"/>
        <v>0</v>
      </c>
      <c r="AF152" s="248">
        <f>IF(AE152=0,0,SUMIFS('Sch A. Input'!I43:BJ43,'Sch A. Input'!$I$14:$BJ$14,"Recurring",'Sch A. Input'!$I$13:$BJ$13,"&lt;="&amp;$L$11,'Sch A. Input'!$I$13:$BJ$13,"&lt;="&amp;$AN$120,'Sch A. Input'!$I$13:$BJ$13,"&gt;"&amp;$AC$120))</f>
        <v>0</v>
      </c>
      <c r="AG152" s="248">
        <f>IF(AE152=0,0,SUMIFS('Sch A. Input'!I43:BJ43,'Sch A. Input'!$I$14:$BJ$14,"One-time",'Sch A. Input'!$I$13:$BJ$13,"&lt;="&amp;L$11,'Sch A. Input'!$I$13:$BJ$13,"&lt;="&amp;$AN$120,'Sch A. Input'!$I$13:$BJ$13,"&gt;"&amp;$AC$120))</f>
        <v>0</v>
      </c>
      <c r="AH152" s="289">
        <f t="shared" si="54"/>
        <v>0</v>
      </c>
      <c r="AI152" s="248">
        <f t="shared" si="55"/>
        <v>0</v>
      </c>
      <c r="AJ152" s="248">
        <f t="shared" si="56"/>
        <v>0</v>
      </c>
      <c r="AK152" s="348">
        <f t="shared" si="57"/>
        <v>0</v>
      </c>
      <c r="AL152" s="281">
        <f t="shared" si="58"/>
        <v>0</v>
      </c>
      <c r="AM152" s="287">
        <f t="shared" si="59"/>
        <v>0</v>
      </c>
      <c r="AN152" s="251">
        <f t="shared" si="60"/>
        <v>0</v>
      </c>
      <c r="AT152" s="163"/>
      <c r="AU152" s="163"/>
      <c r="BK152" s="2"/>
      <c r="BL152" s="2"/>
      <c r="BM152" s="2"/>
      <c r="BN152" s="2"/>
      <c r="BO152" s="2"/>
      <c r="BP152" s="2"/>
      <c r="BQ152" s="2"/>
      <c r="BR152" s="2"/>
      <c r="BS152" s="2"/>
      <c r="BT152" s="2"/>
      <c r="BU152" s="2"/>
      <c r="BV152" s="2"/>
      <c r="CI152"/>
      <c r="CJ152"/>
      <c r="CK152"/>
      <c r="CL152"/>
      <c r="CM152"/>
      <c r="CN152"/>
      <c r="CO152"/>
      <c r="CP152"/>
      <c r="CQ152"/>
      <c r="CR152"/>
      <c r="CS152"/>
    </row>
    <row r="153" spans="2:97" x14ac:dyDescent="0.25">
      <c r="B153" s="70" t="str">
        <f t="shared" si="78"/>
        <v/>
      </c>
      <c r="C153" s="169" t="str">
        <f t="shared" si="78"/>
        <v/>
      </c>
      <c r="D153" s="275" t="str">
        <f t="shared" si="78"/>
        <v/>
      </c>
      <c r="E153" s="275">
        <f t="shared" si="78"/>
        <v>42931</v>
      </c>
      <c r="F153" s="275">
        <f t="shared" si="78"/>
        <v>0</v>
      </c>
      <c r="G153" s="276">
        <f t="shared" si="78"/>
        <v>0</v>
      </c>
      <c r="H153" s="280">
        <f t="shared" si="78"/>
        <v>0</v>
      </c>
      <c r="I153" s="98">
        <f t="shared" si="37"/>
        <v>0</v>
      </c>
      <c r="J153" s="248">
        <f>IF(I153=0,0,SUMIFS('Sch A. Input'!I44:BJ44,'Sch A. Input'!$I$14:$BJ$14,"Recurring",'Sch A. Input'!$I$13:$BJ$13,"&lt;="&amp;$R$120,'Sch A. Input'!$I$13:$BJ$13,"&lt;="&amp;$L$11))</f>
        <v>0</v>
      </c>
      <c r="K153" s="248">
        <f>IF(I153=0,0,SUMIFS('Sch A. Input'!I44:BJ44,'Sch A. Input'!$I$14:$BJ$14,"One-time",'Sch A. Input'!$I$13:$BJ$13,"&lt;="&amp;$R$120,'Sch A. Input'!$I$13:$BJ$13,"&lt;="&amp;$L$11))</f>
        <v>0</v>
      </c>
      <c r="L153" s="289">
        <f t="shared" si="38"/>
        <v>0</v>
      </c>
      <c r="M153" s="248">
        <f t="shared" si="39"/>
        <v>0</v>
      </c>
      <c r="N153" s="248">
        <f t="shared" si="40"/>
        <v>0</v>
      </c>
      <c r="O153" s="349">
        <f t="shared" si="41"/>
        <v>0</v>
      </c>
      <c r="P153" s="281">
        <f t="shared" si="42"/>
        <v>0</v>
      </c>
      <c r="Q153" s="287">
        <f t="shared" si="43"/>
        <v>0</v>
      </c>
      <c r="R153" s="251">
        <f t="shared" si="44"/>
        <v>0</v>
      </c>
      <c r="S153" s="252"/>
      <c r="T153" s="292">
        <f t="shared" si="45"/>
        <v>0</v>
      </c>
      <c r="U153" s="248">
        <f>IF(T153=0,0,SUMIFS('Sch A. Input'!I44:BJ44,'Sch A. Input'!$I$14:$BJ$14,"Recurring",'Sch A. Input'!$I$13:$BJ$13,"&lt;="&amp;$L$11,'Sch A. Input'!$I$13:$BJ$13,"&lt;="&amp;$AC$120,'Sch A. Input'!$I$13:$BJ$13,"&gt;"&amp;$R$120))</f>
        <v>0</v>
      </c>
      <c r="V153" s="248">
        <f>IF(T153=0,0,SUMIFS('Sch A. Input'!I44:BJ44,'Sch A. Input'!$I$14:$BJ$14,"One-time",'Sch A. Input'!$I$13:$BJ$13,"&lt;="&amp;$L$11,'Sch A. Input'!$I$13:$BJ$13,"&lt;="&amp;$AC$120,'Sch A. Input'!$I$13:$BJ$13,"&gt;"&amp;$R$120))</f>
        <v>0</v>
      </c>
      <c r="W153" s="289">
        <f t="shared" si="46"/>
        <v>0</v>
      </c>
      <c r="X153" s="248">
        <f t="shared" si="47"/>
        <v>0</v>
      </c>
      <c r="Y153" s="248">
        <f t="shared" si="48"/>
        <v>0</v>
      </c>
      <c r="Z153" s="348">
        <f t="shared" si="49"/>
        <v>0</v>
      </c>
      <c r="AA153" s="281">
        <f t="shared" si="50"/>
        <v>0</v>
      </c>
      <c r="AB153" s="287">
        <f t="shared" si="51"/>
        <v>0</v>
      </c>
      <c r="AC153" s="251">
        <f t="shared" si="52"/>
        <v>0</v>
      </c>
      <c r="AE153" s="292">
        <f t="shared" si="53"/>
        <v>0</v>
      </c>
      <c r="AF153" s="248">
        <f>IF(AE153=0,0,SUMIFS('Sch A. Input'!I44:BJ44,'Sch A. Input'!$I$14:$BJ$14,"Recurring",'Sch A. Input'!$I$13:$BJ$13,"&lt;="&amp;$L$11,'Sch A. Input'!$I$13:$BJ$13,"&lt;="&amp;$AN$120,'Sch A. Input'!$I$13:$BJ$13,"&gt;"&amp;$AC$120))</f>
        <v>0</v>
      </c>
      <c r="AG153" s="248">
        <f>IF(AE153=0,0,SUMIFS('Sch A. Input'!I44:BJ44,'Sch A. Input'!$I$14:$BJ$14,"One-time",'Sch A. Input'!$I$13:$BJ$13,"&lt;="&amp;L$11,'Sch A. Input'!$I$13:$BJ$13,"&lt;="&amp;$AN$120,'Sch A. Input'!$I$13:$BJ$13,"&gt;"&amp;$AC$120))</f>
        <v>0</v>
      </c>
      <c r="AH153" s="289">
        <f t="shared" si="54"/>
        <v>0</v>
      </c>
      <c r="AI153" s="248">
        <f t="shared" si="55"/>
        <v>0</v>
      </c>
      <c r="AJ153" s="248">
        <f t="shared" si="56"/>
        <v>0</v>
      </c>
      <c r="AK153" s="348">
        <f t="shared" si="57"/>
        <v>0</v>
      </c>
      <c r="AL153" s="281">
        <f t="shared" si="58"/>
        <v>0</v>
      </c>
      <c r="AM153" s="287">
        <f t="shared" si="59"/>
        <v>0</v>
      </c>
      <c r="AN153" s="251">
        <f t="shared" si="60"/>
        <v>0</v>
      </c>
      <c r="AT153" s="163"/>
      <c r="AU153" s="163"/>
      <c r="BK153" s="2"/>
      <c r="BL153" s="2"/>
      <c r="BM153" s="2"/>
      <c r="BN153" s="2"/>
      <c r="BO153" s="2"/>
      <c r="BP153" s="2"/>
      <c r="BQ153" s="2"/>
      <c r="BR153" s="2"/>
      <c r="BS153" s="2"/>
      <c r="BT153" s="2"/>
      <c r="BU153" s="2"/>
      <c r="BV153" s="2"/>
      <c r="CI153"/>
      <c r="CJ153"/>
      <c r="CK153"/>
      <c r="CL153"/>
      <c r="CM153"/>
      <c r="CN153"/>
      <c r="CO153"/>
      <c r="CP153"/>
      <c r="CQ153"/>
      <c r="CR153"/>
      <c r="CS153"/>
    </row>
    <row r="154" spans="2:97" x14ac:dyDescent="0.25">
      <c r="B154" s="70" t="str">
        <f t="shared" si="78"/>
        <v/>
      </c>
      <c r="C154" s="169" t="str">
        <f t="shared" si="78"/>
        <v/>
      </c>
      <c r="D154" s="275" t="str">
        <f t="shared" si="78"/>
        <v/>
      </c>
      <c r="E154" s="275">
        <f t="shared" si="78"/>
        <v>42931</v>
      </c>
      <c r="F154" s="275">
        <f t="shared" si="78"/>
        <v>0</v>
      </c>
      <c r="G154" s="276">
        <f t="shared" si="78"/>
        <v>0</v>
      </c>
      <c r="H154" s="280">
        <f t="shared" si="78"/>
        <v>0</v>
      </c>
      <c r="I154" s="98">
        <f t="shared" si="37"/>
        <v>0</v>
      </c>
      <c r="J154" s="248">
        <f>IF(I154=0,0,SUMIFS('Sch A. Input'!I45:BJ45,'Sch A. Input'!$I$14:$BJ$14,"Recurring",'Sch A. Input'!$I$13:$BJ$13,"&lt;="&amp;$R$120,'Sch A. Input'!$I$13:$BJ$13,"&lt;="&amp;$L$11))</f>
        <v>0</v>
      </c>
      <c r="K154" s="248">
        <f>IF(I154=0,0,SUMIFS('Sch A. Input'!I45:BJ45,'Sch A. Input'!$I$14:$BJ$14,"One-time",'Sch A. Input'!$I$13:$BJ$13,"&lt;="&amp;$R$120,'Sch A. Input'!$I$13:$BJ$13,"&lt;="&amp;$L$11))</f>
        <v>0</v>
      </c>
      <c r="L154" s="289">
        <f t="shared" si="38"/>
        <v>0</v>
      </c>
      <c r="M154" s="248">
        <f t="shared" si="39"/>
        <v>0</v>
      </c>
      <c r="N154" s="248">
        <f t="shared" si="40"/>
        <v>0</v>
      </c>
      <c r="O154" s="349">
        <f t="shared" si="41"/>
        <v>0</v>
      </c>
      <c r="P154" s="281">
        <f t="shared" si="42"/>
        <v>0</v>
      </c>
      <c r="Q154" s="287">
        <f t="shared" si="43"/>
        <v>0</v>
      </c>
      <c r="R154" s="251">
        <f t="shared" si="44"/>
        <v>0</v>
      </c>
      <c r="S154" s="252"/>
      <c r="T154" s="292">
        <f t="shared" si="45"/>
        <v>0</v>
      </c>
      <c r="U154" s="248">
        <f>IF(T154=0,0,SUMIFS('Sch A. Input'!I45:BJ45,'Sch A. Input'!$I$14:$BJ$14,"Recurring",'Sch A. Input'!$I$13:$BJ$13,"&lt;="&amp;$L$11,'Sch A. Input'!$I$13:$BJ$13,"&lt;="&amp;$AC$120,'Sch A. Input'!$I$13:$BJ$13,"&gt;"&amp;$R$120))</f>
        <v>0</v>
      </c>
      <c r="V154" s="248">
        <f>IF(T154=0,0,SUMIFS('Sch A. Input'!I45:BJ45,'Sch A. Input'!$I$14:$BJ$14,"One-time",'Sch A. Input'!$I$13:$BJ$13,"&lt;="&amp;$L$11,'Sch A. Input'!$I$13:$BJ$13,"&lt;="&amp;$AC$120,'Sch A. Input'!$I$13:$BJ$13,"&gt;"&amp;$R$120))</f>
        <v>0</v>
      </c>
      <c r="W154" s="289">
        <f t="shared" si="46"/>
        <v>0</v>
      </c>
      <c r="X154" s="248">
        <f t="shared" si="47"/>
        <v>0</v>
      </c>
      <c r="Y154" s="248">
        <f t="shared" si="48"/>
        <v>0</v>
      </c>
      <c r="Z154" s="348">
        <f t="shared" si="49"/>
        <v>0</v>
      </c>
      <c r="AA154" s="281">
        <f t="shared" si="50"/>
        <v>0</v>
      </c>
      <c r="AB154" s="287">
        <f t="shared" si="51"/>
        <v>0</v>
      </c>
      <c r="AC154" s="251">
        <f t="shared" si="52"/>
        <v>0</v>
      </c>
      <c r="AE154" s="292">
        <f t="shared" si="53"/>
        <v>0</v>
      </c>
      <c r="AF154" s="248">
        <f>IF(AE154=0,0,SUMIFS('Sch A. Input'!I45:BJ45,'Sch A. Input'!$I$14:$BJ$14,"Recurring",'Sch A. Input'!$I$13:$BJ$13,"&lt;="&amp;$L$11,'Sch A. Input'!$I$13:$BJ$13,"&lt;="&amp;$AN$120,'Sch A. Input'!$I$13:$BJ$13,"&gt;"&amp;$AC$120))</f>
        <v>0</v>
      </c>
      <c r="AG154" s="248">
        <f>IF(AE154=0,0,SUMIFS('Sch A. Input'!I45:BJ45,'Sch A. Input'!$I$14:$BJ$14,"One-time",'Sch A. Input'!$I$13:$BJ$13,"&lt;="&amp;L$11,'Sch A. Input'!$I$13:$BJ$13,"&lt;="&amp;$AN$120,'Sch A. Input'!$I$13:$BJ$13,"&gt;"&amp;$AC$120))</f>
        <v>0</v>
      </c>
      <c r="AH154" s="289">
        <f t="shared" si="54"/>
        <v>0</v>
      </c>
      <c r="AI154" s="248">
        <f t="shared" si="55"/>
        <v>0</v>
      </c>
      <c r="AJ154" s="248">
        <f t="shared" si="56"/>
        <v>0</v>
      </c>
      <c r="AK154" s="348">
        <f t="shared" si="57"/>
        <v>0</v>
      </c>
      <c r="AL154" s="281">
        <f t="shared" si="58"/>
        <v>0</v>
      </c>
      <c r="AM154" s="287">
        <f t="shared" si="59"/>
        <v>0</v>
      </c>
      <c r="AN154" s="251">
        <f t="shared" si="60"/>
        <v>0</v>
      </c>
      <c r="AT154" s="163"/>
      <c r="AU154" s="163"/>
      <c r="BK154" s="2"/>
      <c r="BL154" s="2"/>
      <c r="BM154" s="2"/>
      <c r="BN154" s="2"/>
      <c r="BO154" s="2"/>
      <c r="BP154" s="2"/>
      <c r="BQ154" s="2"/>
      <c r="BR154" s="2"/>
      <c r="BS154" s="2"/>
      <c r="BT154" s="2"/>
      <c r="BU154" s="2"/>
      <c r="BV154" s="2"/>
      <c r="CI154"/>
      <c r="CJ154"/>
      <c r="CK154"/>
      <c r="CL154"/>
      <c r="CM154"/>
      <c r="CN154"/>
      <c r="CO154"/>
      <c r="CP154"/>
      <c r="CQ154"/>
      <c r="CR154"/>
      <c r="CS154"/>
    </row>
    <row r="155" spans="2:97" x14ac:dyDescent="0.25">
      <c r="B155" s="70" t="str">
        <f t="shared" si="78"/>
        <v/>
      </c>
      <c r="C155" s="169" t="str">
        <f t="shared" si="78"/>
        <v/>
      </c>
      <c r="D155" s="275" t="str">
        <f t="shared" si="78"/>
        <v/>
      </c>
      <c r="E155" s="275">
        <f t="shared" si="78"/>
        <v>42931</v>
      </c>
      <c r="F155" s="275">
        <f t="shared" si="78"/>
        <v>0</v>
      </c>
      <c r="G155" s="276">
        <f t="shared" si="78"/>
        <v>0</v>
      </c>
      <c r="H155" s="280">
        <f t="shared" si="78"/>
        <v>0</v>
      </c>
      <c r="I155" s="98">
        <f t="shared" si="37"/>
        <v>0</v>
      </c>
      <c r="J155" s="248">
        <f>IF(I155=0,0,SUMIFS('Sch A. Input'!I46:BJ46,'Sch A. Input'!$I$14:$BJ$14,"Recurring",'Sch A. Input'!$I$13:$BJ$13,"&lt;="&amp;$R$120,'Sch A. Input'!$I$13:$BJ$13,"&lt;="&amp;$L$11))</f>
        <v>0</v>
      </c>
      <c r="K155" s="248">
        <f>IF(I155=0,0,SUMIFS('Sch A. Input'!I46:BJ46,'Sch A. Input'!$I$14:$BJ$14,"One-time",'Sch A. Input'!$I$13:$BJ$13,"&lt;="&amp;$R$120,'Sch A. Input'!$I$13:$BJ$13,"&lt;="&amp;$L$11))</f>
        <v>0</v>
      </c>
      <c r="L155" s="289">
        <f t="shared" si="38"/>
        <v>0</v>
      </c>
      <c r="M155" s="248">
        <f t="shared" si="39"/>
        <v>0</v>
      </c>
      <c r="N155" s="248">
        <f t="shared" si="40"/>
        <v>0</v>
      </c>
      <c r="O155" s="349">
        <f t="shared" si="41"/>
        <v>0</v>
      </c>
      <c r="P155" s="281">
        <f t="shared" si="42"/>
        <v>0</v>
      </c>
      <c r="Q155" s="287">
        <f t="shared" si="43"/>
        <v>0</v>
      </c>
      <c r="R155" s="251">
        <f t="shared" si="44"/>
        <v>0</v>
      </c>
      <c r="S155" s="252"/>
      <c r="T155" s="292">
        <f t="shared" si="45"/>
        <v>0</v>
      </c>
      <c r="U155" s="248">
        <f>IF(T155=0,0,SUMIFS('Sch A. Input'!I46:BJ46,'Sch A. Input'!$I$14:$BJ$14,"Recurring",'Sch A. Input'!$I$13:$BJ$13,"&lt;="&amp;$L$11,'Sch A. Input'!$I$13:$BJ$13,"&lt;="&amp;$AC$120,'Sch A. Input'!$I$13:$BJ$13,"&gt;"&amp;$R$120))</f>
        <v>0</v>
      </c>
      <c r="V155" s="248">
        <f>IF(T155=0,0,SUMIFS('Sch A. Input'!I46:BJ46,'Sch A. Input'!$I$14:$BJ$14,"One-time",'Sch A. Input'!$I$13:$BJ$13,"&lt;="&amp;$L$11,'Sch A. Input'!$I$13:$BJ$13,"&lt;="&amp;$AC$120,'Sch A. Input'!$I$13:$BJ$13,"&gt;"&amp;$R$120))</f>
        <v>0</v>
      </c>
      <c r="W155" s="289">
        <f t="shared" si="46"/>
        <v>0</v>
      </c>
      <c r="X155" s="248">
        <f t="shared" si="47"/>
        <v>0</v>
      </c>
      <c r="Y155" s="248">
        <f t="shared" si="48"/>
        <v>0</v>
      </c>
      <c r="Z155" s="348">
        <f t="shared" si="49"/>
        <v>0</v>
      </c>
      <c r="AA155" s="281">
        <f t="shared" si="50"/>
        <v>0</v>
      </c>
      <c r="AB155" s="287">
        <f t="shared" si="51"/>
        <v>0</v>
      </c>
      <c r="AC155" s="251">
        <f t="shared" si="52"/>
        <v>0</v>
      </c>
      <c r="AE155" s="292">
        <f t="shared" si="53"/>
        <v>0</v>
      </c>
      <c r="AF155" s="248">
        <f>IF(AE155=0,0,SUMIFS('Sch A. Input'!I46:BJ46,'Sch A. Input'!$I$14:$BJ$14,"Recurring",'Sch A. Input'!$I$13:$BJ$13,"&lt;="&amp;$L$11,'Sch A. Input'!$I$13:$BJ$13,"&lt;="&amp;$AN$120,'Sch A. Input'!$I$13:$BJ$13,"&gt;"&amp;$AC$120))</f>
        <v>0</v>
      </c>
      <c r="AG155" s="248">
        <f>IF(AE155=0,0,SUMIFS('Sch A. Input'!I46:BJ46,'Sch A. Input'!$I$14:$BJ$14,"One-time",'Sch A. Input'!$I$13:$BJ$13,"&lt;="&amp;L$11,'Sch A. Input'!$I$13:$BJ$13,"&lt;="&amp;$AN$120,'Sch A. Input'!$I$13:$BJ$13,"&gt;"&amp;$AC$120))</f>
        <v>0</v>
      </c>
      <c r="AH155" s="289">
        <f t="shared" si="54"/>
        <v>0</v>
      </c>
      <c r="AI155" s="248">
        <f t="shared" si="55"/>
        <v>0</v>
      </c>
      <c r="AJ155" s="248">
        <f t="shared" si="56"/>
        <v>0</v>
      </c>
      <c r="AK155" s="348">
        <f t="shared" si="57"/>
        <v>0</v>
      </c>
      <c r="AL155" s="281">
        <f t="shared" si="58"/>
        <v>0</v>
      </c>
      <c r="AM155" s="287">
        <f t="shared" si="59"/>
        <v>0</v>
      </c>
      <c r="AN155" s="251">
        <f t="shared" si="60"/>
        <v>0</v>
      </c>
      <c r="AT155" s="163"/>
      <c r="AU155" s="163"/>
      <c r="BK155" s="2"/>
      <c r="BL155" s="2"/>
      <c r="BM155" s="2"/>
      <c r="BN155" s="2"/>
      <c r="BO155" s="2"/>
      <c r="BP155" s="2"/>
      <c r="BQ155" s="2"/>
      <c r="BR155" s="2"/>
      <c r="BS155" s="2"/>
      <c r="BT155" s="2"/>
      <c r="BU155" s="2"/>
      <c r="BV155" s="2"/>
      <c r="CI155"/>
      <c r="CJ155"/>
      <c r="CK155"/>
      <c r="CL155"/>
      <c r="CM155"/>
      <c r="CN155"/>
      <c r="CO155"/>
      <c r="CP155"/>
      <c r="CQ155"/>
      <c r="CR155"/>
      <c r="CS155"/>
    </row>
    <row r="156" spans="2:97" x14ac:dyDescent="0.25">
      <c r="B156" s="70" t="str">
        <f t="shared" si="78"/>
        <v/>
      </c>
      <c r="C156" s="169" t="str">
        <f t="shared" si="78"/>
        <v/>
      </c>
      <c r="D156" s="275" t="str">
        <f t="shared" si="78"/>
        <v/>
      </c>
      <c r="E156" s="275">
        <f t="shared" si="78"/>
        <v>42931</v>
      </c>
      <c r="F156" s="275">
        <f t="shared" si="78"/>
        <v>0</v>
      </c>
      <c r="G156" s="276">
        <f t="shared" si="78"/>
        <v>0</v>
      </c>
      <c r="H156" s="280">
        <f t="shared" si="78"/>
        <v>0</v>
      </c>
      <c r="I156" s="98">
        <f t="shared" si="37"/>
        <v>0</v>
      </c>
      <c r="J156" s="248">
        <f>IF(I156=0,0,SUMIFS('Sch A. Input'!I47:BJ47,'Sch A. Input'!$I$14:$BJ$14,"Recurring",'Sch A. Input'!$I$13:$BJ$13,"&lt;="&amp;$R$120,'Sch A. Input'!$I$13:$BJ$13,"&lt;="&amp;$L$11))</f>
        <v>0</v>
      </c>
      <c r="K156" s="248">
        <f>IF(I156=0,0,SUMIFS('Sch A. Input'!I47:BJ47,'Sch A. Input'!$I$14:$BJ$14,"One-time",'Sch A. Input'!$I$13:$BJ$13,"&lt;="&amp;$R$120,'Sch A. Input'!$I$13:$BJ$13,"&lt;="&amp;$L$11))</f>
        <v>0</v>
      </c>
      <c r="L156" s="289">
        <f t="shared" si="38"/>
        <v>0</v>
      </c>
      <c r="M156" s="248">
        <f t="shared" si="39"/>
        <v>0</v>
      </c>
      <c r="N156" s="248">
        <f t="shared" si="40"/>
        <v>0</v>
      </c>
      <c r="O156" s="349">
        <f t="shared" si="41"/>
        <v>0</v>
      </c>
      <c r="P156" s="281">
        <f t="shared" si="42"/>
        <v>0</v>
      </c>
      <c r="Q156" s="287">
        <f t="shared" si="43"/>
        <v>0</v>
      </c>
      <c r="R156" s="251">
        <f t="shared" si="44"/>
        <v>0</v>
      </c>
      <c r="S156" s="252"/>
      <c r="T156" s="292">
        <f t="shared" si="45"/>
        <v>0</v>
      </c>
      <c r="U156" s="248">
        <f>IF(T156=0,0,SUMIFS('Sch A. Input'!I47:BJ47,'Sch A. Input'!$I$14:$BJ$14,"Recurring",'Sch A. Input'!$I$13:$BJ$13,"&lt;="&amp;$L$11,'Sch A. Input'!$I$13:$BJ$13,"&lt;="&amp;$AC$120,'Sch A. Input'!$I$13:$BJ$13,"&gt;"&amp;$R$120))</f>
        <v>0</v>
      </c>
      <c r="V156" s="248">
        <f>IF(T156=0,0,SUMIFS('Sch A. Input'!I47:BJ47,'Sch A. Input'!$I$14:$BJ$14,"One-time",'Sch A. Input'!$I$13:$BJ$13,"&lt;="&amp;$L$11,'Sch A. Input'!$I$13:$BJ$13,"&lt;="&amp;$AC$120,'Sch A. Input'!$I$13:$BJ$13,"&gt;"&amp;$R$120))</f>
        <v>0</v>
      </c>
      <c r="W156" s="289">
        <f t="shared" si="46"/>
        <v>0</v>
      </c>
      <c r="X156" s="248">
        <f t="shared" si="47"/>
        <v>0</v>
      </c>
      <c r="Y156" s="248">
        <f t="shared" si="48"/>
        <v>0</v>
      </c>
      <c r="Z156" s="348">
        <f t="shared" si="49"/>
        <v>0</v>
      </c>
      <c r="AA156" s="281">
        <f t="shared" si="50"/>
        <v>0</v>
      </c>
      <c r="AB156" s="287">
        <f t="shared" si="51"/>
        <v>0</v>
      </c>
      <c r="AC156" s="251">
        <f t="shared" si="52"/>
        <v>0</v>
      </c>
      <c r="AE156" s="292">
        <f t="shared" si="53"/>
        <v>0</v>
      </c>
      <c r="AF156" s="248">
        <f>IF(AE156=0,0,SUMIFS('Sch A. Input'!I47:BJ47,'Sch A. Input'!$I$14:$BJ$14,"Recurring",'Sch A. Input'!$I$13:$BJ$13,"&lt;="&amp;$L$11,'Sch A. Input'!$I$13:$BJ$13,"&lt;="&amp;$AN$120,'Sch A. Input'!$I$13:$BJ$13,"&gt;"&amp;$AC$120))</f>
        <v>0</v>
      </c>
      <c r="AG156" s="248">
        <f>IF(AE156=0,0,SUMIFS('Sch A. Input'!I47:BJ47,'Sch A. Input'!$I$14:$BJ$14,"One-time",'Sch A. Input'!$I$13:$BJ$13,"&lt;="&amp;L$11,'Sch A. Input'!$I$13:$BJ$13,"&lt;="&amp;$AN$120,'Sch A. Input'!$I$13:$BJ$13,"&gt;"&amp;$AC$120))</f>
        <v>0</v>
      </c>
      <c r="AH156" s="289">
        <f t="shared" si="54"/>
        <v>0</v>
      </c>
      <c r="AI156" s="248">
        <f t="shared" si="55"/>
        <v>0</v>
      </c>
      <c r="AJ156" s="248">
        <f t="shared" si="56"/>
        <v>0</v>
      </c>
      <c r="AK156" s="348">
        <f t="shared" si="57"/>
        <v>0</v>
      </c>
      <c r="AL156" s="281">
        <f t="shared" si="58"/>
        <v>0</v>
      </c>
      <c r="AM156" s="287">
        <f t="shared" si="59"/>
        <v>0</v>
      </c>
      <c r="AN156" s="251">
        <f t="shared" si="60"/>
        <v>0</v>
      </c>
      <c r="AT156" s="163"/>
      <c r="AU156" s="163"/>
      <c r="BK156" s="2"/>
      <c r="BL156" s="2"/>
      <c r="BM156" s="2"/>
      <c r="BN156" s="2"/>
      <c r="BO156" s="2"/>
      <c r="BP156" s="2"/>
      <c r="BQ156" s="2"/>
      <c r="BR156" s="2"/>
      <c r="BS156" s="2"/>
      <c r="BT156" s="2"/>
      <c r="BU156" s="2"/>
      <c r="BV156" s="2"/>
      <c r="CI156"/>
      <c r="CJ156"/>
      <c r="CK156"/>
      <c r="CL156"/>
      <c r="CM156"/>
      <c r="CN156"/>
      <c r="CO156"/>
      <c r="CP156"/>
      <c r="CQ156"/>
      <c r="CR156"/>
      <c r="CS156"/>
    </row>
    <row r="157" spans="2:97" x14ac:dyDescent="0.25">
      <c r="B157" s="70" t="str">
        <f t="shared" si="78"/>
        <v/>
      </c>
      <c r="C157" s="169" t="str">
        <f t="shared" si="78"/>
        <v/>
      </c>
      <c r="D157" s="275" t="str">
        <f t="shared" si="78"/>
        <v/>
      </c>
      <c r="E157" s="275">
        <f t="shared" si="78"/>
        <v>42931</v>
      </c>
      <c r="F157" s="275">
        <f t="shared" si="78"/>
        <v>0</v>
      </c>
      <c r="G157" s="276">
        <f t="shared" si="78"/>
        <v>0</v>
      </c>
      <c r="H157" s="280">
        <f t="shared" si="78"/>
        <v>0</v>
      </c>
      <c r="I157" s="98">
        <f t="shared" si="37"/>
        <v>0</v>
      </c>
      <c r="J157" s="248">
        <f>IF(I157=0,0,SUMIFS('Sch A. Input'!I48:BJ48,'Sch A. Input'!$I$14:$BJ$14,"Recurring",'Sch A. Input'!$I$13:$BJ$13,"&lt;="&amp;$R$120,'Sch A. Input'!$I$13:$BJ$13,"&lt;="&amp;$L$11))</f>
        <v>0</v>
      </c>
      <c r="K157" s="248">
        <f>IF(I157=0,0,SUMIFS('Sch A. Input'!I48:BJ48,'Sch A. Input'!$I$14:$BJ$14,"One-time",'Sch A. Input'!$I$13:$BJ$13,"&lt;="&amp;$R$120,'Sch A. Input'!$I$13:$BJ$13,"&lt;="&amp;$L$11))</f>
        <v>0</v>
      </c>
      <c r="L157" s="289">
        <f t="shared" si="38"/>
        <v>0</v>
      </c>
      <c r="M157" s="248">
        <f t="shared" si="39"/>
        <v>0</v>
      </c>
      <c r="N157" s="248">
        <f t="shared" si="40"/>
        <v>0</v>
      </c>
      <c r="O157" s="349">
        <f t="shared" si="41"/>
        <v>0</v>
      </c>
      <c r="P157" s="281">
        <f t="shared" si="42"/>
        <v>0</v>
      </c>
      <c r="Q157" s="287">
        <f t="shared" si="43"/>
        <v>0</v>
      </c>
      <c r="R157" s="251">
        <f t="shared" si="44"/>
        <v>0</v>
      </c>
      <c r="S157" s="252"/>
      <c r="T157" s="292">
        <f t="shared" si="45"/>
        <v>0</v>
      </c>
      <c r="U157" s="248">
        <f>IF(T157=0,0,SUMIFS('Sch A. Input'!I48:BJ48,'Sch A. Input'!$I$14:$BJ$14,"Recurring",'Sch A. Input'!$I$13:$BJ$13,"&lt;="&amp;$L$11,'Sch A. Input'!$I$13:$BJ$13,"&lt;="&amp;$AC$120,'Sch A. Input'!$I$13:$BJ$13,"&gt;"&amp;$R$120))</f>
        <v>0</v>
      </c>
      <c r="V157" s="248">
        <f>IF(T157=0,0,SUMIFS('Sch A. Input'!I48:BJ48,'Sch A. Input'!$I$14:$BJ$14,"One-time",'Sch A. Input'!$I$13:$BJ$13,"&lt;="&amp;$L$11,'Sch A. Input'!$I$13:$BJ$13,"&lt;="&amp;$AC$120,'Sch A. Input'!$I$13:$BJ$13,"&gt;"&amp;$R$120))</f>
        <v>0</v>
      </c>
      <c r="W157" s="289">
        <f t="shared" si="46"/>
        <v>0</v>
      </c>
      <c r="X157" s="248">
        <f t="shared" si="47"/>
        <v>0</v>
      </c>
      <c r="Y157" s="248">
        <f t="shared" si="48"/>
        <v>0</v>
      </c>
      <c r="Z157" s="348">
        <f t="shared" si="49"/>
        <v>0</v>
      </c>
      <c r="AA157" s="281">
        <f t="shared" si="50"/>
        <v>0</v>
      </c>
      <c r="AB157" s="287">
        <f t="shared" si="51"/>
        <v>0</v>
      </c>
      <c r="AC157" s="251">
        <f t="shared" si="52"/>
        <v>0</v>
      </c>
      <c r="AE157" s="292">
        <f t="shared" si="53"/>
        <v>0</v>
      </c>
      <c r="AF157" s="248">
        <f>IF(AE157=0,0,SUMIFS('Sch A. Input'!I48:BJ48,'Sch A. Input'!$I$14:$BJ$14,"Recurring",'Sch A. Input'!$I$13:$BJ$13,"&lt;="&amp;$L$11,'Sch A. Input'!$I$13:$BJ$13,"&lt;="&amp;$AN$120,'Sch A. Input'!$I$13:$BJ$13,"&gt;"&amp;$AC$120))</f>
        <v>0</v>
      </c>
      <c r="AG157" s="248">
        <f>IF(AE157=0,0,SUMIFS('Sch A. Input'!I48:BJ48,'Sch A. Input'!$I$14:$BJ$14,"One-time",'Sch A. Input'!$I$13:$BJ$13,"&lt;="&amp;L$11,'Sch A. Input'!$I$13:$BJ$13,"&lt;="&amp;$AN$120,'Sch A. Input'!$I$13:$BJ$13,"&gt;"&amp;$AC$120))</f>
        <v>0</v>
      </c>
      <c r="AH157" s="289">
        <f t="shared" si="54"/>
        <v>0</v>
      </c>
      <c r="AI157" s="248">
        <f t="shared" si="55"/>
        <v>0</v>
      </c>
      <c r="AJ157" s="248">
        <f t="shared" si="56"/>
        <v>0</v>
      </c>
      <c r="AK157" s="348">
        <f t="shared" si="57"/>
        <v>0</v>
      </c>
      <c r="AL157" s="281">
        <f t="shared" si="58"/>
        <v>0</v>
      </c>
      <c r="AM157" s="287">
        <f t="shared" si="59"/>
        <v>0</v>
      </c>
      <c r="AN157" s="251">
        <f t="shared" si="60"/>
        <v>0</v>
      </c>
      <c r="AT157" s="163"/>
      <c r="AU157" s="163"/>
      <c r="BK157" s="2"/>
      <c r="BL157" s="2"/>
      <c r="BM157" s="2"/>
      <c r="BN157" s="2"/>
      <c r="BO157" s="2"/>
      <c r="BP157" s="2"/>
      <c r="BQ157" s="2"/>
      <c r="BR157" s="2"/>
      <c r="BS157" s="2"/>
      <c r="BT157" s="2"/>
      <c r="BU157" s="2"/>
      <c r="BV157" s="2"/>
      <c r="CI157"/>
      <c r="CJ157"/>
      <c r="CK157"/>
      <c r="CL157"/>
      <c r="CM157"/>
      <c r="CN157"/>
      <c r="CO157"/>
      <c r="CP157"/>
      <c r="CQ157"/>
      <c r="CR157"/>
      <c r="CS157"/>
    </row>
    <row r="158" spans="2:97" x14ac:dyDescent="0.25">
      <c r="B158" s="70" t="str">
        <f t="shared" si="78"/>
        <v/>
      </c>
      <c r="C158" s="169" t="str">
        <f t="shared" si="78"/>
        <v/>
      </c>
      <c r="D158" s="275" t="str">
        <f t="shared" si="78"/>
        <v/>
      </c>
      <c r="E158" s="275">
        <f t="shared" si="78"/>
        <v>42931</v>
      </c>
      <c r="F158" s="275">
        <f t="shared" si="78"/>
        <v>0</v>
      </c>
      <c r="G158" s="276">
        <f t="shared" si="78"/>
        <v>0</v>
      </c>
      <c r="H158" s="280">
        <f t="shared" si="78"/>
        <v>0</v>
      </c>
      <c r="I158" s="98">
        <f t="shared" si="37"/>
        <v>0</v>
      </c>
      <c r="J158" s="248">
        <f>IF(I158=0,0,SUMIFS('Sch A. Input'!I49:BJ49,'Sch A. Input'!$I$14:$BJ$14,"Recurring",'Sch A. Input'!$I$13:$BJ$13,"&lt;="&amp;$R$120,'Sch A. Input'!$I$13:$BJ$13,"&lt;="&amp;$L$11))</f>
        <v>0</v>
      </c>
      <c r="K158" s="248">
        <f>IF(I158=0,0,SUMIFS('Sch A. Input'!I49:BJ49,'Sch A. Input'!$I$14:$BJ$14,"One-time",'Sch A. Input'!$I$13:$BJ$13,"&lt;="&amp;$R$120,'Sch A. Input'!$I$13:$BJ$13,"&lt;="&amp;$L$11))</f>
        <v>0</v>
      </c>
      <c r="L158" s="289">
        <f t="shared" si="38"/>
        <v>0</v>
      </c>
      <c r="M158" s="248">
        <f t="shared" si="39"/>
        <v>0</v>
      </c>
      <c r="N158" s="248">
        <f t="shared" si="40"/>
        <v>0</v>
      </c>
      <c r="O158" s="349">
        <f t="shared" si="41"/>
        <v>0</v>
      </c>
      <c r="P158" s="281">
        <f t="shared" si="42"/>
        <v>0</v>
      </c>
      <c r="Q158" s="287">
        <f t="shared" si="43"/>
        <v>0</v>
      </c>
      <c r="R158" s="251">
        <f t="shared" si="44"/>
        <v>0</v>
      </c>
      <c r="S158" s="252"/>
      <c r="T158" s="292">
        <f t="shared" si="45"/>
        <v>0</v>
      </c>
      <c r="U158" s="248">
        <f>IF(T158=0,0,SUMIFS('Sch A. Input'!I49:BJ49,'Sch A. Input'!$I$14:$BJ$14,"Recurring",'Sch A. Input'!$I$13:$BJ$13,"&lt;="&amp;$L$11,'Sch A. Input'!$I$13:$BJ$13,"&lt;="&amp;$AC$120,'Sch A. Input'!$I$13:$BJ$13,"&gt;"&amp;$R$120))</f>
        <v>0</v>
      </c>
      <c r="V158" s="248">
        <f>IF(T158=0,0,SUMIFS('Sch A. Input'!I49:BJ49,'Sch A. Input'!$I$14:$BJ$14,"One-time",'Sch A. Input'!$I$13:$BJ$13,"&lt;="&amp;$L$11,'Sch A. Input'!$I$13:$BJ$13,"&lt;="&amp;$AC$120,'Sch A. Input'!$I$13:$BJ$13,"&gt;"&amp;$R$120))</f>
        <v>0</v>
      </c>
      <c r="W158" s="289">
        <f t="shared" si="46"/>
        <v>0</v>
      </c>
      <c r="X158" s="248">
        <f t="shared" si="47"/>
        <v>0</v>
      </c>
      <c r="Y158" s="248">
        <f t="shared" si="48"/>
        <v>0</v>
      </c>
      <c r="Z158" s="348">
        <f t="shared" si="49"/>
        <v>0</v>
      </c>
      <c r="AA158" s="281">
        <f t="shared" si="50"/>
        <v>0</v>
      </c>
      <c r="AB158" s="287">
        <f t="shared" si="51"/>
        <v>0</v>
      </c>
      <c r="AC158" s="251">
        <f t="shared" si="52"/>
        <v>0</v>
      </c>
      <c r="AE158" s="292">
        <f t="shared" si="53"/>
        <v>0</v>
      </c>
      <c r="AF158" s="248">
        <f>IF(AE158=0,0,SUMIFS('Sch A. Input'!I49:BJ49,'Sch A. Input'!$I$14:$BJ$14,"Recurring",'Sch A. Input'!$I$13:$BJ$13,"&lt;="&amp;$L$11,'Sch A. Input'!$I$13:$BJ$13,"&lt;="&amp;$AN$120,'Sch A. Input'!$I$13:$BJ$13,"&gt;"&amp;$AC$120))</f>
        <v>0</v>
      </c>
      <c r="AG158" s="248">
        <f>IF(AE158=0,0,SUMIFS('Sch A. Input'!I49:BJ49,'Sch A. Input'!$I$14:$BJ$14,"One-time",'Sch A. Input'!$I$13:$BJ$13,"&lt;="&amp;L$11,'Sch A. Input'!$I$13:$BJ$13,"&lt;="&amp;$AN$120,'Sch A. Input'!$I$13:$BJ$13,"&gt;"&amp;$AC$120))</f>
        <v>0</v>
      </c>
      <c r="AH158" s="289">
        <f t="shared" si="54"/>
        <v>0</v>
      </c>
      <c r="AI158" s="248">
        <f t="shared" si="55"/>
        <v>0</v>
      </c>
      <c r="AJ158" s="248">
        <f t="shared" si="56"/>
        <v>0</v>
      </c>
      <c r="AK158" s="348">
        <f t="shared" si="57"/>
        <v>0</v>
      </c>
      <c r="AL158" s="281">
        <f t="shared" si="58"/>
        <v>0</v>
      </c>
      <c r="AM158" s="287">
        <f t="shared" si="59"/>
        <v>0</v>
      </c>
      <c r="AN158" s="251">
        <f t="shared" si="60"/>
        <v>0</v>
      </c>
      <c r="AT158" s="163"/>
      <c r="AU158" s="163"/>
      <c r="BK158" s="2"/>
      <c r="BL158" s="2"/>
      <c r="BM158" s="2"/>
      <c r="BN158" s="2"/>
      <c r="BO158" s="2"/>
      <c r="BP158" s="2"/>
      <c r="BQ158" s="2"/>
      <c r="BR158" s="2"/>
      <c r="BS158" s="2"/>
      <c r="BT158" s="2"/>
      <c r="BU158" s="2"/>
      <c r="BV158" s="2"/>
      <c r="CI158"/>
      <c r="CJ158"/>
      <c r="CK158"/>
      <c r="CL158"/>
      <c r="CM158"/>
      <c r="CN158"/>
      <c r="CO158"/>
      <c r="CP158"/>
      <c r="CQ158"/>
      <c r="CR158"/>
      <c r="CS158"/>
    </row>
    <row r="159" spans="2:97" x14ac:dyDescent="0.25">
      <c r="B159" s="70" t="str">
        <f t="shared" si="78"/>
        <v/>
      </c>
      <c r="C159" s="169" t="str">
        <f t="shared" si="78"/>
        <v/>
      </c>
      <c r="D159" s="275" t="str">
        <f t="shared" si="78"/>
        <v/>
      </c>
      <c r="E159" s="275">
        <f t="shared" si="78"/>
        <v>42931</v>
      </c>
      <c r="F159" s="275">
        <f t="shared" si="78"/>
        <v>0</v>
      </c>
      <c r="G159" s="276">
        <f t="shared" si="78"/>
        <v>0</v>
      </c>
      <c r="H159" s="280">
        <f t="shared" si="78"/>
        <v>0</v>
      </c>
      <c r="I159" s="98">
        <f t="shared" si="37"/>
        <v>0</v>
      </c>
      <c r="J159" s="248">
        <f>IF(I159=0,0,SUMIFS('Sch A. Input'!I50:BJ50,'Sch A. Input'!$I$14:$BJ$14,"Recurring",'Sch A. Input'!$I$13:$BJ$13,"&lt;="&amp;$R$120,'Sch A. Input'!$I$13:$BJ$13,"&lt;="&amp;$L$11))</f>
        <v>0</v>
      </c>
      <c r="K159" s="248">
        <f>IF(I159=0,0,SUMIFS('Sch A. Input'!I50:BJ50,'Sch A. Input'!$I$14:$BJ$14,"One-time",'Sch A. Input'!$I$13:$BJ$13,"&lt;="&amp;$R$120,'Sch A. Input'!$I$13:$BJ$13,"&lt;="&amp;$L$11))</f>
        <v>0</v>
      </c>
      <c r="L159" s="289">
        <f t="shared" si="38"/>
        <v>0</v>
      </c>
      <c r="M159" s="248">
        <f t="shared" si="39"/>
        <v>0</v>
      </c>
      <c r="N159" s="248">
        <f t="shared" si="40"/>
        <v>0</v>
      </c>
      <c r="O159" s="349">
        <f t="shared" si="41"/>
        <v>0</v>
      </c>
      <c r="P159" s="281">
        <f t="shared" si="42"/>
        <v>0</v>
      </c>
      <c r="Q159" s="287">
        <f t="shared" si="43"/>
        <v>0</v>
      </c>
      <c r="R159" s="251">
        <f t="shared" si="44"/>
        <v>0</v>
      </c>
      <c r="S159" s="252"/>
      <c r="T159" s="292">
        <f t="shared" si="45"/>
        <v>0</v>
      </c>
      <c r="U159" s="248">
        <f>IF(T159=0,0,SUMIFS('Sch A. Input'!I50:BJ50,'Sch A. Input'!$I$14:$BJ$14,"Recurring",'Sch A. Input'!$I$13:$BJ$13,"&lt;="&amp;$L$11,'Sch A. Input'!$I$13:$BJ$13,"&lt;="&amp;$AC$120,'Sch A. Input'!$I$13:$BJ$13,"&gt;"&amp;$R$120))</f>
        <v>0</v>
      </c>
      <c r="V159" s="248">
        <f>IF(T159=0,0,SUMIFS('Sch A. Input'!I50:BJ50,'Sch A. Input'!$I$14:$BJ$14,"One-time",'Sch A. Input'!$I$13:$BJ$13,"&lt;="&amp;$L$11,'Sch A. Input'!$I$13:$BJ$13,"&lt;="&amp;$AC$120,'Sch A. Input'!$I$13:$BJ$13,"&gt;"&amp;$R$120))</f>
        <v>0</v>
      </c>
      <c r="W159" s="289">
        <f t="shared" si="46"/>
        <v>0</v>
      </c>
      <c r="X159" s="248">
        <f t="shared" si="47"/>
        <v>0</v>
      </c>
      <c r="Y159" s="248">
        <f t="shared" si="48"/>
        <v>0</v>
      </c>
      <c r="Z159" s="348">
        <f t="shared" si="49"/>
        <v>0</v>
      </c>
      <c r="AA159" s="281">
        <f t="shared" si="50"/>
        <v>0</v>
      </c>
      <c r="AB159" s="287">
        <f t="shared" si="51"/>
        <v>0</v>
      </c>
      <c r="AC159" s="251">
        <f t="shared" si="52"/>
        <v>0</v>
      </c>
      <c r="AE159" s="292">
        <f t="shared" si="53"/>
        <v>0</v>
      </c>
      <c r="AF159" s="248">
        <f>IF(AE159=0,0,SUMIFS('Sch A. Input'!I50:BJ50,'Sch A. Input'!$I$14:$BJ$14,"Recurring",'Sch A. Input'!$I$13:$BJ$13,"&lt;="&amp;$L$11,'Sch A. Input'!$I$13:$BJ$13,"&lt;="&amp;$AN$120,'Sch A. Input'!$I$13:$BJ$13,"&gt;"&amp;$AC$120))</f>
        <v>0</v>
      </c>
      <c r="AG159" s="248">
        <f>IF(AE159=0,0,SUMIFS('Sch A. Input'!I50:BJ50,'Sch A. Input'!$I$14:$BJ$14,"One-time",'Sch A. Input'!$I$13:$BJ$13,"&lt;="&amp;L$11,'Sch A. Input'!$I$13:$BJ$13,"&lt;="&amp;$AN$120,'Sch A. Input'!$I$13:$BJ$13,"&gt;"&amp;$AC$120))</f>
        <v>0</v>
      </c>
      <c r="AH159" s="289">
        <f t="shared" si="54"/>
        <v>0</v>
      </c>
      <c r="AI159" s="248">
        <f t="shared" si="55"/>
        <v>0</v>
      </c>
      <c r="AJ159" s="248">
        <f t="shared" si="56"/>
        <v>0</v>
      </c>
      <c r="AK159" s="348">
        <f t="shared" si="57"/>
        <v>0</v>
      </c>
      <c r="AL159" s="281">
        <f t="shared" si="58"/>
        <v>0</v>
      </c>
      <c r="AM159" s="287">
        <f t="shared" si="59"/>
        <v>0</v>
      </c>
      <c r="AN159" s="251">
        <f t="shared" si="60"/>
        <v>0</v>
      </c>
      <c r="AT159" s="163"/>
      <c r="AU159" s="163"/>
      <c r="BK159" s="2"/>
      <c r="BL159" s="2"/>
      <c r="BM159" s="2"/>
      <c r="BN159" s="2"/>
      <c r="BO159" s="2"/>
      <c r="BP159" s="2"/>
      <c r="BQ159" s="2"/>
      <c r="BR159" s="2"/>
      <c r="BS159" s="2"/>
      <c r="BT159" s="2"/>
      <c r="BU159" s="2"/>
      <c r="BV159" s="2"/>
      <c r="CI159"/>
      <c r="CJ159"/>
      <c r="CK159"/>
      <c r="CL159"/>
      <c r="CM159"/>
      <c r="CN159"/>
      <c r="CO159"/>
      <c r="CP159"/>
      <c r="CQ159"/>
      <c r="CR159"/>
      <c r="CS159"/>
    </row>
    <row r="160" spans="2:97" x14ac:dyDescent="0.25">
      <c r="B160" s="70" t="str">
        <f t="shared" si="78"/>
        <v/>
      </c>
      <c r="C160" s="169" t="str">
        <f t="shared" si="78"/>
        <v/>
      </c>
      <c r="D160" s="275" t="str">
        <f t="shared" si="78"/>
        <v/>
      </c>
      <c r="E160" s="275">
        <f t="shared" si="78"/>
        <v>42931</v>
      </c>
      <c r="F160" s="275">
        <f t="shared" si="78"/>
        <v>0</v>
      </c>
      <c r="G160" s="276">
        <f t="shared" si="78"/>
        <v>0</v>
      </c>
      <c r="H160" s="280">
        <f t="shared" si="78"/>
        <v>0</v>
      </c>
      <c r="I160" s="98">
        <f t="shared" si="37"/>
        <v>0</v>
      </c>
      <c r="J160" s="248">
        <f>IF(I160=0,0,SUMIFS('Sch A. Input'!I51:BJ51,'Sch A. Input'!$I$14:$BJ$14,"Recurring",'Sch A. Input'!$I$13:$BJ$13,"&lt;="&amp;$R$120,'Sch A. Input'!$I$13:$BJ$13,"&lt;="&amp;$L$11))</f>
        <v>0</v>
      </c>
      <c r="K160" s="248">
        <f>IF(I160=0,0,SUMIFS('Sch A. Input'!I51:BJ51,'Sch A. Input'!$I$14:$BJ$14,"One-time",'Sch A. Input'!$I$13:$BJ$13,"&lt;="&amp;$R$120,'Sch A. Input'!$I$13:$BJ$13,"&lt;="&amp;$L$11))</f>
        <v>0</v>
      </c>
      <c r="L160" s="289">
        <f t="shared" si="38"/>
        <v>0</v>
      </c>
      <c r="M160" s="248">
        <f t="shared" si="39"/>
        <v>0</v>
      </c>
      <c r="N160" s="248">
        <f t="shared" si="40"/>
        <v>0</v>
      </c>
      <c r="O160" s="349">
        <f t="shared" si="41"/>
        <v>0</v>
      </c>
      <c r="P160" s="281">
        <f t="shared" si="42"/>
        <v>0</v>
      </c>
      <c r="Q160" s="287">
        <f t="shared" si="43"/>
        <v>0</v>
      </c>
      <c r="R160" s="251">
        <f t="shared" si="44"/>
        <v>0</v>
      </c>
      <c r="S160" s="252"/>
      <c r="T160" s="292">
        <f t="shared" si="45"/>
        <v>0</v>
      </c>
      <c r="U160" s="248">
        <f>IF(T160=0,0,SUMIFS('Sch A. Input'!I51:BJ51,'Sch A. Input'!$I$14:$BJ$14,"Recurring",'Sch A. Input'!$I$13:$BJ$13,"&lt;="&amp;$L$11,'Sch A. Input'!$I$13:$BJ$13,"&lt;="&amp;$AC$120,'Sch A. Input'!$I$13:$BJ$13,"&gt;"&amp;$R$120))</f>
        <v>0</v>
      </c>
      <c r="V160" s="248">
        <f>IF(T160=0,0,SUMIFS('Sch A. Input'!I51:BJ51,'Sch A. Input'!$I$14:$BJ$14,"One-time",'Sch A. Input'!$I$13:$BJ$13,"&lt;="&amp;$L$11,'Sch A. Input'!$I$13:$BJ$13,"&lt;="&amp;$AC$120,'Sch A. Input'!$I$13:$BJ$13,"&gt;"&amp;$R$120))</f>
        <v>0</v>
      </c>
      <c r="W160" s="289">
        <f t="shared" si="46"/>
        <v>0</v>
      </c>
      <c r="X160" s="248">
        <f t="shared" si="47"/>
        <v>0</v>
      </c>
      <c r="Y160" s="248">
        <f t="shared" si="48"/>
        <v>0</v>
      </c>
      <c r="Z160" s="348">
        <f t="shared" si="49"/>
        <v>0</v>
      </c>
      <c r="AA160" s="281">
        <f t="shared" si="50"/>
        <v>0</v>
      </c>
      <c r="AB160" s="287">
        <f t="shared" si="51"/>
        <v>0</v>
      </c>
      <c r="AC160" s="251">
        <f t="shared" si="52"/>
        <v>0</v>
      </c>
      <c r="AE160" s="292">
        <f t="shared" si="53"/>
        <v>0</v>
      </c>
      <c r="AF160" s="248">
        <f>IF(AE160=0,0,SUMIFS('Sch A. Input'!I51:BJ51,'Sch A. Input'!$I$14:$BJ$14,"Recurring",'Sch A. Input'!$I$13:$BJ$13,"&lt;="&amp;$L$11,'Sch A. Input'!$I$13:$BJ$13,"&lt;="&amp;$AN$120,'Sch A. Input'!$I$13:$BJ$13,"&gt;"&amp;$AC$120))</f>
        <v>0</v>
      </c>
      <c r="AG160" s="248">
        <f>IF(AE160=0,0,SUMIFS('Sch A. Input'!I51:BJ51,'Sch A. Input'!$I$14:$BJ$14,"One-time",'Sch A. Input'!$I$13:$BJ$13,"&lt;="&amp;L$11,'Sch A. Input'!$I$13:$BJ$13,"&lt;="&amp;$AN$120,'Sch A. Input'!$I$13:$BJ$13,"&gt;"&amp;$AC$120))</f>
        <v>0</v>
      </c>
      <c r="AH160" s="289">
        <f t="shared" si="54"/>
        <v>0</v>
      </c>
      <c r="AI160" s="248">
        <f t="shared" si="55"/>
        <v>0</v>
      </c>
      <c r="AJ160" s="248">
        <f t="shared" si="56"/>
        <v>0</v>
      </c>
      <c r="AK160" s="348">
        <f t="shared" si="57"/>
        <v>0</v>
      </c>
      <c r="AL160" s="281">
        <f t="shared" si="58"/>
        <v>0</v>
      </c>
      <c r="AM160" s="287">
        <f t="shared" si="59"/>
        <v>0</v>
      </c>
      <c r="AN160" s="251">
        <f t="shared" si="60"/>
        <v>0</v>
      </c>
      <c r="AT160" s="163"/>
      <c r="AU160" s="163"/>
      <c r="BK160" s="2"/>
      <c r="BL160" s="2"/>
      <c r="BM160" s="2"/>
      <c r="BN160" s="2"/>
      <c r="BO160" s="2"/>
      <c r="BP160" s="2"/>
      <c r="BQ160" s="2"/>
      <c r="BR160" s="2"/>
      <c r="BS160" s="2"/>
      <c r="BT160" s="2"/>
      <c r="BU160" s="2"/>
      <c r="BV160" s="2"/>
      <c r="CI160"/>
      <c r="CJ160"/>
      <c r="CK160"/>
      <c r="CL160"/>
      <c r="CM160"/>
      <c r="CN160"/>
      <c r="CO160"/>
      <c r="CP160"/>
      <c r="CQ160"/>
      <c r="CR160"/>
      <c r="CS160"/>
    </row>
    <row r="161" spans="2:97" x14ac:dyDescent="0.25">
      <c r="B161" s="70" t="str">
        <f t="shared" si="78"/>
        <v/>
      </c>
      <c r="C161" s="169" t="str">
        <f t="shared" si="78"/>
        <v/>
      </c>
      <c r="D161" s="275" t="str">
        <f t="shared" si="78"/>
        <v/>
      </c>
      <c r="E161" s="275">
        <f t="shared" si="78"/>
        <v>42931</v>
      </c>
      <c r="F161" s="275">
        <f t="shared" si="78"/>
        <v>0</v>
      </c>
      <c r="G161" s="276">
        <f t="shared" si="78"/>
        <v>0</v>
      </c>
      <c r="H161" s="280">
        <f t="shared" si="78"/>
        <v>0</v>
      </c>
      <c r="I161" s="98">
        <f t="shared" si="37"/>
        <v>0</v>
      </c>
      <c r="J161" s="248">
        <f>IF(I161=0,0,SUMIFS('Sch A. Input'!I52:BJ52,'Sch A. Input'!$I$14:$BJ$14,"Recurring",'Sch A. Input'!$I$13:$BJ$13,"&lt;="&amp;$R$120,'Sch A. Input'!$I$13:$BJ$13,"&lt;="&amp;$L$11))</f>
        <v>0</v>
      </c>
      <c r="K161" s="248">
        <f>IF(I161=0,0,SUMIFS('Sch A. Input'!I52:BJ52,'Sch A. Input'!$I$14:$BJ$14,"One-time",'Sch A. Input'!$I$13:$BJ$13,"&lt;="&amp;$R$120,'Sch A. Input'!$I$13:$BJ$13,"&lt;="&amp;$L$11))</f>
        <v>0</v>
      </c>
      <c r="L161" s="289">
        <f t="shared" si="38"/>
        <v>0</v>
      </c>
      <c r="M161" s="248">
        <f t="shared" si="39"/>
        <v>0</v>
      </c>
      <c r="N161" s="248">
        <f t="shared" si="40"/>
        <v>0</v>
      </c>
      <c r="O161" s="349">
        <f t="shared" si="41"/>
        <v>0</v>
      </c>
      <c r="P161" s="281">
        <f t="shared" si="42"/>
        <v>0</v>
      </c>
      <c r="Q161" s="287">
        <f t="shared" si="43"/>
        <v>0</v>
      </c>
      <c r="R161" s="251">
        <f t="shared" si="44"/>
        <v>0</v>
      </c>
      <c r="S161" s="252"/>
      <c r="T161" s="292">
        <f t="shared" si="45"/>
        <v>0</v>
      </c>
      <c r="U161" s="248">
        <f>IF(T161=0,0,SUMIFS('Sch A. Input'!I52:BJ52,'Sch A. Input'!$I$14:$BJ$14,"Recurring",'Sch A. Input'!$I$13:$BJ$13,"&lt;="&amp;$L$11,'Sch A. Input'!$I$13:$BJ$13,"&lt;="&amp;$AC$120,'Sch A. Input'!$I$13:$BJ$13,"&gt;"&amp;$R$120))</f>
        <v>0</v>
      </c>
      <c r="V161" s="248">
        <f>IF(T161=0,0,SUMIFS('Sch A. Input'!I52:BJ52,'Sch A. Input'!$I$14:$BJ$14,"One-time",'Sch A. Input'!$I$13:$BJ$13,"&lt;="&amp;$L$11,'Sch A. Input'!$I$13:$BJ$13,"&lt;="&amp;$AC$120,'Sch A. Input'!$I$13:$BJ$13,"&gt;"&amp;$R$120))</f>
        <v>0</v>
      </c>
      <c r="W161" s="289">
        <f t="shared" si="46"/>
        <v>0</v>
      </c>
      <c r="X161" s="248">
        <f t="shared" si="47"/>
        <v>0</v>
      </c>
      <c r="Y161" s="248">
        <f t="shared" si="48"/>
        <v>0</v>
      </c>
      <c r="Z161" s="348">
        <f t="shared" si="49"/>
        <v>0</v>
      </c>
      <c r="AA161" s="281">
        <f t="shared" si="50"/>
        <v>0</v>
      </c>
      <c r="AB161" s="287">
        <f t="shared" si="51"/>
        <v>0</v>
      </c>
      <c r="AC161" s="251">
        <f t="shared" si="52"/>
        <v>0</v>
      </c>
      <c r="AE161" s="292">
        <f t="shared" si="53"/>
        <v>0</v>
      </c>
      <c r="AF161" s="248">
        <f>IF(AE161=0,0,SUMIFS('Sch A. Input'!I52:BJ52,'Sch A. Input'!$I$14:$BJ$14,"Recurring",'Sch A. Input'!$I$13:$BJ$13,"&lt;="&amp;$L$11,'Sch A. Input'!$I$13:$BJ$13,"&lt;="&amp;$AN$120,'Sch A. Input'!$I$13:$BJ$13,"&gt;"&amp;$AC$120))</f>
        <v>0</v>
      </c>
      <c r="AG161" s="248">
        <f>IF(AE161=0,0,SUMIFS('Sch A. Input'!I52:BJ52,'Sch A. Input'!$I$14:$BJ$14,"One-time",'Sch A. Input'!$I$13:$BJ$13,"&lt;="&amp;L$11,'Sch A. Input'!$I$13:$BJ$13,"&lt;="&amp;$AN$120,'Sch A. Input'!$I$13:$BJ$13,"&gt;"&amp;$AC$120))</f>
        <v>0</v>
      </c>
      <c r="AH161" s="289">
        <f t="shared" si="54"/>
        <v>0</v>
      </c>
      <c r="AI161" s="248">
        <f t="shared" si="55"/>
        <v>0</v>
      </c>
      <c r="AJ161" s="248">
        <f t="shared" si="56"/>
        <v>0</v>
      </c>
      <c r="AK161" s="348">
        <f t="shared" si="57"/>
        <v>0</v>
      </c>
      <c r="AL161" s="281">
        <f t="shared" si="58"/>
        <v>0</v>
      </c>
      <c r="AM161" s="287">
        <f t="shared" si="59"/>
        <v>0</v>
      </c>
      <c r="AN161" s="251">
        <f t="shared" si="60"/>
        <v>0</v>
      </c>
      <c r="AT161" s="163"/>
      <c r="AU161" s="163"/>
      <c r="BK161" s="2"/>
      <c r="BL161" s="2"/>
      <c r="BM161" s="2"/>
      <c r="BN161" s="2"/>
      <c r="BO161" s="2"/>
      <c r="BP161" s="2"/>
      <c r="BQ161" s="2"/>
      <c r="BR161" s="2"/>
      <c r="BS161" s="2"/>
      <c r="BT161" s="2"/>
      <c r="BU161" s="2"/>
      <c r="BV161" s="2"/>
      <c r="CI161"/>
      <c r="CJ161"/>
      <c r="CK161"/>
      <c r="CL161"/>
      <c r="CM161"/>
      <c r="CN161"/>
      <c r="CO161"/>
      <c r="CP161"/>
      <c r="CQ161"/>
      <c r="CR161"/>
      <c r="CS161"/>
    </row>
    <row r="162" spans="2:97" x14ac:dyDescent="0.25">
      <c r="B162" s="70" t="str">
        <f t="shared" si="78"/>
        <v/>
      </c>
      <c r="C162" s="169" t="str">
        <f t="shared" si="78"/>
        <v/>
      </c>
      <c r="D162" s="275" t="str">
        <f t="shared" si="78"/>
        <v/>
      </c>
      <c r="E162" s="275">
        <f t="shared" si="78"/>
        <v>42931</v>
      </c>
      <c r="F162" s="275">
        <f t="shared" si="78"/>
        <v>0</v>
      </c>
      <c r="G162" s="276">
        <f t="shared" si="78"/>
        <v>0</v>
      </c>
      <c r="H162" s="280">
        <f t="shared" si="78"/>
        <v>0</v>
      </c>
      <c r="I162" s="98">
        <f t="shared" si="37"/>
        <v>0</v>
      </c>
      <c r="J162" s="248">
        <f>IF(I162=0,0,SUMIFS('Sch A. Input'!I53:BJ53,'Sch A. Input'!$I$14:$BJ$14,"Recurring",'Sch A. Input'!$I$13:$BJ$13,"&lt;="&amp;$R$120,'Sch A. Input'!$I$13:$BJ$13,"&lt;="&amp;$L$11))</f>
        <v>0</v>
      </c>
      <c r="K162" s="248">
        <f>IF(I162=0,0,SUMIFS('Sch A. Input'!I53:BJ53,'Sch A. Input'!$I$14:$BJ$14,"One-time",'Sch A. Input'!$I$13:$BJ$13,"&lt;="&amp;$R$120,'Sch A. Input'!$I$13:$BJ$13,"&lt;="&amp;$L$11))</f>
        <v>0</v>
      </c>
      <c r="L162" s="289">
        <f t="shared" si="38"/>
        <v>0</v>
      </c>
      <c r="M162" s="248">
        <f t="shared" si="39"/>
        <v>0</v>
      </c>
      <c r="N162" s="248">
        <f t="shared" si="40"/>
        <v>0</v>
      </c>
      <c r="O162" s="349">
        <f t="shared" si="41"/>
        <v>0</v>
      </c>
      <c r="P162" s="281">
        <f t="shared" si="42"/>
        <v>0</v>
      </c>
      <c r="Q162" s="287">
        <f t="shared" si="43"/>
        <v>0</v>
      </c>
      <c r="R162" s="251">
        <f t="shared" si="44"/>
        <v>0</v>
      </c>
      <c r="S162" s="252"/>
      <c r="T162" s="292">
        <f t="shared" si="45"/>
        <v>0</v>
      </c>
      <c r="U162" s="248">
        <f>IF(T162=0,0,SUMIFS('Sch A. Input'!I53:BJ53,'Sch A. Input'!$I$14:$BJ$14,"Recurring",'Sch A. Input'!$I$13:$BJ$13,"&lt;="&amp;$L$11,'Sch A. Input'!$I$13:$BJ$13,"&lt;="&amp;$AC$120,'Sch A. Input'!$I$13:$BJ$13,"&gt;"&amp;$R$120))</f>
        <v>0</v>
      </c>
      <c r="V162" s="248">
        <f>IF(T162=0,0,SUMIFS('Sch A. Input'!I53:BJ53,'Sch A. Input'!$I$14:$BJ$14,"One-time",'Sch A. Input'!$I$13:$BJ$13,"&lt;="&amp;$L$11,'Sch A. Input'!$I$13:$BJ$13,"&lt;="&amp;$AC$120,'Sch A. Input'!$I$13:$BJ$13,"&gt;"&amp;$R$120))</f>
        <v>0</v>
      </c>
      <c r="W162" s="289">
        <f t="shared" si="46"/>
        <v>0</v>
      </c>
      <c r="X162" s="248">
        <f t="shared" si="47"/>
        <v>0</v>
      </c>
      <c r="Y162" s="248">
        <f t="shared" si="48"/>
        <v>0</v>
      </c>
      <c r="Z162" s="348">
        <f t="shared" si="49"/>
        <v>0</v>
      </c>
      <c r="AA162" s="281">
        <f t="shared" si="50"/>
        <v>0</v>
      </c>
      <c r="AB162" s="287">
        <f t="shared" si="51"/>
        <v>0</v>
      </c>
      <c r="AC162" s="251">
        <f t="shared" si="52"/>
        <v>0</v>
      </c>
      <c r="AE162" s="292">
        <f t="shared" si="53"/>
        <v>0</v>
      </c>
      <c r="AF162" s="248">
        <f>IF(AE162=0,0,SUMIFS('Sch A. Input'!I53:BJ53,'Sch A. Input'!$I$14:$BJ$14,"Recurring",'Sch A. Input'!$I$13:$BJ$13,"&lt;="&amp;$L$11,'Sch A. Input'!$I$13:$BJ$13,"&lt;="&amp;$AN$120,'Sch A. Input'!$I$13:$BJ$13,"&gt;"&amp;$AC$120))</f>
        <v>0</v>
      </c>
      <c r="AG162" s="248">
        <f>IF(AE162=0,0,SUMIFS('Sch A. Input'!I53:BJ53,'Sch A. Input'!$I$14:$BJ$14,"One-time",'Sch A. Input'!$I$13:$BJ$13,"&lt;="&amp;L$11,'Sch A. Input'!$I$13:$BJ$13,"&lt;="&amp;$AN$120,'Sch A. Input'!$I$13:$BJ$13,"&gt;"&amp;$AC$120))</f>
        <v>0</v>
      </c>
      <c r="AH162" s="289">
        <f t="shared" si="54"/>
        <v>0</v>
      </c>
      <c r="AI162" s="248">
        <f t="shared" si="55"/>
        <v>0</v>
      </c>
      <c r="AJ162" s="248">
        <f t="shared" si="56"/>
        <v>0</v>
      </c>
      <c r="AK162" s="348">
        <f t="shared" si="57"/>
        <v>0</v>
      </c>
      <c r="AL162" s="281">
        <f t="shared" si="58"/>
        <v>0</v>
      </c>
      <c r="AM162" s="287">
        <f t="shared" si="59"/>
        <v>0</v>
      </c>
      <c r="AN162" s="251">
        <f t="shared" si="60"/>
        <v>0</v>
      </c>
      <c r="AT162" s="163"/>
      <c r="AU162" s="163"/>
      <c r="BK162" s="2"/>
      <c r="BL162" s="2"/>
      <c r="BM162" s="2"/>
      <c r="BN162" s="2"/>
      <c r="BO162" s="2"/>
      <c r="BP162" s="2"/>
      <c r="BQ162" s="2"/>
      <c r="BR162" s="2"/>
      <c r="BS162" s="2"/>
      <c r="BT162" s="2"/>
      <c r="BU162" s="2"/>
      <c r="BV162" s="2"/>
      <c r="CI162"/>
      <c r="CJ162"/>
      <c r="CK162"/>
      <c r="CL162"/>
      <c r="CM162"/>
      <c r="CN162"/>
      <c r="CO162"/>
      <c r="CP162"/>
      <c r="CQ162"/>
      <c r="CR162"/>
      <c r="CS162"/>
    </row>
    <row r="163" spans="2:97" x14ac:dyDescent="0.25">
      <c r="B163" s="70" t="str">
        <f t="shared" ref="B163:H182" si="79">B56</f>
        <v/>
      </c>
      <c r="C163" s="169" t="str">
        <f t="shared" si="79"/>
        <v/>
      </c>
      <c r="D163" s="275" t="str">
        <f t="shared" si="79"/>
        <v/>
      </c>
      <c r="E163" s="275">
        <f t="shared" si="79"/>
        <v>42931</v>
      </c>
      <c r="F163" s="275">
        <f t="shared" si="79"/>
        <v>0</v>
      </c>
      <c r="G163" s="276">
        <f t="shared" si="79"/>
        <v>0</v>
      </c>
      <c r="H163" s="280">
        <f t="shared" si="79"/>
        <v>0</v>
      </c>
      <c r="I163" s="98">
        <f t="shared" si="37"/>
        <v>0</v>
      </c>
      <c r="J163" s="248">
        <f>IF(I163=0,0,SUMIFS('Sch A. Input'!I54:BJ54,'Sch A. Input'!$I$14:$BJ$14,"Recurring",'Sch A. Input'!$I$13:$BJ$13,"&lt;="&amp;$R$120,'Sch A. Input'!$I$13:$BJ$13,"&lt;="&amp;$L$11))</f>
        <v>0</v>
      </c>
      <c r="K163" s="248">
        <f>IF(I163=0,0,SUMIFS('Sch A. Input'!I54:BJ54,'Sch A. Input'!$I$14:$BJ$14,"One-time",'Sch A. Input'!$I$13:$BJ$13,"&lt;="&amp;$R$120,'Sch A. Input'!$I$13:$BJ$13,"&lt;="&amp;$L$11))</f>
        <v>0</v>
      </c>
      <c r="L163" s="289">
        <f t="shared" si="38"/>
        <v>0</v>
      </c>
      <c r="M163" s="248">
        <f t="shared" si="39"/>
        <v>0</v>
      </c>
      <c r="N163" s="248">
        <f t="shared" si="40"/>
        <v>0</v>
      </c>
      <c r="O163" s="349">
        <f t="shared" si="41"/>
        <v>0</v>
      </c>
      <c r="P163" s="281">
        <f t="shared" si="42"/>
        <v>0</v>
      </c>
      <c r="Q163" s="287">
        <f t="shared" si="43"/>
        <v>0</v>
      </c>
      <c r="R163" s="251">
        <f t="shared" si="44"/>
        <v>0</v>
      </c>
      <c r="S163" s="252"/>
      <c r="T163" s="292">
        <f t="shared" si="45"/>
        <v>0</v>
      </c>
      <c r="U163" s="248">
        <f>IF(T163=0,0,SUMIFS('Sch A. Input'!I54:BJ54,'Sch A. Input'!$I$14:$BJ$14,"Recurring",'Sch A. Input'!$I$13:$BJ$13,"&lt;="&amp;$L$11,'Sch A. Input'!$I$13:$BJ$13,"&lt;="&amp;$AC$120,'Sch A. Input'!$I$13:$BJ$13,"&gt;"&amp;$R$120))</f>
        <v>0</v>
      </c>
      <c r="V163" s="248">
        <f>IF(T163=0,0,SUMIFS('Sch A. Input'!I54:BJ54,'Sch A. Input'!$I$14:$BJ$14,"One-time",'Sch A. Input'!$I$13:$BJ$13,"&lt;="&amp;$L$11,'Sch A. Input'!$I$13:$BJ$13,"&lt;="&amp;$AC$120,'Sch A. Input'!$I$13:$BJ$13,"&gt;"&amp;$R$120))</f>
        <v>0</v>
      </c>
      <c r="W163" s="289">
        <f t="shared" si="46"/>
        <v>0</v>
      </c>
      <c r="X163" s="248">
        <f t="shared" si="47"/>
        <v>0</v>
      </c>
      <c r="Y163" s="248">
        <f t="shared" si="48"/>
        <v>0</v>
      </c>
      <c r="Z163" s="348">
        <f t="shared" si="49"/>
        <v>0</v>
      </c>
      <c r="AA163" s="281">
        <f t="shared" si="50"/>
        <v>0</v>
      </c>
      <c r="AB163" s="287">
        <f t="shared" si="51"/>
        <v>0</v>
      </c>
      <c r="AC163" s="251">
        <f t="shared" si="52"/>
        <v>0</v>
      </c>
      <c r="AE163" s="292">
        <f t="shared" si="53"/>
        <v>0</v>
      </c>
      <c r="AF163" s="248">
        <f>IF(AE163=0,0,SUMIFS('Sch A. Input'!I54:BJ54,'Sch A. Input'!$I$14:$BJ$14,"Recurring",'Sch A. Input'!$I$13:$BJ$13,"&lt;="&amp;$L$11,'Sch A. Input'!$I$13:$BJ$13,"&lt;="&amp;$AN$120,'Sch A. Input'!$I$13:$BJ$13,"&gt;"&amp;$AC$120))</f>
        <v>0</v>
      </c>
      <c r="AG163" s="248">
        <f>IF(AE163=0,0,SUMIFS('Sch A. Input'!I54:BJ54,'Sch A. Input'!$I$14:$BJ$14,"One-time",'Sch A. Input'!$I$13:$BJ$13,"&lt;="&amp;L$11,'Sch A. Input'!$I$13:$BJ$13,"&lt;="&amp;$AN$120,'Sch A. Input'!$I$13:$BJ$13,"&gt;"&amp;$AC$120))</f>
        <v>0</v>
      </c>
      <c r="AH163" s="289">
        <f t="shared" si="54"/>
        <v>0</v>
      </c>
      <c r="AI163" s="248">
        <f t="shared" si="55"/>
        <v>0</v>
      </c>
      <c r="AJ163" s="248">
        <f t="shared" si="56"/>
        <v>0</v>
      </c>
      <c r="AK163" s="348">
        <f t="shared" si="57"/>
        <v>0</v>
      </c>
      <c r="AL163" s="281">
        <f t="shared" si="58"/>
        <v>0</v>
      </c>
      <c r="AM163" s="287">
        <f t="shared" si="59"/>
        <v>0</v>
      </c>
      <c r="AN163" s="251">
        <f t="shared" si="60"/>
        <v>0</v>
      </c>
      <c r="AT163" s="163"/>
      <c r="AU163" s="163"/>
      <c r="BK163" s="2"/>
      <c r="BL163" s="2"/>
      <c r="BM163" s="2"/>
      <c r="BN163" s="2"/>
      <c r="BO163" s="2"/>
      <c r="BP163" s="2"/>
      <c r="BQ163" s="2"/>
      <c r="BR163" s="2"/>
      <c r="BS163" s="2"/>
      <c r="BT163" s="2"/>
      <c r="BU163" s="2"/>
      <c r="BV163" s="2"/>
      <c r="CI163"/>
      <c r="CJ163"/>
      <c r="CK163"/>
      <c r="CL163"/>
      <c r="CM163"/>
      <c r="CN163"/>
      <c r="CO163"/>
      <c r="CP163"/>
      <c r="CQ163"/>
      <c r="CR163"/>
      <c r="CS163"/>
    </row>
    <row r="164" spans="2:97" x14ac:dyDescent="0.25">
      <c r="B164" s="70" t="str">
        <f t="shared" si="79"/>
        <v/>
      </c>
      <c r="C164" s="169" t="str">
        <f t="shared" si="79"/>
        <v/>
      </c>
      <c r="D164" s="275" t="str">
        <f t="shared" si="79"/>
        <v/>
      </c>
      <c r="E164" s="275">
        <f t="shared" si="79"/>
        <v>42931</v>
      </c>
      <c r="F164" s="275">
        <f t="shared" si="79"/>
        <v>0</v>
      </c>
      <c r="G164" s="276">
        <f t="shared" si="79"/>
        <v>0</v>
      </c>
      <c r="H164" s="280">
        <f t="shared" si="79"/>
        <v>0</v>
      </c>
      <c r="I164" s="98">
        <f t="shared" si="37"/>
        <v>0</v>
      </c>
      <c r="J164" s="248">
        <f>IF(I164=0,0,SUMIFS('Sch A. Input'!I55:BJ55,'Sch A. Input'!$I$14:$BJ$14,"Recurring",'Sch A. Input'!$I$13:$BJ$13,"&lt;="&amp;$R$120,'Sch A. Input'!$I$13:$BJ$13,"&lt;="&amp;$L$11))</f>
        <v>0</v>
      </c>
      <c r="K164" s="248">
        <f>IF(I164=0,0,SUMIFS('Sch A. Input'!I55:BJ55,'Sch A. Input'!$I$14:$BJ$14,"One-time",'Sch A. Input'!$I$13:$BJ$13,"&lt;="&amp;$R$120,'Sch A. Input'!$I$13:$BJ$13,"&lt;="&amp;$L$11))</f>
        <v>0</v>
      </c>
      <c r="L164" s="289">
        <f t="shared" si="38"/>
        <v>0</v>
      </c>
      <c r="M164" s="248">
        <f t="shared" si="39"/>
        <v>0</v>
      </c>
      <c r="N164" s="248">
        <f t="shared" si="40"/>
        <v>0</v>
      </c>
      <c r="O164" s="349">
        <f t="shared" si="41"/>
        <v>0</v>
      </c>
      <c r="P164" s="281">
        <f t="shared" si="42"/>
        <v>0</v>
      </c>
      <c r="Q164" s="287">
        <f t="shared" si="43"/>
        <v>0</v>
      </c>
      <c r="R164" s="251">
        <f t="shared" si="44"/>
        <v>0</v>
      </c>
      <c r="S164" s="252"/>
      <c r="T164" s="292">
        <f t="shared" si="45"/>
        <v>0</v>
      </c>
      <c r="U164" s="248">
        <f>IF(T164=0,0,SUMIFS('Sch A. Input'!I55:BJ55,'Sch A. Input'!$I$14:$BJ$14,"Recurring",'Sch A. Input'!$I$13:$BJ$13,"&lt;="&amp;$L$11,'Sch A. Input'!$I$13:$BJ$13,"&lt;="&amp;$AC$120,'Sch A. Input'!$I$13:$BJ$13,"&gt;"&amp;$R$120))</f>
        <v>0</v>
      </c>
      <c r="V164" s="248">
        <f>IF(T164=0,0,SUMIFS('Sch A. Input'!I55:BJ55,'Sch A. Input'!$I$14:$BJ$14,"One-time",'Sch A. Input'!$I$13:$BJ$13,"&lt;="&amp;$L$11,'Sch A. Input'!$I$13:$BJ$13,"&lt;="&amp;$AC$120,'Sch A. Input'!$I$13:$BJ$13,"&gt;"&amp;$R$120))</f>
        <v>0</v>
      </c>
      <c r="W164" s="289">
        <f t="shared" si="46"/>
        <v>0</v>
      </c>
      <c r="X164" s="248">
        <f t="shared" si="47"/>
        <v>0</v>
      </c>
      <c r="Y164" s="248">
        <f t="shared" si="48"/>
        <v>0</v>
      </c>
      <c r="Z164" s="348">
        <f t="shared" si="49"/>
        <v>0</v>
      </c>
      <c r="AA164" s="281">
        <f t="shared" si="50"/>
        <v>0</v>
      </c>
      <c r="AB164" s="287">
        <f t="shared" si="51"/>
        <v>0</v>
      </c>
      <c r="AC164" s="251">
        <f t="shared" si="52"/>
        <v>0</v>
      </c>
      <c r="AE164" s="292">
        <f t="shared" si="53"/>
        <v>0</v>
      </c>
      <c r="AF164" s="248">
        <f>IF(AE164=0,0,SUMIFS('Sch A. Input'!I55:BJ55,'Sch A. Input'!$I$14:$BJ$14,"Recurring",'Sch A. Input'!$I$13:$BJ$13,"&lt;="&amp;$L$11,'Sch A. Input'!$I$13:$BJ$13,"&lt;="&amp;$AN$120,'Sch A. Input'!$I$13:$BJ$13,"&gt;"&amp;$AC$120))</f>
        <v>0</v>
      </c>
      <c r="AG164" s="248">
        <f>IF(AE164=0,0,SUMIFS('Sch A. Input'!I55:BJ55,'Sch A. Input'!$I$14:$BJ$14,"One-time",'Sch A. Input'!$I$13:$BJ$13,"&lt;="&amp;L$11,'Sch A. Input'!$I$13:$BJ$13,"&lt;="&amp;$AN$120,'Sch A. Input'!$I$13:$BJ$13,"&gt;"&amp;$AC$120))</f>
        <v>0</v>
      </c>
      <c r="AH164" s="289">
        <f t="shared" si="54"/>
        <v>0</v>
      </c>
      <c r="AI164" s="248">
        <f t="shared" si="55"/>
        <v>0</v>
      </c>
      <c r="AJ164" s="248">
        <f t="shared" si="56"/>
        <v>0</v>
      </c>
      <c r="AK164" s="348">
        <f t="shared" si="57"/>
        <v>0</v>
      </c>
      <c r="AL164" s="281">
        <f t="shared" si="58"/>
        <v>0</v>
      </c>
      <c r="AM164" s="287">
        <f t="shared" si="59"/>
        <v>0</v>
      </c>
      <c r="AN164" s="251">
        <f t="shared" si="60"/>
        <v>0</v>
      </c>
      <c r="AT164" s="163"/>
      <c r="AU164" s="163"/>
      <c r="BK164" s="2"/>
      <c r="BL164" s="2"/>
      <c r="BM164" s="2"/>
      <c r="BN164" s="2"/>
      <c r="BO164" s="2"/>
      <c r="BP164" s="2"/>
      <c r="BQ164" s="2"/>
      <c r="BR164" s="2"/>
      <c r="BS164" s="2"/>
      <c r="BT164" s="2"/>
      <c r="BU164" s="2"/>
      <c r="BV164" s="2"/>
      <c r="CI164"/>
      <c r="CJ164"/>
      <c r="CK164"/>
      <c r="CL164"/>
      <c r="CM164"/>
      <c r="CN164"/>
      <c r="CO164"/>
      <c r="CP164"/>
      <c r="CQ164"/>
      <c r="CR164"/>
      <c r="CS164"/>
    </row>
    <row r="165" spans="2:97" x14ac:dyDescent="0.25">
      <c r="B165" s="70" t="str">
        <f t="shared" si="79"/>
        <v/>
      </c>
      <c r="C165" s="169" t="str">
        <f t="shared" si="79"/>
        <v/>
      </c>
      <c r="D165" s="275" t="str">
        <f t="shared" si="79"/>
        <v/>
      </c>
      <c r="E165" s="275">
        <f t="shared" si="79"/>
        <v>42931</v>
      </c>
      <c r="F165" s="275">
        <f t="shared" si="79"/>
        <v>0</v>
      </c>
      <c r="G165" s="276">
        <f t="shared" si="79"/>
        <v>0</v>
      </c>
      <c r="H165" s="280">
        <f t="shared" si="79"/>
        <v>0</v>
      </c>
      <c r="I165" s="98">
        <f t="shared" si="37"/>
        <v>0</v>
      </c>
      <c r="J165" s="248">
        <f>IF(I165=0,0,SUMIFS('Sch A. Input'!I56:BJ56,'Sch A. Input'!$I$14:$BJ$14,"Recurring",'Sch A. Input'!$I$13:$BJ$13,"&lt;="&amp;$R$120,'Sch A. Input'!$I$13:$BJ$13,"&lt;="&amp;$L$11))</f>
        <v>0</v>
      </c>
      <c r="K165" s="248">
        <f>IF(I165=0,0,SUMIFS('Sch A. Input'!I56:BJ56,'Sch A. Input'!$I$14:$BJ$14,"One-time",'Sch A. Input'!$I$13:$BJ$13,"&lt;="&amp;$R$120,'Sch A. Input'!$I$13:$BJ$13,"&lt;="&amp;$L$11))</f>
        <v>0</v>
      </c>
      <c r="L165" s="289">
        <f t="shared" si="38"/>
        <v>0</v>
      </c>
      <c r="M165" s="248">
        <f t="shared" si="39"/>
        <v>0</v>
      </c>
      <c r="N165" s="248">
        <f t="shared" si="40"/>
        <v>0</v>
      </c>
      <c r="O165" s="349">
        <f t="shared" si="41"/>
        <v>0</v>
      </c>
      <c r="P165" s="281">
        <f t="shared" si="42"/>
        <v>0</v>
      </c>
      <c r="Q165" s="287">
        <f t="shared" si="43"/>
        <v>0</v>
      </c>
      <c r="R165" s="251">
        <f t="shared" si="44"/>
        <v>0</v>
      </c>
      <c r="S165" s="252"/>
      <c r="T165" s="292">
        <f t="shared" si="45"/>
        <v>0</v>
      </c>
      <c r="U165" s="248">
        <f>IF(T165=0,0,SUMIFS('Sch A. Input'!I56:BJ56,'Sch A. Input'!$I$14:$BJ$14,"Recurring",'Sch A. Input'!$I$13:$BJ$13,"&lt;="&amp;$L$11,'Sch A. Input'!$I$13:$BJ$13,"&lt;="&amp;$AC$120,'Sch A. Input'!$I$13:$BJ$13,"&gt;"&amp;$R$120))</f>
        <v>0</v>
      </c>
      <c r="V165" s="248">
        <f>IF(T165=0,0,SUMIFS('Sch A. Input'!I56:BJ56,'Sch A. Input'!$I$14:$BJ$14,"One-time",'Sch A. Input'!$I$13:$BJ$13,"&lt;="&amp;$L$11,'Sch A. Input'!$I$13:$BJ$13,"&lt;="&amp;$AC$120,'Sch A. Input'!$I$13:$BJ$13,"&gt;"&amp;$R$120))</f>
        <v>0</v>
      </c>
      <c r="W165" s="289">
        <f t="shared" si="46"/>
        <v>0</v>
      </c>
      <c r="X165" s="248">
        <f t="shared" si="47"/>
        <v>0</v>
      </c>
      <c r="Y165" s="248">
        <f t="shared" si="48"/>
        <v>0</v>
      </c>
      <c r="Z165" s="348">
        <f t="shared" si="49"/>
        <v>0</v>
      </c>
      <c r="AA165" s="281">
        <f t="shared" si="50"/>
        <v>0</v>
      </c>
      <c r="AB165" s="287">
        <f t="shared" si="51"/>
        <v>0</v>
      </c>
      <c r="AC165" s="251">
        <f t="shared" si="52"/>
        <v>0</v>
      </c>
      <c r="AE165" s="292">
        <f t="shared" si="53"/>
        <v>0</v>
      </c>
      <c r="AF165" s="248">
        <f>IF(AE165=0,0,SUMIFS('Sch A. Input'!I56:BJ56,'Sch A. Input'!$I$14:$BJ$14,"Recurring",'Sch A. Input'!$I$13:$BJ$13,"&lt;="&amp;$L$11,'Sch A. Input'!$I$13:$BJ$13,"&lt;="&amp;$AN$120,'Sch A. Input'!$I$13:$BJ$13,"&gt;"&amp;$AC$120))</f>
        <v>0</v>
      </c>
      <c r="AG165" s="248">
        <f>IF(AE165=0,0,SUMIFS('Sch A. Input'!I56:BJ56,'Sch A. Input'!$I$14:$BJ$14,"One-time",'Sch A. Input'!$I$13:$BJ$13,"&lt;="&amp;L$11,'Sch A. Input'!$I$13:$BJ$13,"&lt;="&amp;$AN$120,'Sch A. Input'!$I$13:$BJ$13,"&gt;"&amp;$AC$120))</f>
        <v>0</v>
      </c>
      <c r="AH165" s="289">
        <f t="shared" si="54"/>
        <v>0</v>
      </c>
      <c r="AI165" s="248">
        <f t="shared" si="55"/>
        <v>0</v>
      </c>
      <c r="AJ165" s="248">
        <f t="shared" si="56"/>
        <v>0</v>
      </c>
      <c r="AK165" s="348">
        <f t="shared" si="57"/>
        <v>0</v>
      </c>
      <c r="AL165" s="281">
        <f t="shared" si="58"/>
        <v>0</v>
      </c>
      <c r="AM165" s="287">
        <f t="shared" si="59"/>
        <v>0</v>
      </c>
      <c r="AN165" s="251">
        <f t="shared" si="60"/>
        <v>0</v>
      </c>
      <c r="AT165" s="163"/>
      <c r="AU165" s="163"/>
      <c r="BK165" s="2"/>
      <c r="BL165" s="2"/>
      <c r="BM165" s="2"/>
      <c r="BN165" s="2"/>
      <c r="BO165" s="2"/>
      <c r="BP165" s="2"/>
      <c r="BQ165" s="2"/>
      <c r="BR165" s="2"/>
      <c r="BS165" s="2"/>
      <c r="BT165" s="2"/>
      <c r="BU165" s="2"/>
      <c r="BV165" s="2"/>
      <c r="CI165"/>
      <c r="CJ165"/>
      <c r="CK165"/>
      <c r="CL165"/>
      <c r="CM165"/>
      <c r="CN165"/>
      <c r="CO165"/>
      <c r="CP165"/>
      <c r="CQ165"/>
      <c r="CR165"/>
      <c r="CS165"/>
    </row>
    <row r="166" spans="2:97" x14ac:dyDescent="0.25">
      <c r="B166" s="70" t="str">
        <f t="shared" si="79"/>
        <v/>
      </c>
      <c r="C166" s="169" t="str">
        <f t="shared" si="79"/>
        <v/>
      </c>
      <c r="D166" s="275" t="str">
        <f t="shared" si="79"/>
        <v/>
      </c>
      <c r="E166" s="275">
        <f t="shared" si="79"/>
        <v>42931</v>
      </c>
      <c r="F166" s="275">
        <f t="shared" si="79"/>
        <v>0</v>
      </c>
      <c r="G166" s="276">
        <f t="shared" si="79"/>
        <v>0</v>
      </c>
      <c r="H166" s="280">
        <f t="shared" si="79"/>
        <v>0</v>
      </c>
      <c r="I166" s="98">
        <f t="shared" si="37"/>
        <v>0</v>
      </c>
      <c r="J166" s="248">
        <f>IF(I166=0,0,SUMIFS('Sch A. Input'!I57:BJ57,'Sch A. Input'!$I$14:$BJ$14,"Recurring",'Sch A. Input'!$I$13:$BJ$13,"&lt;="&amp;$R$120,'Sch A. Input'!$I$13:$BJ$13,"&lt;="&amp;$L$11))</f>
        <v>0</v>
      </c>
      <c r="K166" s="248">
        <f>IF(I166=0,0,SUMIFS('Sch A. Input'!I57:BJ57,'Sch A. Input'!$I$14:$BJ$14,"One-time",'Sch A. Input'!$I$13:$BJ$13,"&lt;="&amp;$R$120,'Sch A. Input'!$I$13:$BJ$13,"&lt;="&amp;$L$11))</f>
        <v>0</v>
      </c>
      <c r="L166" s="289">
        <f t="shared" si="38"/>
        <v>0</v>
      </c>
      <c r="M166" s="248">
        <f t="shared" si="39"/>
        <v>0</v>
      </c>
      <c r="N166" s="248">
        <f t="shared" si="40"/>
        <v>0</v>
      </c>
      <c r="O166" s="349">
        <f t="shared" si="41"/>
        <v>0</v>
      </c>
      <c r="P166" s="281">
        <f t="shared" si="42"/>
        <v>0</v>
      </c>
      <c r="Q166" s="287">
        <f t="shared" si="43"/>
        <v>0</v>
      </c>
      <c r="R166" s="251">
        <f t="shared" si="44"/>
        <v>0</v>
      </c>
      <c r="S166" s="252"/>
      <c r="T166" s="292">
        <f t="shared" si="45"/>
        <v>0</v>
      </c>
      <c r="U166" s="248">
        <f>IF(T166=0,0,SUMIFS('Sch A. Input'!I57:BJ57,'Sch A. Input'!$I$14:$BJ$14,"Recurring",'Sch A. Input'!$I$13:$BJ$13,"&lt;="&amp;$L$11,'Sch A. Input'!$I$13:$BJ$13,"&lt;="&amp;$AC$120,'Sch A. Input'!$I$13:$BJ$13,"&gt;"&amp;$R$120))</f>
        <v>0</v>
      </c>
      <c r="V166" s="248">
        <f>IF(T166=0,0,SUMIFS('Sch A. Input'!I57:BJ57,'Sch A. Input'!$I$14:$BJ$14,"One-time",'Sch A. Input'!$I$13:$BJ$13,"&lt;="&amp;$L$11,'Sch A. Input'!$I$13:$BJ$13,"&lt;="&amp;$AC$120,'Sch A. Input'!$I$13:$BJ$13,"&gt;"&amp;$R$120))</f>
        <v>0</v>
      </c>
      <c r="W166" s="289">
        <f t="shared" si="46"/>
        <v>0</v>
      </c>
      <c r="X166" s="248">
        <f t="shared" si="47"/>
        <v>0</v>
      </c>
      <c r="Y166" s="248">
        <f t="shared" si="48"/>
        <v>0</v>
      </c>
      <c r="Z166" s="348">
        <f t="shared" si="49"/>
        <v>0</v>
      </c>
      <c r="AA166" s="281">
        <f t="shared" si="50"/>
        <v>0</v>
      </c>
      <c r="AB166" s="287">
        <f t="shared" si="51"/>
        <v>0</v>
      </c>
      <c r="AC166" s="251">
        <f t="shared" si="52"/>
        <v>0</v>
      </c>
      <c r="AE166" s="292">
        <f t="shared" si="53"/>
        <v>0</v>
      </c>
      <c r="AF166" s="248">
        <f>IF(AE166=0,0,SUMIFS('Sch A. Input'!I57:BJ57,'Sch A. Input'!$I$14:$BJ$14,"Recurring",'Sch A. Input'!$I$13:$BJ$13,"&lt;="&amp;$L$11,'Sch A. Input'!$I$13:$BJ$13,"&lt;="&amp;$AN$120,'Sch A. Input'!$I$13:$BJ$13,"&gt;"&amp;$AC$120))</f>
        <v>0</v>
      </c>
      <c r="AG166" s="248">
        <f>IF(AE166=0,0,SUMIFS('Sch A. Input'!I57:BJ57,'Sch A. Input'!$I$14:$BJ$14,"One-time",'Sch A. Input'!$I$13:$BJ$13,"&lt;="&amp;L$11,'Sch A. Input'!$I$13:$BJ$13,"&lt;="&amp;$AN$120,'Sch A. Input'!$I$13:$BJ$13,"&gt;"&amp;$AC$120))</f>
        <v>0</v>
      </c>
      <c r="AH166" s="289">
        <f t="shared" si="54"/>
        <v>0</v>
      </c>
      <c r="AI166" s="248">
        <f t="shared" si="55"/>
        <v>0</v>
      </c>
      <c r="AJ166" s="248">
        <f t="shared" si="56"/>
        <v>0</v>
      </c>
      <c r="AK166" s="348">
        <f t="shared" si="57"/>
        <v>0</v>
      </c>
      <c r="AL166" s="281">
        <f t="shared" si="58"/>
        <v>0</v>
      </c>
      <c r="AM166" s="287">
        <f t="shared" si="59"/>
        <v>0</v>
      </c>
      <c r="AN166" s="251">
        <f t="shared" si="60"/>
        <v>0</v>
      </c>
      <c r="AT166" s="163"/>
      <c r="AU166" s="163"/>
      <c r="BK166" s="2"/>
      <c r="BL166" s="2"/>
      <c r="BM166" s="2"/>
      <c r="BN166" s="2"/>
      <c r="BO166" s="2"/>
      <c r="BP166" s="2"/>
      <c r="BQ166" s="2"/>
      <c r="BR166" s="2"/>
      <c r="BS166" s="2"/>
      <c r="BT166" s="2"/>
      <c r="BU166" s="2"/>
      <c r="BV166" s="2"/>
      <c r="CI166"/>
      <c r="CJ166"/>
      <c r="CK166"/>
      <c r="CL166"/>
      <c r="CM166"/>
      <c r="CN166"/>
      <c r="CO166"/>
      <c r="CP166"/>
      <c r="CQ166"/>
      <c r="CR166"/>
      <c r="CS166"/>
    </row>
    <row r="167" spans="2:97" x14ac:dyDescent="0.25">
      <c r="B167" s="70" t="str">
        <f t="shared" si="79"/>
        <v/>
      </c>
      <c r="C167" s="169" t="str">
        <f t="shared" si="79"/>
        <v/>
      </c>
      <c r="D167" s="275" t="str">
        <f t="shared" si="79"/>
        <v/>
      </c>
      <c r="E167" s="275">
        <f t="shared" si="79"/>
        <v>42931</v>
      </c>
      <c r="F167" s="275">
        <f t="shared" si="79"/>
        <v>0</v>
      </c>
      <c r="G167" s="276">
        <f t="shared" si="79"/>
        <v>0</v>
      </c>
      <c r="H167" s="280">
        <f t="shared" si="79"/>
        <v>0</v>
      </c>
      <c r="I167" s="98">
        <f t="shared" si="37"/>
        <v>0</v>
      </c>
      <c r="J167" s="248">
        <f>IF(I167=0,0,SUMIFS('Sch A. Input'!I58:BJ58,'Sch A. Input'!$I$14:$BJ$14,"Recurring",'Sch A. Input'!$I$13:$BJ$13,"&lt;="&amp;$R$120,'Sch A. Input'!$I$13:$BJ$13,"&lt;="&amp;$L$11))</f>
        <v>0</v>
      </c>
      <c r="K167" s="248">
        <f>IF(I167=0,0,SUMIFS('Sch A. Input'!I58:BJ58,'Sch A. Input'!$I$14:$BJ$14,"One-time",'Sch A. Input'!$I$13:$BJ$13,"&lt;="&amp;$R$120,'Sch A. Input'!$I$13:$BJ$13,"&lt;="&amp;$L$11))</f>
        <v>0</v>
      </c>
      <c r="L167" s="289">
        <f t="shared" si="38"/>
        <v>0</v>
      </c>
      <c r="M167" s="248">
        <f t="shared" si="39"/>
        <v>0</v>
      </c>
      <c r="N167" s="248">
        <f t="shared" si="40"/>
        <v>0</v>
      </c>
      <c r="O167" s="349">
        <f t="shared" si="41"/>
        <v>0</v>
      </c>
      <c r="P167" s="281">
        <f t="shared" si="42"/>
        <v>0</v>
      </c>
      <c r="Q167" s="287">
        <f t="shared" si="43"/>
        <v>0</v>
      </c>
      <c r="R167" s="251">
        <f t="shared" si="44"/>
        <v>0</v>
      </c>
      <c r="S167" s="252"/>
      <c r="T167" s="292">
        <f t="shared" si="45"/>
        <v>0</v>
      </c>
      <c r="U167" s="248">
        <f>IF(T167=0,0,SUMIFS('Sch A. Input'!I58:BJ58,'Sch A. Input'!$I$14:$BJ$14,"Recurring",'Sch A. Input'!$I$13:$BJ$13,"&lt;="&amp;$L$11,'Sch A. Input'!$I$13:$BJ$13,"&lt;="&amp;$AC$120,'Sch A. Input'!$I$13:$BJ$13,"&gt;"&amp;$R$120))</f>
        <v>0</v>
      </c>
      <c r="V167" s="248">
        <f>IF(T167=0,0,SUMIFS('Sch A. Input'!I58:BJ58,'Sch A. Input'!$I$14:$BJ$14,"One-time",'Sch A. Input'!$I$13:$BJ$13,"&lt;="&amp;$L$11,'Sch A. Input'!$I$13:$BJ$13,"&lt;="&amp;$AC$120,'Sch A. Input'!$I$13:$BJ$13,"&gt;"&amp;$R$120))</f>
        <v>0</v>
      </c>
      <c r="W167" s="289">
        <f t="shared" si="46"/>
        <v>0</v>
      </c>
      <c r="X167" s="248">
        <f t="shared" si="47"/>
        <v>0</v>
      </c>
      <c r="Y167" s="248">
        <f t="shared" si="48"/>
        <v>0</v>
      </c>
      <c r="Z167" s="348">
        <f t="shared" si="49"/>
        <v>0</v>
      </c>
      <c r="AA167" s="281">
        <f t="shared" si="50"/>
        <v>0</v>
      </c>
      <c r="AB167" s="287">
        <f t="shared" si="51"/>
        <v>0</v>
      </c>
      <c r="AC167" s="251">
        <f t="shared" si="52"/>
        <v>0</v>
      </c>
      <c r="AE167" s="292">
        <f t="shared" si="53"/>
        <v>0</v>
      </c>
      <c r="AF167" s="248">
        <f>IF(AE167=0,0,SUMIFS('Sch A. Input'!I58:BJ58,'Sch A. Input'!$I$14:$BJ$14,"Recurring",'Sch A. Input'!$I$13:$BJ$13,"&lt;="&amp;$L$11,'Sch A. Input'!$I$13:$BJ$13,"&lt;="&amp;$AN$120,'Sch A. Input'!$I$13:$BJ$13,"&gt;"&amp;$AC$120))</f>
        <v>0</v>
      </c>
      <c r="AG167" s="248">
        <f>IF(AE167=0,0,SUMIFS('Sch A. Input'!I58:BJ58,'Sch A. Input'!$I$14:$BJ$14,"One-time",'Sch A. Input'!$I$13:$BJ$13,"&lt;="&amp;L$11,'Sch A. Input'!$I$13:$BJ$13,"&lt;="&amp;$AN$120,'Sch A. Input'!$I$13:$BJ$13,"&gt;"&amp;$AC$120))</f>
        <v>0</v>
      </c>
      <c r="AH167" s="289">
        <f t="shared" si="54"/>
        <v>0</v>
      </c>
      <c r="AI167" s="248">
        <f t="shared" si="55"/>
        <v>0</v>
      </c>
      <c r="AJ167" s="248">
        <f t="shared" si="56"/>
        <v>0</v>
      </c>
      <c r="AK167" s="348">
        <f t="shared" si="57"/>
        <v>0</v>
      </c>
      <c r="AL167" s="281">
        <f t="shared" si="58"/>
        <v>0</v>
      </c>
      <c r="AM167" s="287">
        <f t="shared" si="59"/>
        <v>0</v>
      </c>
      <c r="AN167" s="251">
        <f t="shared" si="60"/>
        <v>0</v>
      </c>
      <c r="AT167" s="163"/>
      <c r="AU167" s="163"/>
      <c r="BK167" s="2"/>
      <c r="BL167" s="2"/>
      <c r="BM167" s="2"/>
      <c r="BN167" s="2"/>
      <c r="BO167" s="2"/>
      <c r="BP167" s="2"/>
      <c r="BQ167" s="2"/>
      <c r="BR167" s="2"/>
      <c r="BS167" s="2"/>
      <c r="BT167" s="2"/>
      <c r="BU167" s="2"/>
      <c r="BV167" s="2"/>
      <c r="CI167"/>
      <c r="CJ167"/>
      <c r="CK167"/>
      <c r="CL167"/>
      <c r="CM167"/>
      <c r="CN167"/>
      <c r="CO167"/>
      <c r="CP167"/>
      <c r="CQ167"/>
      <c r="CR167"/>
      <c r="CS167"/>
    </row>
    <row r="168" spans="2:97" x14ac:dyDescent="0.25">
      <c r="B168" s="70" t="str">
        <f t="shared" si="79"/>
        <v/>
      </c>
      <c r="C168" s="169" t="str">
        <f t="shared" si="79"/>
        <v/>
      </c>
      <c r="D168" s="275" t="str">
        <f t="shared" si="79"/>
        <v/>
      </c>
      <c r="E168" s="275">
        <f t="shared" si="79"/>
        <v>42931</v>
      </c>
      <c r="F168" s="275">
        <f t="shared" si="79"/>
        <v>0</v>
      </c>
      <c r="G168" s="276">
        <f t="shared" si="79"/>
        <v>0</v>
      </c>
      <c r="H168" s="280">
        <f t="shared" si="79"/>
        <v>0</v>
      </c>
      <c r="I168" s="98">
        <f t="shared" si="37"/>
        <v>0</v>
      </c>
      <c r="J168" s="248">
        <f>IF(I168=0,0,SUMIFS('Sch A. Input'!I59:BJ59,'Sch A. Input'!$I$14:$BJ$14,"Recurring",'Sch A. Input'!$I$13:$BJ$13,"&lt;="&amp;$R$120,'Sch A. Input'!$I$13:$BJ$13,"&lt;="&amp;$L$11))</f>
        <v>0</v>
      </c>
      <c r="K168" s="248">
        <f>IF(I168=0,0,SUMIFS('Sch A. Input'!I59:BJ59,'Sch A. Input'!$I$14:$BJ$14,"One-time",'Sch A. Input'!$I$13:$BJ$13,"&lt;="&amp;$R$120,'Sch A. Input'!$I$13:$BJ$13,"&lt;="&amp;$L$11))</f>
        <v>0</v>
      </c>
      <c r="L168" s="289">
        <f t="shared" si="38"/>
        <v>0</v>
      </c>
      <c r="M168" s="248">
        <f t="shared" si="39"/>
        <v>0</v>
      </c>
      <c r="N168" s="248">
        <f t="shared" si="40"/>
        <v>0</v>
      </c>
      <c r="O168" s="349">
        <f t="shared" si="41"/>
        <v>0</v>
      </c>
      <c r="P168" s="281">
        <f t="shared" si="42"/>
        <v>0</v>
      </c>
      <c r="Q168" s="287">
        <f t="shared" si="43"/>
        <v>0</v>
      </c>
      <c r="R168" s="251">
        <f t="shared" si="44"/>
        <v>0</v>
      </c>
      <c r="S168" s="252"/>
      <c r="T168" s="292">
        <f t="shared" si="45"/>
        <v>0</v>
      </c>
      <c r="U168" s="248">
        <f>IF(T168=0,0,SUMIFS('Sch A. Input'!I59:BJ59,'Sch A. Input'!$I$14:$BJ$14,"Recurring",'Sch A. Input'!$I$13:$BJ$13,"&lt;="&amp;$L$11,'Sch A. Input'!$I$13:$BJ$13,"&lt;="&amp;$AC$120,'Sch A. Input'!$I$13:$BJ$13,"&gt;"&amp;$R$120))</f>
        <v>0</v>
      </c>
      <c r="V168" s="248">
        <f>IF(T168=0,0,SUMIFS('Sch A. Input'!I59:BJ59,'Sch A. Input'!$I$14:$BJ$14,"One-time",'Sch A. Input'!$I$13:$BJ$13,"&lt;="&amp;$L$11,'Sch A. Input'!$I$13:$BJ$13,"&lt;="&amp;$AC$120,'Sch A. Input'!$I$13:$BJ$13,"&gt;"&amp;$R$120))</f>
        <v>0</v>
      </c>
      <c r="W168" s="289">
        <f t="shared" si="46"/>
        <v>0</v>
      </c>
      <c r="X168" s="248">
        <f t="shared" si="47"/>
        <v>0</v>
      </c>
      <c r="Y168" s="248">
        <f t="shared" si="48"/>
        <v>0</v>
      </c>
      <c r="Z168" s="348">
        <f t="shared" si="49"/>
        <v>0</v>
      </c>
      <c r="AA168" s="281">
        <f t="shared" si="50"/>
        <v>0</v>
      </c>
      <c r="AB168" s="287">
        <f t="shared" si="51"/>
        <v>0</v>
      </c>
      <c r="AC168" s="251">
        <f t="shared" si="52"/>
        <v>0</v>
      </c>
      <c r="AE168" s="292">
        <f t="shared" si="53"/>
        <v>0</v>
      </c>
      <c r="AF168" s="248">
        <f>IF(AE168=0,0,SUMIFS('Sch A. Input'!I59:BJ59,'Sch A. Input'!$I$14:$BJ$14,"Recurring",'Sch A. Input'!$I$13:$BJ$13,"&lt;="&amp;$L$11,'Sch A. Input'!$I$13:$BJ$13,"&lt;="&amp;$AN$120,'Sch A. Input'!$I$13:$BJ$13,"&gt;"&amp;$AC$120))</f>
        <v>0</v>
      </c>
      <c r="AG168" s="248">
        <f>IF(AE168=0,0,SUMIFS('Sch A. Input'!I59:BJ59,'Sch A. Input'!$I$14:$BJ$14,"One-time",'Sch A. Input'!$I$13:$BJ$13,"&lt;="&amp;L$11,'Sch A. Input'!$I$13:$BJ$13,"&lt;="&amp;$AN$120,'Sch A. Input'!$I$13:$BJ$13,"&gt;"&amp;$AC$120))</f>
        <v>0</v>
      </c>
      <c r="AH168" s="289">
        <f t="shared" si="54"/>
        <v>0</v>
      </c>
      <c r="AI168" s="248">
        <f t="shared" si="55"/>
        <v>0</v>
      </c>
      <c r="AJ168" s="248">
        <f t="shared" si="56"/>
        <v>0</v>
      </c>
      <c r="AK168" s="348">
        <f t="shared" si="57"/>
        <v>0</v>
      </c>
      <c r="AL168" s="281">
        <f t="shared" si="58"/>
        <v>0</v>
      </c>
      <c r="AM168" s="287">
        <f t="shared" si="59"/>
        <v>0</v>
      </c>
      <c r="AN168" s="251">
        <f t="shared" si="60"/>
        <v>0</v>
      </c>
      <c r="AT168" s="163"/>
      <c r="AU168" s="163"/>
      <c r="BK168" s="2"/>
      <c r="BL168" s="2"/>
      <c r="BM168" s="2"/>
      <c r="BN168" s="2"/>
      <c r="BO168" s="2"/>
      <c r="BP168" s="2"/>
      <c r="BQ168" s="2"/>
      <c r="BR168" s="2"/>
      <c r="BS168" s="2"/>
      <c r="BT168" s="2"/>
      <c r="BU168" s="2"/>
      <c r="BV168" s="2"/>
      <c r="CI168"/>
      <c r="CJ168"/>
      <c r="CK168"/>
      <c r="CL168"/>
      <c r="CM168"/>
      <c r="CN168"/>
      <c r="CO168"/>
      <c r="CP168"/>
      <c r="CQ168"/>
      <c r="CR168"/>
      <c r="CS168"/>
    </row>
    <row r="169" spans="2:97" x14ac:dyDescent="0.25">
      <c r="B169" s="70" t="str">
        <f t="shared" si="79"/>
        <v/>
      </c>
      <c r="C169" s="169" t="str">
        <f t="shared" si="79"/>
        <v/>
      </c>
      <c r="D169" s="275" t="str">
        <f t="shared" si="79"/>
        <v/>
      </c>
      <c r="E169" s="275">
        <f t="shared" si="79"/>
        <v>42931</v>
      </c>
      <c r="F169" s="275">
        <f t="shared" si="79"/>
        <v>0</v>
      </c>
      <c r="G169" s="276">
        <f t="shared" si="79"/>
        <v>0</v>
      </c>
      <c r="H169" s="280">
        <f t="shared" si="79"/>
        <v>0</v>
      </c>
      <c r="I169" s="98">
        <f t="shared" si="37"/>
        <v>0</v>
      </c>
      <c r="J169" s="248">
        <f>IF(I169=0,0,SUMIFS('Sch A. Input'!I60:BJ60,'Sch A. Input'!$I$14:$BJ$14,"Recurring",'Sch A. Input'!$I$13:$BJ$13,"&lt;="&amp;$R$120,'Sch A. Input'!$I$13:$BJ$13,"&lt;="&amp;$L$11))</f>
        <v>0</v>
      </c>
      <c r="K169" s="248">
        <f>IF(I169=0,0,SUMIFS('Sch A. Input'!I60:BJ60,'Sch A. Input'!$I$14:$BJ$14,"One-time",'Sch A. Input'!$I$13:$BJ$13,"&lt;="&amp;$R$120,'Sch A. Input'!$I$13:$BJ$13,"&lt;="&amp;$L$11))</f>
        <v>0</v>
      </c>
      <c r="L169" s="289">
        <f t="shared" si="38"/>
        <v>0</v>
      </c>
      <c r="M169" s="248">
        <f t="shared" si="39"/>
        <v>0</v>
      </c>
      <c r="N169" s="248">
        <f t="shared" si="40"/>
        <v>0</v>
      </c>
      <c r="O169" s="349">
        <f t="shared" si="41"/>
        <v>0</v>
      </c>
      <c r="P169" s="281">
        <f t="shared" si="42"/>
        <v>0</v>
      </c>
      <c r="Q169" s="287">
        <f t="shared" si="43"/>
        <v>0</v>
      </c>
      <c r="R169" s="251">
        <f t="shared" si="44"/>
        <v>0</v>
      </c>
      <c r="S169" s="252"/>
      <c r="T169" s="292">
        <f t="shared" si="45"/>
        <v>0</v>
      </c>
      <c r="U169" s="248">
        <f>IF(T169=0,0,SUMIFS('Sch A. Input'!I60:BJ60,'Sch A. Input'!$I$14:$BJ$14,"Recurring",'Sch A. Input'!$I$13:$BJ$13,"&lt;="&amp;$L$11,'Sch A. Input'!$I$13:$BJ$13,"&lt;="&amp;$AC$120,'Sch A. Input'!$I$13:$BJ$13,"&gt;"&amp;$R$120))</f>
        <v>0</v>
      </c>
      <c r="V169" s="248">
        <f>IF(T169=0,0,SUMIFS('Sch A. Input'!I60:BJ60,'Sch A. Input'!$I$14:$BJ$14,"One-time",'Sch A. Input'!$I$13:$BJ$13,"&lt;="&amp;$L$11,'Sch A. Input'!$I$13:$BJ$13,"&lt;="&amp;$AC$120,'Sch A. Input'!$I$13:$BJ$13,"&gt;"&amp;$R$120))</f>
        <v>0</v>
      </c>
      <c r="W169" s="289">
        <f t="shared" si="46"/>
        <v>0</v>
      </c>
      <c r="X169" s="248">
        <f t="shared" si="47"/>
        <v>0</v>
      </c>
      <c r="Y169" s="248">
        <f t="shared" si="48"/>
        <v>0</v>
      </c>
      <c r="Z169" s="348">
        <f t="shared" si="49"/>
        <v>0</v>
      </c>
      <c r="AA169" s="281">
        <f t="shared" si="50"/>
        <v>0</v>
      </c>
      <c r="AB169" s="287">
        <f t="shared" si="51"/>
        <v>0</v>
      </c>
      <c r="AC169" s="251">
        <f t="shared" si="52"/>
        <v>0</v>
      </c>
      <c r="AE169" s="292">
        <f t="shared" si="53"/>
        <v>0</v>
      </c>
      <c r="AF169" s="248">
        <f>IF(AE169=0,0,SUMIFS('Sch A. Input'!I60:BJ60,'Sch A. Input'!$I$14:$BJ$14,"Recurring",'Sch A. Input'!$I$13:$BJ$13,"&lt;="&amp;$L$11,'Sch A. Input'!$I$13:$BJ$13,"&lt;="&amp;$AN$120,'Sch A. Input'!$I$13:$BJ$13,"&gt;"&amp;$AC$120))</f>
        <v>0</v>
      </c>
      <c r="AG169" s="248">
        <f>IF(AE169=0,0,SUMIFS('Sch A. Input'!I60:BJ60,'Sch A. Input'!$I$14:$BJ$14,"One-time",'Sch A. Input'!$I$13:$BJ$13,"&lt;="&amp;L$11,'Sch A. Input'!$I$13:$BJ$13,"&lt;="&amp;$AN$120,'Sch A. Input'!$I$13:$BJ$13,"&gt;"&amp;$AC$120))</f>
        <v>0</v>
      </c>
      <c r="AH169" s="289">
        <f t="shared" si="54"/>
        <v>0</v>
      </c>
      <c r="AI169" s="248">
        <f t="shared" si="55"/>
        <v>0</v>
      </c>
      <c r="AJ169" s="248">
        <f t="shared" si="56"/>
        <v>0</v>
      </c>
      <c r="AK169" s="348">
        <f t="shared" si="57"/>
        <v>0</v>
      </c>
      <c r="AL169" s="281">
        <f t="shared" si="58"/>
        <v>0</v>
      </c>
      <c r="AM169" s="287">
        <f t="shared" si="59"/>
        <v>0</v>
      </c>
      <c r="AN169" s="251">
        <f t="shared" si="60"/>
        <v>0</v>
      </c>
      <c r="AT169" s="163"/>
      <c r="AU169" s="163"/>
      <c r="BK169" s="2"/>
      <c r="BL169" s="2"/>
      <c r="BM169" s="2"/>
      <c r="BN169" s="2"/>
      <c r="BO169" s="2"/>
      <c r="BP169" s="2"/>
      <c r="BQ169" s="2"/>
      <c r="BR169" s="2"/>
      <c r="BS169" s="2"/>
      <c r="BT169" s="2"/>
      <c r="BU169" s="2"/>
      <c r="BV169" s="2"/>
      <c r="CI169"/>
      <c r="CJ169"/>
      <c r="CK169"/>
      <c r="CL169"/>
      <c r="CM169"/>
      <c r="CN169"/>
      <c r="CO169"/>
      <c r="CP169"/>
      <c r="CQ169"/>
      <c r="CR169"/>
      <c r="CS169"/>
    </row>
    <row r="170" spans="2:97" x14ac:dyDescent="0.25">
      <c r="B170" s="70" t="str">
        <f t="shared" si="79"/>
        <v/>
      </c>
      <c r="C170" s="169" t="str">
        <f t="shared" si="79"/>
        <v/>
      </c>
      <c r="D170" s="275" t="str">
        <f t="shared" si="79"/>
        <v/>
      </c>
      <c r="E170" s="275">
        <f t="shared" si="79"/>
        <v>42931</v>
      </c>
      <c r="F170" s="275">
        <f t="shared" si="79"/>
        <v>0</v>
      </c>
      <c r="G170" s="276">
        <f t="shared" si="79"/>
        <v>0</v>
      </c>
      <c r="H170" s="280">
        <f t="shared" si="79"/>
        <v>0</v>
      </c>
      <c r="I170" s="98">
        <f t="shared" si="37"/>
        <v>0</v>
      </c>
      <c r="J170" s="248">
        <f>IF(I170=0,0,SUMIFS('Sch A. Input'!I61:BJ61,'Sch A. Input'!$I$14:$BJ$14,"Recurring",'Sch A. Input'!$I$13:$BJ$13,"&lt;="&amp;$R$120,'Sch A. Input'!$I$13:$BJ$13,"&lt;="&amp;$L$11))</f>
        <v>0</v>
      </c>
      <c r="K170" s="248">
        <f>IF(I170=0,0,SUMIFS('Sch A. Input'!I61:BJ61,'Sch A. Input'!$I$14:$BJ$14,"One-time",'Sch A. Input'!$I$13:$BJ$13,"&lt;="&amp;$R$120,'Sch A. Input'!$I$13:$BJ$13,"&lt;="&amp;$L$11))</f>
        <v>0</v>
      </c>
      <c r="L170" s="289">
        <f t="shared" si="38"/>
        <v>0</v>
      </c>
      <c r="M170" s="248">
        <f t="shared" si="39"/>
        <v>0</v>
      </c>
      <c r="N170" s="248">
        <f t="shared" si="40"/>
        <v>0</v>
      </c>
      <c r="O170" s="349">
        <f t="shared" si="41"/>
        <v>0</v>
      </c>
      <c r="P170" s="281">
        <f t="shared" si="42"/>
        <v>0</v>
      </c>
      <c r="Q170" s="287">
        <f t="shared" si="43"/>
        <v>0</v>
      </c>
      <c r="R170" s="251">
        <f t="shared" si="44"/>
        <v>0</v>
      </c>
      <c r="S170" s="252"/>
      <c r="T170" s="292">
        <f t="shared" si="45"/>
        <v>0</v>
      </c>
      <c r="U170" s="248">
        <f>IF(T170=0,0,SUMIFS('Sch A. Input'!I61:BJ61,'Sch A. Input'!$I$14:$BJ$14,"Recurring",'Sch A. Input'!$I$13:$BJ$13,"&lt;="&amp;$L$11,'Sch A. Input'!$I$13:$BJ$13,"&lt;="&amp;$AC$120,'Sch A. Input'!$I$13:$BJ$13,"&gt;"&amp;$R$120))</f>
        <v>0</v>
      </c>
      <c r="V170" s="248">
        <f>IF(T170=0,0,SUMIFS('Sch A. Input'!I61:BJ61,'Sch A. Input'!$I$14:$BJ$14,"One-time",'Sch A. Input'!$I$13:$BJ$13,"&lt;="&amp;$L$11,'Sch A. Input'!$I$13:$BJ$13,"&lt;="&amp;$AC$120,'Sch A. Input'!$I$13:$BJ$13,"&gt;"&amp;$R$120))</f>
        <v>0</v>
      </c>
      <c r="W170" s="289">
        <f t="shared" si="46"/>
        <v>0</v>
      </c>
      <c r="X170" s="248">
        <f t="shared" si="47"/>
        <v>0</v>
      </c>
      <c r="Y170" s="248">
        <f t="shared" si="48"/>
        <v>0</v>
      </c>
      <c r="Z170" s="348">
        <f t="shared" si="49"/>
        <v>0</v>
      </c>
      <c r="AA170" s="281">
        <f t="shared" si="50"/>
        <v>0</v>
      </c>
      <c r="AB170" s="287">
        <f t="shared" si="51"/>
        <v>0</v>
      </c>
      <c r="AC170" s="251">
        <f t="shared" si="52"/>
        <v>0</v>
      </c>
      <c r="AE170" s="292">
        <f t="shared" si="53"/>
        <v>0</v>
      </c>
      <c r="AF170" s="248">
        <f>IF(AE170=0,0,SUMIFS('Sch A. Input'!I61:BJ61,'Sch A. Input'!$I$14:$BJ$14,"Recurring",'Sch A. Input'!$I$13:$BJ$13,"&lt;="&amp;$L$11,'Sch A. Input'!$I$13:$BJ$13,"&lt;="&amp;$AN$120,'Sch A. Input'!$I$13:$BJ$13,"&gt;"&amp;$AC$120))</f>
        <v>0</v>
      </c>
      <c r="AG170" s="248">
        <f>IF(AE170=0,0,SUMIFS('Sch A. Input'!I61:BJ61,'Sch A. Input'!$I$14:$BJ$14,"One-time",'Sch A. Input'!$I$13:$BJ$13,"&lt;="&amp;L$11,'Sch A. Input'!$I$13:$BJ$13,"&lt;="&amp;$AN$120,'Sch A. Input'!$I$13:$BJ$13,"&gt;"&amp;$AC$120))</f>
        <v>0</v>
      </c>
      <c r="AH170" s="289">
        <f t="shared" si="54"/>
        <v>0</v>
      </c>
      <c r="AI170" s="248">
        <f t="shared" si="55"/>
        <v>0</v>
      </c>
      <c r="AJ170" s="248">
        <f t="shared" si="56"/>
        <v>0</v>
      </c>
      <c r="AK170" s="348">
        <f t="shared" si="57"/>
        <v>0</v>
      </c>
      <c r="AL170" s="281">
        <f t="shared" si="58"/>
        <v>0</v>
      </c>
      <c r="AM170" s="287">
        <f t="shared" si="59"/>
        <v>0</v>
      </c>
      <c r="AN170" s="251">
        <f t="shared" si="60"/>
        <v>0</v>
      </c>
      <c r="AT170" s="163"/>
      <c r="AU170" s="163"/>
      <c r="BK170" s="2"/>
      <c r="BL170" s="2"/>
      <c r="BM170" s="2"/>
      <c r="BN170" s="2"/>
      <c r="BO170" s="2"/>
      <c r="BP170" s="2"/>
      <c r="BQ170" s="2"/>
      <c r="BR170" s="2"/>
      <c r="BS170" s="2"/>
      <c r="BT170" s="2"/>
      <c r="BU170" s="2"/>
      <c r="BV170" s="2"/>
      <c r="CI170"/>
      <c r="CJ170"/>
      <c r="CK170"/>
      <c r="CL170"/>
      <c r="CM170"/>
      <c r="CN170"/>
      <c r="CO170"/>
      <c r="CP170"/>
      <c r="CQ170"/>
      <c r="CR170"/>
      <c r="CS170"/>
    </row>
    <row r="171" spans="2:97" x14ac:dyDescent="0.25">
      <c r="B171" s="70" t="str">
        <f t="shared" si="79"/>
        <v/>
      </c>
      <c r="C171" s="169" t="str">
        <f t="shared" si="79"/>
        <v/>
      </c>
      <c r="D171" s="275" t="str">
        <f t="shared" si="79"/>
        <v/>
      </c>
      <c r="E171" s="275">
        <f t="shared" si="79"/>
        <v>42931</v>
      </c>
      <c r="F171" s="275">
        <f t="shared" si="79"/>
        <v>0</v>
      </c>
      <c r="G171" s="276">
        <f t="shared" si="79"/>
        <v>0</v>
      </c>
      <c r="H171" s="280">
        <f t="shared" si="79"/>
        <v>0</v>
      </c>
      <c r="I171" s="98">
        <f t="shared" si="37"/>
        <v>0</v>
      </c>
      <c r="J171" s="248">
        <f>IF(I171=0,0,SUMIFS('Sch A. Input'!I62:BJ62,'Sch A. Input'!$I$14:$BJ$14,"Recurring",'Sch A. Input'!$I$13:$BJ$13,"&lt;="&amp;$R$120,'Sch A. Input'!$I$13:$BJ$13,"&lt;="&amp;$L$11))</f>
        <v>0</v>
      </c>
      <c r="K171" s="248">
        <f>IF(I171=0,0,SUMIFS('Sch A. Input'!I62:BJ62,'Sch A. Input'!$I$14:$BJ$14,"One-time",'Sch A. Input'!$I$13:$BJ$13,"&lt;="&amp;$R$120,'Sch A. Input'!$I$13:$BJ$13,"&lt;="&amp;$L$11))</f>
        <v>0</v>
      </c>
      <c r="L171" s="289">
        <f t="shared" si="38"/>
        <v>0</v>
      </c>
      <c r="M171" s="248">
        <f t="shared" si="39"/>
        <v>0</v>
      </c>
      <c r="N171" s="248">
        <f t="shared" si="40"/>
        <v>0</v>
      </c>
      <c r="O171" s="349">
        <f t="shared" si="41"/>
        <v>0</v>
      </c>
      <c r="P171" s="281">
        <f t="shared" si="42"/>
        <v>0</v>
      </c>
      <c r="Q171" s="287">
        <f t="shared" si="43"/>
        <v>0</v>
      </c>
      <c r="R171" s="251">
        <f t="shared" si="44"/>
        <v>0</v>
      </c>
      <c r="S171" s="252"/>
      <c r="T171" s="292">
        <f t="shared" si="45"/>
        <v>0</v>
      </c>
      <c r="U171" s="248">
        <f>IF(T171=0,0,SUMIFS('Sch A. Input'!I62:BJ62,'Sch A. Input'!$I$14:$BJ$14,"Recurring",'Sch A. Input'!$I$13:$BJ$13,"&lt;="&amp;$L$11,'Sch A. Input'!$I$13:$BJ$13,"&lt;="&amp;$AC$120,'Sch A. Input'!$I$13:$BJ$13,"&gt;"&amp;$R$120))</f>
        <v>0</v>
      </c>
      <c r="V171" s="248">
        <f>IF(T171=0,0,SUMIFS('Sch A. Input'!I62:BJ62,'Sch A. Input'!$I$14:$BJ$14,"One-time",'Sch A. Input'!$I$13:$BJ$13,"&lt;="&amp;$L$11,'Sch A. Input'!$I$13:$BJ$13,"&lt;="&amp;$AC$120,'Sch A. Input'!$I$13:$BJ$13,"&gt;"&amp;$R$120))</f>
        <v>0</v>
      </c>
      <c r="W171" s="289">
        <f t="shared" si="46"/>
        <v>0</v>
      </c>
      <c r="X171" s="248">
        <f t="shared" si="47"/>
        <v>0</v>
      </c>
      <c r="Y171" s="248">
        <f t="shared" si="48"/>
        <v>0</v>
      </c>
      <c r="Z171" s="348">
        <f t="shared" si="49"/>
        <v>0</v>
      </c>
      <c r="AA171" s="281">
        <f t="shared" si="50"/>
        <v>0</v>
      </c>
      <c r="AB171" s="287">
        <f t="shared" si="51"/>
        <v>0</v>
      </c>
      <c r="AC171" s="251">
        <f t="shared" si="52"/>
        <v>0</v>
      </c>
      <c r="AE171" s="292">
        <f t="shared" si="53"/>
        <v>0</v>
      </c>
      <c r="AF171" s="248">
        <f>IF(AE171=0,0,SUMIFS('Sch A. Input'!I62:BJ62,'Sch A. Input'!$I$14:$BJ$14,"Recurring",'Sch A. Input'!$I$13:$BJ$13,"&lt;="&amp;$L$11,'Sch A. Input'!$I$13:$BJ$13,"&lt;="&amp;$AN$120,'Sch A. Input'!$I$13:$BJ$13,"&gt;"&amp;$AC$120))</f>
        <v>0</v>
      </c>
      <c r="AG171" s="248">
        <f>IF(AE171=0,0,SUMIFS('Sch A. Input'!I62:BJ62,'Sch A. Input'!$I$14:$BJ$14,"One-time",'Sch A. Input'!$I$13:$BJ$13,"&lt;="&amp;L$11,'Sch A. Input'!$I$13:$BJ$13,"&lt;="&amp;$AN$120,'Sch A. Input'!$I$13:$BJ$13,"&gt;"&amp;$AC$120))</f>
        <v>0</v>
      </c>
      <c r="AH171" s="289">
        <f t="shared" si="54"/>
        <v>0</v>
      </c>
      <c r="AI171" s="248">
        <f t="shared" si="55"/>
        <v>0</v>
      </c>
      <c r="AJ171" s="248">
        <f t="shared" si="56"/>
        <v>0</v>
      </c>
      <c r="AK171" s="348">
        <f t="shared" si="57"/>
        <v>0</v>
      </c>
      <c r="AL171" s="281">
        <f t="shared" si="58"/>
        <v>0</v>
      </c>
      <c r="AM171" s="287">
        <f t="shared" si="59"/>
        <v>0</v>
      </c>
      <c r="AN171" s="251">
        <f t="shared" si="60"/>
        <v>0</v>
      </c>
      <c r="AT171" s="163"/>
      <c r="AU171" s="163"/>
      <c r="BK171" s="2"/>
      <c r="BL171" s="2"/>
      <c r="BM171" s="2"/>
      <c r="BN171" s="2"/>
      <c r="BO171" s="2"/>
      <c r="BP171" s="2"/>
      <c r="BQ171" s="2"/>
      <c r="BR171" s="2"/>
      <c r="BS171" s="2"/>
      <c r="BT171" s="2"/>
      <c r="BU171" s="2"/>
      <c r="BV171" s="2"/>
      <c r="CI171"/>
      <c r="CJ171"/>
      <c r="CK171"/>
      <c r="CL171"/>
      <c r="CM171"/>
      <c r="CN171"/>
      <c r="CO171"/>
      <c r="CP171"/>
      <c r="CQ171"/>
      <c r="CR171"/>
      <c r="CS171"/>
    </row>
    <row r="172" spans="2:97" x14ac:dyDescent="0.25">
      <c r="B172" s="70" t="str">
        <f t="shared" si="79"/>
        <v/>
      </c>
      <c r="C172" s="169" t="str">
        <f t="shared" si="79"/>
        <v/>
      </c>
      <c r="D172" s="275" t="str">
        <f t="shared" si="79"/>
        <v/>
      </c>
      <c r="E172" s="275">
        <f t="shared" si="79"/>
        <v>42931</v>
      </c>
      <c r="F172" s="275">
        <f t="shared" si="79"/>
        <v>0</v>
      </c>
      <c r="G172" s="276">
        <f t="shared" si="79"/>
        <v>0</v>
      </c>
      <c r="H172" s="280">
        <f t="shared" si="79"/>
        <v>0</v>
      </c>
      <c r="I172" s="98">
        <f t="shared" si="37"/>
        <v>0</v>
      </c>
      <c r="J172" s="248">
        <f>IF(I172=0,0,SUMIFS('Sch A. Input'!I63:BJ63,'Sch A. Input'!$I$14:$BJ$14,"Recurring",'Sch A. Input'!$I$13:$BJ$13,"&lt;="&amp;$R$120,'Sch A. Input'!$I$13:$BJ$13,"&lt;="&amp;$L$11))</f>
        <v>0</v>
      </c>
      <c r="K172" s="248">
        <f>IF(I172=0,0,SUMIFS('Sch A. Input'!I63:BJ63,'Sch A. Input'!$I$14:$BJ$14,"One-time",'Sch A. Input'!$I$13:$BJ$13,"&lt;="&amp;$R$120,'Sch A. Input'!$I$13:$BJ$13,"&lt;="&amp;$L$11))</f>
        <v>0</v>
      </c>
      <c r="L172" s="289">
        <f t="shared" si="38"/>
        <v>0</v>
      </c>
      <c r="M172" s="248">
        <f t="shared" si="39"/>
        <v>0</v>
      </c>
      <c r="N172" s="248">
        <f t="shared" si="40"/>
        <v>0</v>
      </c>
      <c r="O172" s="349">
        <f t="shared" si="41"/>
        <v>0</v>
      </c>
      <c r="P172" s="281">
        <f t="shared" si="42"/>
        <v>0</v>
      </c>
      <c r="Q172" s="287">
        <f t="shared" si="43"/>
        <v>0</v>
      </c>
      <c r="R172" s="251">
        <f t="shared" si="44"/>
        <v>0</v>
      </c>
      <c r="S172" s="252"/>
      <c r="T172" s="292">
        <f t="shared" si="45"/>
        <v>0</v>
      </c>
      <c r="U172" s="248">
        <f>IF(T172=0,0,SUMIFS('Sch A. Input'!I63:BJ63,'Sch A. Input'!$I$14:$BJ$14,"Recurring",'Sch A. Input'!$I$13:$BJ$13,"&lt;="&amp;$L$11,'Sch A. Input'!$I$13:$BJ$13,"&lt;="&amp;$AC$120,'Sch A. Input'!$I$13:$BJ$13,"&gt;"&amp;$R$120))</f>
        <v>0</v>
      </c>
      <c r="V172" s="248">
        <f>IF(T172=0,0,SUMIFS('Sch A. Input'!I63:BJ63,'Sch A. Input'!$I$14:$BJ$14,"One-time",'Sch A. Input'!$I$13:$BJ$13,"&lt;="&amp;$L$11,'Sch A. Input'!$I$13:$BJ$13,"&lt;="&amp;$AC$120,'Sch A. Input'!$I$13:$BJ$13,"&gt;"&amp;$R$120))</f>
        <v>0</v>
      </c>
      <c r="W172" s="289">
        <f t="shared" si="46"/>
        <v>0</v>
      </c>
      <c r="X172" s="248">
        <f t="shared" si="47"/>
        <v>0</v>
      </c>
      <c r="Y172" s="248">
        <f t="shared" si="48"/>
        <v>0</v>
      </c>
      <c r="Z172" s="348">
        <f t="shared" si="49"/>
        <v>0</v>
      </c>
      <c r="AA172" s="281">
        <f t="shared" si="50"/>
        <v>0</v>
      </c>
      <c r="AB172" s="287">
        <f t="shared" si="51"/>
        <v>0</v>
      </c>
      <c r="AC172" s="251">
        <f t="shared" si="52"/>
        <v>0</v>
      </c>
      <c r="AE172" s="292">
        <f t="shared" si="53"/>
        <v>0</v>
      </c>
      <c r="AF172" s="248">
        <f>IF(AE172=0,0,SUMIFS('Sch A. Input'!I63:BJ63,'Sch A. Input'!$I$14:$BJ$14,"Recurring",'Sch A. Input'!$I$13:$BJ$13,"&lt;="&amp;$L$11,'Sch A. Input'!$I$13:$BJ$13,"&lt;="&amp;$AN$120,'Sch A. Input'!$I$13:$BJ$13,"&gt;"&amp;$AC$120))</f>
        <v>0</v>
      </c>
      <c r="AG172" s="248">
        <f>IF(AE172=0,0,SUMIFS('Sch A. Input'!I63:BJ63,'Sch A. Input'!$I$14:$BJ$14,"One-time",'Sch A. Input'!$I$13:$BJ$13,"&lt;="&amp;L$11,'Sch A. Input'!$I$13:$BJ$13,"&lt;="&amp;$AN$120,'Sch A. Input'!$I$13:$BJ$13,"&gt;"&amp;$AC$120))</f>
        <v>0</v>
      </c>
      <c r="AH172" s="289">
        <f t="shared" si="54"/>
        <v>0</v>
      </c>
      <c r="AI172" s="248">
        <f t="shared" si="55"/>
        <v>0</v>
      </c>
      <c r="AJ172" s="248">
        <f t="shared" si="56"/>
        <v>0</v>
      </c>
      <c r="AK172" s="348">
        <f t="shared" si="57"/>
        <v>0</v>
      </c>
      <c r="AL172" s="281">
        <f t="shared" si="58"/>
        <v>0</v>
      </c>
      <c r="AM172" s="287">
        <f t="shared" si="59"/>
        <v>0</v>
      </c>
      <c r="AN172" s="251">
        <f t="shared" si="60"/>
        <v>0</v>
      </c>
      <c r="AT172" s="163"/>
      <c r="AU172" s="163"/>
      <c r="BK172" s="2"/>
      <c r="BL172" s="2"/>
      <c r="BM172" s="2"/>
      <c r="BN172" s="2"/>
      <c r="BO172" s="2"/>
      <c r="BP172" s="2"/>
      <c r="BQ172" s="2"/>
      <c r="BR172" s="2"/>
      <c r="BS172" s="2"/>
      <c r="BT172" s="2"/>
      <c r="BU172" s="2"/>
      <c r="BV172" s="2"/>
      <c r="CI172"/>
      <c r="CJ172"/>
      <c r="CK172"/>
      <c r="CL172"/>
      <c r="CM172"/>
      <c r="CN172"/>
      <c r="CO172"/>
      <c r="CP172"/>
      <c r="CQ172"/>
      <c r="CR172"/>
      <c r="CS172"/>
    </row>
    <row r="173" spans="2:97" x14ac:dyDescent="0.25">
      <c r="B173" s="70" t="str">
        <f t="shared" si="79"/>
        <v/>
      </c>
      <c r="C173" s="169" t="str">
        <f t="shared" si="79"/>
        <v/>
      </c>
      <c r="D173" s="275" t="str">
        <f t="shared" si="79"/>
        <v/>
      </c>
      <c r="E173" s="275">
        <f t="shared" si="79"/>
        <v>42931</v>
      </c>
      <c r="F173" s="275">
        <f t="shared" si="79"/>
        <v>0</v>
      </c>
      <c r="G173" s="276">
        <f t="shared" si="79"/>
        <v>0</v>
      </c>
      <c r="H173" s="280">
        <f t="shared" si="79"/>
        <v>0</v>
      </c>
      <c r="I173" s="98">
        <f t="shared" si="37"/>
        <v>0</v>
      </c>
      <c r="J173" s="248">
        <f>IF(I173=0,0,SUMIFS('Sch A. Input'!I64:BJ64,'Sch A. Input'!$I$14:$BJ$14,"Recurring",'Sch A. Input'!$I$13:$BJ$13,"&lt;="&amp;$R$120,'Sch A. Input'!$I$13:$BJ$13,"&lt;="&amp;$L$11))</f>
        <v>0</v>
      </c>
      <c r="K173" s="248">
        <f>IF(I173=0,0,SUMIFS('Sch A. Input'!I64:BJ64,'Sch A. Input'!$I$14:$BJ$14,"One-time",'Sch A. Input'!$I$13:$BJ$13,"&lt;="&amp;$R$120,'Sch A. Input'!$I$13:$BJ$13,"&lt;="&amp;$L$11))</f>
        <v>0</v>
      </c>
      <c r="L173" s="289">
        <f t="shared" si="38"/>
        <v>0</v>
      </c>
      <c r="M173" s="248">
        <f t="shared" si="39"/>
        <v>0</v>
      </c>
      <c r="N173" s="248">
        <f t="shared" si="40"/>
        <v>0</v>
      </c>
      <c r="O173" s="349">
        <f t="shared" si="41"/>
        <v>0</v>
      </c>
      <c r="P173" s="281">
        <f t="shared" si="42"/>
        <v>0</v>
      </c>
      <c r="Q173" s="287">
        <f t="shared" si="43"/>
        <v>0</v>
      </c>
      <c r="R173" s="251">
        <f t="shared" si="44"/>
        <v>0</v>
      </c>
      <c r="S173" s="252"/>
      <c r="T173" s="292">
        <f t="shared" si="45"/>
        <v>0</v>
      </c>
      <c r="U173" s="248">
        <f>IF(T173=0,0,SUMIFS('Sch A. Input'!I64:BJ64,'Sch A. Input'!$I$14:$BJ$14,"Recurring",'Sch A. Input'!$I$13:$BJ$13,"&lt;="&amp;$L$11,'Sch A. Input'!$I$13:$BJ$13,"&lt;="&amp;$AC$120,'Sch A. Input'!$I$13:$BJ$13,"&gt;"&amp;$R$120))</f>
        <v>0</v>
      </c>
      <c r="V173" s="248">
        <f>IF(T173=0,0,SUMIFS('Sch A. Input'!I64:BJ64,'Sch A. Input'!$I$14:$BJ$14,"One-time",'Sch A. Input'!$I$13:$BJ$13,"&lt;="&amp;$L$11,'Sch A. Input'!$I$13:$BJ$13,"&lt;="&amp;$AC$120,'Sch A. Input'!$I$13:$BJ$13,"&gt;"&amp;$R$120))</f>
        <v>0</v>
      </c>
      <c r="W173" s="289">
        <f t="shared" si="46"/>
        <v>0</v>
      </c>
      <c r="X173" s="248">
        <f t="shared" si="47"/>
        <v>0</v>
      </c>
      <c r="Y173" s="248">
        <f t="shared" si="48"/>
        <v>0</v>
      </c>
      <c r="Z173" s="348">
        <f t="shared" si="49"/>
        <v>0</v>
      </c>
      <c r="AA173" s="281">
        <f t="shared" si="50"/>
        <v>0</v>
      </c>
      <c r="AB173" s="287">
        <f t="shared" si="51"/>
        <v>0</v>
      </c>
      <c r="AC173" s="251">
        <f t="shared" si="52"/>
        <v>0</v>
      </c>
      <c r="AE173" s="292">
        <f t="shared" si="53"/>
        <v>0</v>
      </c>
      <c r="AF173" s="248">
        <f>IF(AE173=0,0,SUMIFS('Sch A. Input'!I64:BJ64,'Sch A. Input'!$I$14:$BJ$14,"Recurring",'Sch A. Input'!$I$13:$BJ$13,"&lt;="&amp;$L$11,'Sch A. Input'!$I$13:$BJ$13,"&lt;="&amp;$AN$120,'Sch A. Input'!$I$13:$BJ$13,"&gt;"&amp;$AC$120))</f>
        <v>0</v>
      </c>
      <c r="AG173" s="248">
        <f>IF(AE173=0,0,SUMIFS('Sch A. Input'!I64:BJ64,'Sch A. Input'!$I$14:$BJ$14,"One-time",'Sch A. Input'!$I$13:$BJ$13,"&lt;="&amp;L$11,'Sch A. Input'!$I$13:$BJ$13,"&lt;="&amp;$AN$120,'Sch A. Input'!$I$13:$BJ$13,"&gt;"&amp;$AC$120))</f>
        <v>0</v>
      </c>
      <c r="AH173" s="289">
        <f t="shared" si="54"/>
        <v>0</v>
      </c>
      <c r="AI173" s="248">
        <f t="shared" si="55"/>
        <v>0</v>
      </c>
      <c r="AJ173" s="248">
        <f t="shared" si="56"/>
        <v>0</v>
      </c>
      <c r="AK173" s="348">
        <f t="shared" si="57"/>
        <v>0</v>
      </c>
      <c r="AL173" s="281">
        <f t="shared" si="58"/>
        <v>0</v>
      </c>
      <c r="AM173" s="287">
        <f t="shared" si="59"/>
        <v>0</v>
      </c>
      <c r="AN173" s="251">
        <f t="shared" si="60"/>
        <v>0</v>
      </c>
      <c r="AT173" s="163"/>
      <c r="AU173" s="163"/>
      <c r="BK173" s="2"/>
      <c r="BL173" s="2"/>
      <c r="BM173" s="2"/>
      <c r="BN173" s="2"/>
      <c r="BO173" s="2"/>
      <c r="BP173" s="2"/>
      <c r="BQ173" s="2"/>
      <c r="BR173" s="2"/>
      <c r="BS173" s="2"/>
      <c r="BT173" s="2"/>
      <c r="BU173" s="2"/>
      <c r="BV173" s="2"/>
      <c r="CI173"/>
      <c r="CJ173"/>
      <c r="CK173"/>
      <c r="CL173"/>
      <c r="CM173"/>
      <c r="CN173"/>
      <c r="CO173"/>
      <c r="CP173"/>
      <c r="CQ173"/>
      <c r="CR173"/>
      <c r="CS173"/>
    </row>
    <row r="174" spans="2:97" x14ac:dyDescent="0.25">
      <c r="B174" s="70" t="str">
        <f t="shared" si="79"/>
        <v/>
      </c>
      <c r="C174" s="169" t="str">
        <f t="shared" si="79"/>
        <v/>
      </c>
      <c r="D174" s="275" t="str">
        <f t="shared" si="79"/>
        <v/>
      </c>
      <c r="E174" s="275">
        <f t="shared" si="79"/>
        <v>42931</v>
      </c>
      <c r="F174" s="275">
        <f t="shared" si="79"/>
        <v>0</v>
      </c>
      <c r="G174" s="276">
        <f t="shared" si="79"/>
        <v>0</v>
      </c>
      <c r="H174" s="280">
        <f t="shared" si="79"/>
        <v>0</v>
      </c>
      <c r="I174" s="98">
        <f t="shared" si="37"/>
        <v>0</v>
      </c>
      <c r="J174" s="248">
        <f>IF(I174=0,0,SUMIFS('Sch A. Input'!I65:BJ65,'Sch A. Input'!$I$14:$BJ$14,"Recurring",'Sch A. Input'!$I$13:$BJ$13,"&lt;="&amp;$R$120,'Sch A. Input'!$I$13:$BJ$13,"&lt;="&amp;$L$11))</f>
        <v>0</v>
      </c>
      <c r="K174" s="248">
        <f>IF(I174=0,0,SUMIFS('Sch A. Input'!I65:BJ65,'Sch A. Input'!$I$14:$BJ$14,"One-time",'Sch A. Input'!$I$13:$BJ$13,"&lt;="&amp;$R$120,'Sch A. Input'!$I$13:$BJ$13,"&lt;="&amp;$L$11))</f>
        <v>0</v>
      </c>
      <c r="L174" s="289">
        <f t="shared" si="38"/>
        <v>0</v>
      </c>
      <c r="M174" s="248">
        <f t="shared" si="39"/>
        <v>0</v>
      </c>
      <c r="N174" s="248">
        <f t="shared" si="40"/>
        <v>0</v>
      </c>
      <c r="O174" s="349">
        <f t="shared" si="41"/>
        <v>0</v>
      </c>
      <c r="P174" s="281">
        <f t="shared" si="42"/>
        <v>0</v>
      </c>
      <c r="Q174" s="287">
        <f t="shared" si="43"/>
        <v>0</v>
      </c>
      <c r="R174" s="251">
        <f t="shared" si="44"/>
        <v>0</v>
      </c>
      <c r="S174" s="252"/>
      <c r="T174" s="292">
        <f t="shared" si="45"/>
        <v>0</v>
      </c>
      <c r="U174" s="248">
        <f>IF(T174=0,0,SUMIFS('Sch A. Input'!I65:BJ65,'Sch A. Input'!$I$14:$BJ$14,"Recurring",'Sch A. Input'!$I$13:$BJ$13,"&lt;="&amp;$L$11,'Sch A. Input'!$I$13:$BJ$13,"&lt;="&amp;$AC$120,'Sch A. Input'!$I$13:$BJ$13,"&gt;"&amp;$R$120))</f>
        <v>0</v>
      </c>
      <c r="V174" s="248">
        <f>IF(T174=0,0,SUMIFS('Sch A. Input'!I65:BJ65,'Sch A. Input'!$I$14:$BJ$14,"One-time",'Sch A. Input'!$I$13:$BJ$13,"&lt;="&amp;$L$11,'Sch A. Input'!$I$13:$BJ$13,"&lt;="&amp;$AC$120,'Sch A. Input'!$I$13:$BJ$13,"&gt;"&amp;$R$120))</f>
        <v>0</v>
      </c>
      <c r="W174" s="289">
        <f t="shared" si="46"/>
        <v>0</v>
      </c>
      <c r="X174" s="248">
        <f t="shared" si="47"/>
        <v>0</v>
      </c>
      <c r="Y174" s="248">
        <f t="shared" si="48"/>
        <v>0</v>
      </c>
      <c r="Z174" s="348">
        <f t="shared" si="49"/>
        <v>0</v>
      </c>
      <c r="AA174" s="281">
        <f t="shared" si="50"/>
        <v>0</v>
      </c>
      <c r="AB174" s="287">
        <f t="shared" si="51"/>
        <v>0</v>
      </c>
      <c r="AC174" s="251">
        <f t="shared" si="52"/>
        <v>0</v>
      </c>
      <c r="AE174" s="292">
        <f t="shared" si="53"/>
        <v>0</v>
      </c>
      <c r="AF174" s="248">
        <f>IF(AE174=0,0,SUMIFS('Sch A. Input'!I65:BJ65,'Sch A. Input'!$I$14:$BJ$14,"Recurring",'Sch A. Input'!$I$13:$BJ$13,"&lt;="&amp;$L$11,'Sch A. Input'!$I$13:$BJ$13,"&lt;="&amp;$AN$120,'Sch A. Input'!$I$13:$BJ$13,"&gt;"&amp;$AC$120))</f>
        <v>0</v>
      </c>
      <c r="AG174" s="248">
        <f>IF(AE174=0,0,SUMIFS('Sch A. Input'!I65:BJ65,'Sch A. Input'!$I$14:$BJ$14,"One-time",'Sch A. Input'!$I$13:$BJ$13,"&lt;="&amp;L$11,'Sch A. Input'!$I$13:$BJ$13,"&lt;="&amp;$AN$120,'Sch A. Input'!$I$13:$BJ$13,"&gt;"&amp;$AC$120))</f>
        <v>0</v>
      </c>
      <c r="AH174" s="289">
        <f t="shared" si="54"/>
        <v>0</v>
      </c>
      <c r="AI174" s="248">
        <f t="shared" si="55"/>
        <v>0</v>
      </c>
      <c r="AJ174" s="248">
        <f t="shared" si="56"/>
        <v>0</v>
      </c>
      <c r="AK174" s="348">
        <f t="shared" si="57"/>
        <v>0</v>
      </c>
      <c r="AL174" s="281">
        <f t="shared" si="58"/>
        <v>0</v>
      </c>
      <c r="AM174" s="287">
        <f t="shared" si="59"/>
        <v>0</v>
      </c>
      <c r="AN174" s="251">
        <f t="shared" si="60"/>
        <v>0</v>
      </c>
      <c r="AT174" s="163"/>
      <c r="AU174" s="163"/>
      <c r="BK174" s="2"/>
      <c r="BL174" s="2"/>
      <c r="BM174" s="2"/>
      <c r="BN174" s="2"/>
      <c r="BO174" s="2"/>
      <c r="BP174" s="2"/>
      <c r="BQ174" s="2"/>
      <c r="BR174" s="2"/>
      <c r="BS174" s="2"/>
      <c r="BT174" s="2"/>
      <c r="BU174" s="2"/>
      <c r="BV174" s="2"/>
      <c r="CI174"/>
      <c r="CJ174"/>
      <c r="CK174"/>
      <c r="CL174"/>
      <c r="CM174"/>
      <c r="CN174"/>
      <c r="CO174"/>
      <c r="CP174"/>
      <c r="CQ174"/>
      <c r="CR174"/>
      <c r="CS174"/>
    </row>
    <row r="175" spans="2:97" x14ac:dyDescent="0.25">
      <c r="B175" s="70" t="str">
        <f t="shared" si="79"/>
        <v/>
      </c>
      <c r="C175" s="169" t="str">
        <f t="shared" si="79"/>
        <v/>
      </c>
      <c r="D175" s="275" t="str">
        <f t="shared" si="79"/>
        <v/>
      </c>
      <c r="E175" s="275">
        <f t="shared" si="79"/>
        <v>42931</v>
      </c>
      <c r="F175" s="275">
        <f t="shared" si="79"/>
        <v>0</v>
      </c>
      <c r="G175" s="276">
        <f t="shared" si="79"/>
        <v>0</v>
      </c>
      <c r="H175" s="280">
        <f t="shared" si="79"/>
        <v>0</v>
      </c>
      <c r="I175" s="98">
        <f t="shared" si="37"/>
        <v>0</v>
      </c>
      <c r="J175" s="248">
        <f>IF(I175=0,0,SUMIFS('Sch A. Input'!I66:BJ66,'Sch A. Input'!$I$14:$BJ$14,"Recurring",'Sch A. Input'!$I$13:$BJ$13,"&lt;="&amp;$R$120,'Sch A. Input'!$I$13:$BJ$13,"&lt;="&amp;$L$11))</f>
        <v>0</v>
      </c>
      <c r="K175" s="248">
        <f>IF(I175=0,0,SUMIFS('Sch A. Input'!I66:BJ66,'Sch A. Input'!$I$14:$BJ$14,"One-time",'Sch A. Input'!$I$13:$BJ$13,"&lt;="&amp;$R$120,'Sch A. Input'!$I$13:$BJ$13,"&lt;="&amp;$L$11))</f>
        <v>0</v>
      </c>
      <c r="L175" s="289">
        <f t="shared" si="38"/>
        <v>0</v>
      </c>
      <c r="M175" s="248">
        <f t="shared" si="39"/>
        <v>0</v>
      </c>
      <c r="N175" s="248">
        <f t="shared" si="40"/>
        <v>0</v>
      </c>
      <c r="O175" s="349">
        <f t="shared" si="41"/>
        <v>0</v>
      </c>
      <c r="P175" s="281">
        <f t="shared" si="42"/>
        <v>0</v>
      </c>
      <c r="Q175" s="287">
        <f t="shared" si="43"/>
        <v>0</v>
      </c>
      <c r="R175" s="251">
        <f t="shared" si="44"/>
        <v>0</v>
      </c>
      <c r="S175" s="252"/>
      <c r="T175" s="292">
        <f t="shared" si="45"/>
        <v>0</v>
      </c>
      <c r="U175" s="248">
        <f>IF(T175=0,0,SUMIFS('Sch A. Input'!I66:BJ66,'Sch A. Input'!$I$14:$BJ$14,"Recurring",'Sch A. Input'!$I$13:$BJ$13,"&lt;="&amp;$L$11,'Sch A. Input'!$I$13:$BJ$13,"&lt;="&amp;$AC$120,'Sch A. Input'!$I$13:$BJ$13,"&gt;"&amp;$R$120))</f>
        <v>0</v>
      </c>
      <c r="V175" s="248">
        <f>IF(T175=0,0,SUMIFS('Sch A. Input'!I66:BJ66,'Sch A. Input'!$I$14:$BJ$14,"One-time",'Sch A. Input'!$I$13:$BJ$13,"&lt;="&amp;$L$11,'Sch A. Input'!$I$13:$BJ$13,"&lt;="&amp;$AC$120,'Sch A. Input'!$I$13:$BJ$13,"&gt;"&amp;$R$120))</f>
        <v>0</v>
      </c>
      <c r="W175" s="289">
        <f t="shared" si="46"/>
        <v>0</v>
      </c>
      <c r="X175" s="248">
        <f t="shared" si="47"/>
        <v>0</v>
      </c>
      <c r="Y175" s="248">
        <f t="shared" si="48"/>
        <v>0</v>
      </c>
      <c r="Z175" s="348">
        <f t="shared" si="49"/>
        <v>0</v>
      </c>
      <c r="AA175" s="281">
        <f t="shared" si="50"/>
        <v>0</v>
      </c>
      <c r="AB175" s="287">
        <f t="shared" si="51"/>
        <v>0</v>
      </c>
      <c r="AC175" s="251">
        <f t="shared" si="52"/>
        <v>0</v>
      </c>
      <c r="AE175" s="292">
        <f t="shared" si="53"/>
        <v>0</v>
      </c>
      <c r="AF175" s="248">
        <f>IF(AE175=0,0,SUMIFS('Sch A. Input'!I66:BJ66,'Sch A. Input'!$I$14:$BJ$14,"Recurring",'Sch A. Input'!$I$13:$BJ$13,"&lt;="&amp;$L$11,'Sch A. Input'!$I$13:$BJ$13,"&lt;="&amp;$AN$120,'Sch A. Input'!$I$13:$BJ$13,"&gt;"&amp;$AC$120))</f>
        <v>0</v>
      </c>
      <c r="AG175" s="248">
        <f>IF(AE175=0,0,SUMIFS('Sch A. Input'!I66:BJ66,'Sch A. Input'!$I$14:$BJ$14,"One-time",'Sch A. Input'!$I$13:$BJ$13,"&lt;="&amp;L$11,'Sch A. Input'!$I$13:$BJ$13,"&lt;="&amp;$AN$120,'Sch A. Input'!$I$13:$BJ$13,"&gt;"&amp;$AC$120))</f>
        <v>0</v>
      </c>
      <c r="AH175" s="289">
        <f t="shared" si="54"/>
        <v>0</v>
      </c>
      <c r="AI175" s="248">
        <f t="shared" si="55"/>
        <v>0</v>
      </c>
      <c r="AJ175" s="248">
        <f t="shared" si="56"/>
        <v>0</v>
      </c>
      <c r="AK175" s="348">
        <f t="shared" si="57"/>
        <v>0</v>
      </c>
      <c r="AL175" s="281">
        <f t="shared" si="58"/>
        <v>0</v>
      </c>
      <c r="AM175" s="287">
        <f t="shared" si="59"/>
        <v>0</v>
      </c>
      <c r="AN175" s="251">
        <f t="shared" si="60"/>
        <v>0</v>
      </c>
      <c r="AT175" s="163"/>
      <c r="AU175" s="163"/>
      <c r="BK175" s="2"/>
      <c r="BL175" s="2"/>
      <c r="BM175" s="2"/>
      <c r="BN175" s="2"/>
      <c r="BO175" s="2"/>
      <c r="BP175" s="2"/>
      <c r="BQ175" s="2"/>
      <c r="BR175" s="2"/>
      <c r="BS175" s="2"/>
      <c r="BT175" s="2"/>
      <c r="BU175" s="2"/>
      <c r="BV175" s="2"/>
      <c r="CI175"/>
      <c r="CJ175"/>
      <c r="CK175"/>
      <c r="CL175"/>
      <c r="CM175"/>
      <c r="CN175"/>
      <c r="CO175"/>
      <c r="CP175"/>
      <c r="CQ175"/>
      <c r="CR175"/>
      <c r="CS175"/>
    </row>
    <row r="176" spans="2:97" x14ac:dyDescent="0.25">
      <c r="B176" s="70" t="str">
        <f t="shared" si="79"/>
        <v/>
      </c>
      <c r="C176" s="169" t="str">
        <f t="shared" si="79"/>
        <v/>
      </c>
      <c r="D176" s="275" t="str">
        <f t="shared" si="79"/>
        <v/>
      </c>
      <c r="E176" s="275">
        <f t="shared" si="79"/>
        <v>42931</v>
      </c>
      <c r="F176" s="275">
        <f t="shared" si="79"/>
        <v>0</v>
      </c>
      <c r="G176" s="276">
        <f t="shared" si="79"/>
        <v>0</v>
      </c>
      <c r="H176" s="280">
        <f t="shared" si="79"/>
        <v>0</v>
      </c>
      <c r="I176" s="98">
        <f t="shared" si="37"/>
        <v>0</v>
      </c>
      <c r="J176" s="248">
        <f>IF(I176=0,0,SUMIFS('Sch A. Input'!I67:BJ67,'Sch A. Input'!$I$14:$BJ$14,"Recurring",'Sch A. Input'!$I$13:$BJ$13,"&lt;="&amp;$R$120,'Sch A. Input'!$I$13:$BJ$13,"&lt;="&amp;$L$11))</f>
        <v>0</v>
      </c>
      <c r="K176" s="248">
        <f>IF(I176=0,0,SUMIFS('Sch A. Input'!I67:BJ67,'Sch A. Input'!$I$14:$BJ$14,"One-time",'Sch A. Input'!$I$13:$BJ$13,"&lt;="&amp;$R$120,'Sch A. Input'!$I$13:$BJ$13,"&lt;="&amp;$L$11))</f>
        <v>0</v>
      </c>
      <c r="L176" s="289">
        <f t="shared" si="38"/>
        <v>0</v>
      </c>
      <c r="M176" s="248">
        <f t="shared" si="39"/>
        <v>0</v>
      </c>
      <c r="N176" s="248">
        <f t="shared" si="40"/>
        <v>0</v>
      </c>
      <c r="O176" s="349">
        <f t="shared" si="41"/>
        <v>0</v>
      </c>
      <c r="P176" s="281">
        <f t="shared" si="42"/>
        <v>0</v>
      </c>
      <c r="Q176" s="287">
        <f t="shared" si="43"/>
        <v>0</v>
      </c>
      <c r="R176" s="251">
        <f t="shared" si="44"/>
        <v>0</v>
      </c>
      <c r="S176" s="252"/>
      <c r="T176" s="292">
        <f t="shared" si="45"/>
        <v>0</v>
      </c>
      <c r="U176" s="248">
        <f>IF(T176=0,0,SUMIFS('Sch A. Input'!I67:BJ67,'Sch A. Input'!$I$14:$BJ$14,"Recurring",'Sch A. Input'!$I$13:$BJ$13,"&lt;="&amp;$L$11,'Sch A. Input'!$I$13:$BJ$13,"&lt;="&amp;$AC$120,'Sch A. Input'!$I$13:$BJ$13,"&gt;"&amp;$R$120))</f>
        <v>0</v>
      </c>
      <c r="V176" s="248">
        <f>IF(T176=0,0,SUMIFS('Sch A. Input'!I67:BJ67,'Sch A. Input'!$I$14:$BJ$14,"One-time",'Sch A. Input'!$I$13:$BJ$13,"&lt;="&amp;$L$11,'Sch A. Input'!$I$13:$BJ$13,"&lt;="&amp;$AC$120,'Sch A. Input'!$I$13:$BJ$13,"&gt;"&amp;$R$120))</f>
        <v>0</v>
      </c>
      <c r="W176" s="289">
        <f t="shared" si="46"/>
        <v>0</v>
      </c>
      <c r="X176" s="248">
        <f t="shared" si="47"/>
        <v>0</v>
      </c>
      <c r="Y176" s="248">
        <f t="shared" si="48"/>
        <v>0</v>
      </c>
      <c r="Z176" s="348">
        <f t="shared" si="49"/>
        <v>0</v>
      </c>
      <c r="AA176" s="281">
        <f t="shared" si="50"/>
        <v>0</v>
      </c>
      <c r="AB176" s="287">
        <f t="shared" si="51"/>
        <v>0</v>
      </c>
      <c r="AC176" s="251">
        <f t="shared" si="52"/>
        <v>0</v>
      </c>
      <c r="AE176" s="292">
        <f t="shared" si="53"/>
        <v>0</v>
      </c>
      <c r="AF176" s="248">
        <f>IF(AE176=0,0,SUMIFS('Sch A. Input'!I67:BJ67,'Sch A. Input'!$I$14:$BJ$14,"Recurring",'Sch A. Input'!$I$13:$BJ$13,"&lt;="&amp;$L$11,'Sch A. Input'!$I$13:$BJ$13,"&lt;="&amp;$AN$120,'Sch A. Input'!$I$13:$BJ$13,"&gt;"&amp;$AC$120))</f>
        <v>0</v>
      </c>
      <c r="AG176" s="248">
        <f>IF(AE176=0,0,SUMIFS('Sch A. Input'!I67:BJ67,'Sch A. Input'!$I$14:$BJ$14,"One-time",'Sch A. Input'!$I$13:$BJ$13,"&lt;="&amp;L$11,'Sch A. Input'!$I$13:$BJ$13,"&lt;="&amp;$AN$120,'Sch A. Input'!$I$13:$BJ$13,"&gt;"&amp;$AC$120))</f>
        <v>0</v>
      </c>
      <c r="AH176" s="289">
        <f t="shared" si="54"/>
        <v>0</v>
      </c>
      <c r="AI176" s="248">
        <f t="shared" si="55"/>
        <v>0</v>
      </c>
      <c r="AJ176" s="248">
        <f t="shared" si="56"/>
        <v>0</v>
      </c>
      <c r="AK176" s="348">
        <f t="shared" si="57"/>
        <v>0</v>
      </c>
      <c r="AL176" s="281">
        <f t="shared" si="58"/>
        <v>0</v>
      </c>
      <c r="AM176" s="287">
        <f t="shared" si="59"/>
        <v>0</v>
      </c>
      <c r="AN176" s="251">
        <f t="shared" si="60"/>
        <v>0</v>
      </c>
      <c r="AT176" s="163"/>
      <c r="AU176" s="163"/>
      <c r="BK176" s="2"/>
      <c r="BL176" s="2"/>
      <c r="BM176" s="2"/>
      <c r="BN176" s="2"/>
      <c r="BO176" s="2"/>
      <c r="BP176" s="2"/>
      <c r="BQ176" s="2"/>
      <c r="BR176" s="2"/>
      <c r="BS176" s="2"/>
      <c r="BT176" s="2"/>
      <c r="BU176" s="2"/>
      <c r="BV176" s="2"/>
      <c r="CI176"/>
      <c r="CJ176"/>
      <c r="CK176"/>
      <c r="CL176"/>
      <c r="CM176"/>
      <c r="CN176"/>
      <c r="CO176"/>
      <c r="CP176"/>
      <c r="CQ176"/>
      <c r="CR176"/>
      <c r="CS176"/>
    </row>
    <row r="177" spans="2:97" x14ac:dyDescent="0.25">
      <c r="B177" s="70" t="str">
        <f t="shared" si="79"/>
        <v/>
      </c>
      <c r="C177" s="169" t="str">
        <f t="shared" si="79"/>
        <v/>
      </c>
      <c r="D177" s="275" t="str">
        <f t="shared" si="79"/>
        <v/>
      </c>
      <c r="E177" s="275">
        <f t="shared" si="79"/>
        <v>42931</v>
      </c>
      <c r="F177" s="275">
        <f t="shared" si="79"/>
        <v>0</v>
      </c>
      <c r="G177" s="276">
        <f t="shared" si="79"/>
        <v>0</v>
      </c>
      <c r="H177" s="280">
        <f t="shared" si="79"/>
        <v>0</v>
      </c>
      <c r="I177" s="98">
        <f t="shared" si="37"/>
        <v>0</v>
      </c>
      <c r="J177" s="248">
        <f>IF(I177=0,0,SUMIFS('Sch A. Input'!I68:BJ68,'Sch A. Input'!$I$14:$BJ$14,"Recurring",'Sch A. Input'!$I$13:$BJ$13,"&lt;="&amp;$R$120,'Sch A. Input'!$I$13:$BJ$13,"&lt;="&amp;$L$11))</f>
        <v>0</v>
      </c>
      <c r="K177" s="248">
        <f>IF(I177=0,0,SUMIFS('Sch A. Input'!I68:BJ68,'Sch A. Input'!$I$14:$BJ$14,"One-time",'Sch A. Input'!$I$13:$BJ$13,"&lt;="&amp;$R$120,'Sch A. Input'!$I$13:$BJ$13,"&lt;="&amp;$L$11))</f>
        <v>0</v>
      </c>
      <c r="L177" s="289">
        <f t="shared" si="38"/>
        <v>0</v>
      </c>
      <c r="M177" s="248">
        <f t="shared" si="39"/>
        <v>0</v>
      </c>
      <c r="N177" s="248">
        <f t="shared" si="40"/>
        <v>0</v>
      </c>
      <c r="O177" s="349">
        <f t="shared" si="41"/>
        <v>0</v>
      </c>
      <c r="P177" s="281">
        <f t="shared" si="42"/>
        <v>0</v>
      </c>
      <c r="Q177" s="287">
        <f t="shared" si="43"/>
        <v>0</v>
      </c>
      <c r="R177" s="251">
        <f t="shared" si="44"/>
        <v>0</v>
      </c>
      <c r="S177" s="252"/>
      <c r="T177" s="292">
        <f t="shared" si="45"/>
        <v>0</v>
      </c>
      <c r="U177" s="248">
        <f>IF(T177=0,0,SUMIFS('Sch A. Input'!I68:BJ68,'Sch A. Input'!$I$14:$BJ$14,"Recurring",'Sch A. Input'!$I$13:$BJ$13,"&lt;="&amp;$L$11,'Sch A. Input'!$I$13:$BJ$13,"&lt;="&amp;$AC$120,'Sch A. Input'!$I$13:$BJ$13,"&gt;"&amp;$R$120))</f>
        <v>0</v>
      </c>
      <c r="V177" s="248">
        <f>IF(T177=0,0,SUMIFS('Sch A. Input'!I68:BJ68,'Sch A. Input'!$I$14:$BJ$14,"One-time",'Sch A. Input'!$I$13:$BJ$13,"&lt;="&amp;$L$11,'Sch A. Input'!$I$13:$BJ$13,"&lt;="&amp;$AC$120,'Sch A. Input'!$I$13:$BJ$13,"&gt;"&amp;$R$120))</f>
        <v>0</v>
      </c>
      <c r="W177" s="289">
        <f t="shared" si="46"/>
        <v>0</v>
      </c>
      <c r="X177" s="248">
        <f t="shared" si="47"/>
        <v>0</v>
      </c>
      <c r="Y177" s="248">
        <f t="shared" si="48"/>
        <v>0</v>
      </c>
      <c r="Z177" s="348">
        <f t="shared" si="49"/>
        <v>0</v>
      </c>
      <c r="AA177" s="281">
        <f t="shared" si="50"/>
        <v>0</v>
      </c>
      <c r="AB177" s="287">
        <f t="shared" si="51"/>
        <v>0</v>
      </c>
      <c r="AC177" s="251">
        <f t="shared" si="52"/>
        <v>0</v>
      </c>
      <c r="AE177" s="292">
        <f t="shared" si="53"/>
        <v>0</v>
      </c>
      <c r="AF177" s="248">
        <f>IF(AE177=0,0,SUMIFS('Sch A. Input'!I68:BJ68,'Sch A. Input'!$I$14:$BJ$14,"Recurring",'Sch A. Input'!$I$13:$BJ$13,"&lt;="&amp;$L$11,'Sch A. Input'!$I$13:$BJ$13,"&lt;="&amp;$AN$120,'Sch A. Input'!$I$13:$BJ$13,"&gt;"&amp;$AC$120))</f>
        <v>0</v>
      </c>
      <c r="AG177" s="248">
        <f>IF(AE177=0,0,SUMIFS('Sch A. Input'!I68:BJ68,'Sch A. Input'!$I$14:$BJ$14,"One-time",'Sch A. Input'!$I$13:$BJ$13,"&lt;="&amp;L$11,'Sch A. Input'!$I$13:$BJ$13,"&lt;="&amp;$AN$120,'Sch A. Input'!$I$13:$BJ$13,"&gt;"&amp;$AC$120))</f>
        <v>0</v>
      </c>
      <c r="AH177" s="289">
        <f t="shared" si="54"/>
        <v>0</v>
      </c>
      <c r="AI177" s="248">
        <f t="shared" si="55"/>
        <v>0</v>
      </c>
      <c r="AJ177" s="248">
        <f t="shared" si="56"/>
        <v>0</v>
      </c>
      <c r="AK177" s="348">
        <f t="shared" si="57"/>
        <v>0</v>
      </c>
      <c r="AL177" s="281">
        <f t="shared" si="58"/>
        <v>0</v>
      </c>
      <c r="AM177" s="287">
        <f t="shared" si="59"/>
        <v>0</v>
      </c>
      <c r="AN177" s="251">
        <f t="shared" si="60"/>
        <v>0</v>
      </c>
      <c r="AT177" s="163"/>
      <c r="AU177" s="163"/>
      <c r="BK177" s="2"/>
      <c r="BL177" s="2"/>
      <c r="BM177" s="2"/>
      <c r="BN177" s="2"/>
      <c r="BO177" s="2"/>
      <c r="BP177" s="2"/>
      <c r="BQ177" s="2"/>
      <c r="BR177" s="2"/>
      <c r="BS177" s="2"/>
      <c r="BT177" s="2"/>
      <c r="BU177" s="2"/>
      <c r="BV177" s="2"/>
      <c r="CI177"/>
      <c r="CJ177"/>
      <c r="CK177"/>
      <c r="CL177"/>
      <c r="CM177"/>
      <c r="CN177"/>
      <c r="CO177"/>
      <c r="CP177"/>
      <c r="CQ177"/>
      <c r="CR177"/>
      <c r="CS177"/>
    </row>
    <row r="178" spans="2:97" x14ac:dyDescent="0.25">
      <c r="B178" s="70" t="str">
        <f t="shared" si="79"/>
        <v/>
      </c>
      <c r="C178" s="169" t="str">
        <f t="shared" si="79"/>
        <v/>
      </c>
      <c r="D178" s="275" t="str">
        <f t="shared" si="79"/>
        <v/>
      </c>
      <c r="E178" s="275">
        <f t="shared" si="79"/>
        <v>42931</v>
      </c>
      <c r="F178" s="275">
        <f t="shared" si="79"/>
        <v>0</v>
      </c>
      <c r="G178" s="276">
        <f t="shared" si="79"/>
        <v>0</v>
      </c>
      <c r="H178" s="280">
        <f t="shared" si="79"/>
        <v>0</v>
      </c>
      <c r="I178" s="98">
        <f t="shared" si="37"/>
        <v>0</v>
      </c>
      <c r="J178" s="248">
        <f>IF(I178=0,0,SUMIFS('Sch A. Input'!I69:BJ69,'Sch A. Input'!$I$14:$BJ$14,"Recurring",'Sch A. Input'!$I$13:$BJ$13,"&lt;="&amp;$R$120,'Sch A. Input'!$I$13:$BJ$13,"&lt;="&amp;$L$11))</f>
        <v>0</v>
      </c>
      <c r="K178" s="248">
        <f>IF(I178=0,0,SUMIFS('Sch A. Input'!I69:BJ69,'Sch A. Input'!$I$14:$BJ$14,"One-time",'Sch A. Input'!$I$13:$BJ$13,"&lt;="&amp;$R$120,'Sch A. Input'!$I$13:$BJ$13,"&lt;="&amp;$L$11))</f>
        <v>0</v>
      </c>
      <c r="L178" s="289">
        <f t="shared" si="38"/>
        <v>0</v>
      </c>
      <c r="M178" s="248">
        <f t="shared" si="39"/>
        <v>0</v>
      </c>
      <c r="N178" s="248">
        <f t="shared" si="40"/>
        <v>0</v>
      </c>
      <c r="O178" s="349">
        <f t="shared" si="41"/>
        <v>0</v>
      </c>
      <c r="P178" s="281">
        <f t="shared" si="42"/>
        <v>0</v>
      </c>
      <c r="Q178" s="287">
        <f t="shared" si="43"/>
        <v>0</v>
      </c>
      <c r="R178" s="251">
        <f t="shared" si="44"/>
        <v>0</v>
      </c>
      <c r="S178" s="252"/>
      <c r="T178" s="292">
        <f t="shared" si="45"/>
        <v>0</v>
      </c>
      <c r="U178" s="248">
        <f>IF(T178=0,0,SUMIFS('Sch A. Input'!I69:BJ69,'Sch A. Input'!$I$14:$BJ$14,"Recurring",'Sch A. Input'!$I$13:$BJ$13,"&lt;="&amp;$L$11,'Sch A. Input'!$I$13:$BJ$13,"&lt;="&amp;$AC$120,'Sch A. Input'!$I$13:$BJ$13,"&gt;"&amp;$R$120))</f>
        <v>0</v>
      </c>
      <c r="V178" s="248">
        <f>IF(T178=0,0,SUMIFS('Sch A. Input'!I69:BJ69,'Sch A. Input'!$I$14:$BJ$14,"One-time",'Sch A. Input'!$I$13:$BJ$13,"&lt;="&amp;$L$11,'Sch A. Input'!$I$13:$BJ$13,"&lt;="&amp;$AC$120,'Sch A. Input'!$I$13:$BJ$13,"&gt;"&amp;$R$120))</f>
        <v>0</v>
      </c>
      <c r="W178" s="289">
        <f t="shared" si="46"/>
        <v>0</v>
      </c>
      <c r="X178" s="248">
        <f t="shared" si="47"/>
        <v>0</v>
      </c>
      <c r="Y178" s="248">
        <f t="shared" si="48"/>
        <v>0</v>
      </c>
      <c r="Z178" s="348">
        <f t="shared" si="49"/>
        <v>0</v>
      </c>
      <c r="AA178" s="281">
        <f t="shared" si="50"/>
        <v>0</v>
      </c>
      <c r="AB178" s="287">
        <f t="shared" si="51"/>
        <v>0</v>
      </c>
      <c r="AC178" s="251">
        <f t="shared" si="52"/>
        <v>0</v>
      </c>
      <c r="AE178" s="292">
        <f t="shared" si="53"/>
        <v>0</v>
      </c>
      <c r="AF178" s="248">
        <f>IF(AE178=0,0,SUMIFS('Sch A. Input'!I69:BJ69,'Sch A. Input'!$I$14:$BJ$14,"Recurring",'Sch A. Input'!$I$13:$BJ$13,"&lt;="&amp;$L$11,'Sch A. Input'!$I$13:$BJ$13,"&lt;="&amp;$AN$120,'Sch A. Input'!$I$13:$BJ$13,"&gt;"&amp;$AC$120))</f>
        <v>0</v>
      </c>
      <c r="AG178" s="248">
        <f>IF(AE178=0,0,SUMIFS('Sch A. Input'!I69:BJ69,'Sch A. Input'!$I$14:$BJ$14,"One-time",'Sch A. Input'!$I$13:$BJ$13,"&lt;="&amp;L$11,'Sch A. Input'!$I$13:$BJ$13,"&lt;="&amp;$AN$120,'Sch A. Input'!$I$13:$BJ$13,"&gt;"&amp;$AC$120))</f>
        <v>0</v>
      </c>
      <c r="AH178" s="289">
        <f t="shared" si="54"/>
        <v>0</v>
      </c>
      <c r="AI178" s="248">
        <f t="shared" si="55"/>
        <v>0</v>
      </c>
      <c r="AJ178" s="248">
        <f t="shared" si="56"/>
        <v>0</v>
      </c>
      <c r="AK178" s="348">
        <f t="shared" si="57"/>
        <v>0</v>
      </c>
      <c r="AL178" s="281">
        <f t="shared" si="58"/>
        <v>0</v>
      </c>
      <c r="AM178" s="287">
        <f t="shared" si="59"/>
        <v>0</v>
      </c>
      <c r="AN178" s="251">
        <f t="shared" si="60"/>
        <v>0</v>
      </c>
      <c r="AT178" s="163"/>
      <c r="AU178" s="163"/>
      <c r="BK178" s="2"/>
      <c r="BL178" s="2"/>
      <c r="BM178" s="2"/>
      <c r="BN178" s="2"/>
      <c r="BO178" s="2"/>
      <c r="BP178" s="2"/>
      <c r="BQ178" s="2"/>
      <c r="BR178" s="2"/>
      <c r="BS178" s="2"/>
      <c r="BT178" s="2"/>
      <c r="BU178" s="2"/>
      <c r="BV178" s="2"/>
      <c r="CI178"/>
      <c r="CJ178"/>
      <c r="CK178"/>
      <c r="CL178"/>
      <c r="CM178"/>
      <c r="CN178"/>
      <c r="CO178"/>
      <c r="CP178"/>
      <c r="CQ178"/>
      <c r="CR178"/>
      <c r="CS178"/>
    </row>
    <row r="179" spans="2:97" x14ac:dyDescent="0.25">
      <c r="B179" s="70" t="str">
        <f t="shared" si="79"/>
        <v/>
      </c>
      <c r="C179" s="169" t="str">
        <f t="shared" si="79"/>
        <v/>
      </c>
      <c r="D179" s="275" t="str">
        <f t="shared" si="79"/>
        <v/>
      </c>
      <c r="E179" s="275">
        <f t="shared" si="79"/>
        <v>42931</v>
      </c>
      <c r="F179" s="275">
        <f t="shared" si="79"/>
        <v>0</v>
      </c>
      <c r="G179" s="276">
        <f t="shared" si="79"/>
        <v>0</v>
      </c>
      <c r="H179" s="280">
        <f t="shared" si="79"/>
        <v>0</v>
      </c>
      <c r="I179" s="98">
        <f t="shared" si="37"/>
        <v>0</v>
      </c>
      <c r="J179" s="248">
        <f>IF(I179=0,0,SUMIFS('Sch A. Input'!I70:BJ70,'Sch A. Input'!$I$14:$BJ$14,"Recurring",'Sch A. Input'!$I$13:$BJ$13,"&lt;="&amp;$R$120,'Sch A. Input'!$I$13:$BJ$13,"&lt;="&amp;$L$11))</f>
        <v>0</v>
      </c>
      <c r="K179" s="248">
        <f>IF(I179=0,0,SUMIFS('Sch A. Input'!I70:BJ70,'Sch A. Input'!$I$14:$BJ$14,"One-time",'Sch A. Input'!$I$13:$BJ$13,"&lt;="&amp;$R$120,'Sch A. Input'!$I$13:$BJ$13,"&lt;="&amp;$L$11))</f>
        <v>0</v>
      </c>
      <c r="L179" s="289">
        <f t="shared" si="38"/>
        <v>0</v>
      </c>
      <c r="M179" s="248">
        <f t="shared" si="39"/>
        <v>0</v>
      </c>
      <c r="N179" s="248">
        <f t="shared" si="40"/>
        <v>0</v>
      </c>
      <c r="O179" s="349">
        <f t="shared" si="41"/>
        <v>0</v>
      </c>
      <c r="P179" s="281">
        <f t="shared" si="42"/>
        <v>0</v>
      </c>
      <c r="Q179" s="287">
        <f t="shared" si="43"/>
        <v>0</v>
      </c>
      <c r="R179" s="251">
        <f t="shared" si="44"/>
        <v>0</v>
      </c>
      <c r="S179" s="252"/>
      <c r="T179" s="292">
        <f t="shared" si="45"/>
        <v>0</v>
      </c>
      <c r="U179" s="248">
        <f>IF(T179=0,0,SUMIFS('Sch A. Input'!I70:BJ70,'Sch A. Input'!$I$14:$BJ$14,"Recurring",'Sch A. Input'!$I$13:$BJ$13,"&lt;="&amp;$L$11,'Sch A. Input'!$I$13:$BJ$13,"&lt;="&amp;$AC$120,'Sch A. Input'!$I$13:$BJ$13,"&gt;"&amp;$R$120))</f>
        <v>0</v>
      </c>
      <c r="V179" s="248">
        <f>IF(T179=0,0,SUMIFS('Sch A. Input'!I70:BJ70,'Sch A. Input'!$I$14:$BJ$14,"One-time",'Sch A. Input'!$I$13:$BJ$13,"&lt;="&amp;$L$11,'Sch A. Input'!$I$13:$BJ$13,"&lt;="&amp;$AC$120,'Sch A. Input'!$I$13:$BJ$13,"&gt;"&amp;$R$120))</f>
        <v>0</v>
      </c>
      <c r="W179" s="289">
        <f t="shared" si="46"/>
        <v>0</v>
      </c>
      <c r="X179" s="248">
        <f t="shared" si="47"/>
        <v>0</v>
      </c>
      <c r="Y179" s="248">
        <f t="shared" si="48"/>
        <v>0</v>
      </c>
      <c r="Z179" s="348">
        <f t="shared" si="49"/>
        <v>0</v>
      </c>
      <c r="AA179" s="281">
        <f t="shared" si="50"/>
        <v>0</v>
      </c>
      <c r="AB179" s="287">
        <f t="shared" si="51"/>
        <v>0</v>
      </c>
      <c r="AC179" s="251">
        <f t="shared" si="52"/>
        <v>0</v>
      </c>
      <c r="AE179" s="292">
        <f t="shared" si="53"/>
        <v>0</v>
      </c>
      <c r="AF179" s="248">
        <f>IF(AE179=0,0,SUMIFS('Sch A. Input'!I70:BJ70,'Sch A. Input'!$I$14:$BJ$14,"Recurring",'Sch A. Input'!$I$13:$BJ$13,"&lt;="&amp;$L$11,'Sch A. Input'!$I$13:$BJ$13,"&lt;="&amp;$AN$120,'Sch A. Input'!$I$13:$BJ$13,"&gt;"&amp;$AC$120))</f>
        <v>0</v>
      </c>
      <c r="AG179" s="248">
        <f>IF(AE179=0,0,SUMIFS('Sch A. Input'!I70:BJ70,'Sch A. Input'!$I$14:$BJ$14,"One-time",'Sch A. Input'!$I$13:$BJ$13,"&lt;="&amp;L$11,'Sch A. Input'!$I$13:$BJ$13,"&lt;="&amp;$AN$120,'Sch A. Input'!$I$13:$BJ$13,"&gt;"&amp;$AC$120))</f>
        <v>0</v>
      </c>
      <c r="AH179" s="289">
        <f t="shared" si="54"/>
        <v>0</v>
      </c>
      <c r="AI179" s="248">
        <f t="shared" si="55"/>
        <v>0</v>
      </c>
      <c r="AJ179" s="248">
        <f t="shared" si="56"/>
        <v>0</v>
      </c>
      <c r="AK179" s="348">
        <f t="shared" si="57"/>
        <v>0</v>
      </c>
      <c r="AL179" s="281">
        <f t="shared" si="58"/>
        <v>0</v>
      </c>
      <c r="AM179" s="287">
        <f t="shared" si="59"/>
        <v>0</v>
      </c>
      <c r="AN179" s="251">
        <f t="shared" si="60"/>
        <v>0</v>
      </c>
      <c r="AT179" s="163"/>
      <c r="AU179" s="163"/>
      <c r="BK179" s="2"/>
      <c r="BL179" s="2"/>
      <c r="BM179" s="2"/>
      <c r="BN179" s="2"/>
      <c r="BO179" s="2"/>
      <c r="BP179" s="2"/>
      <c r="BQ179" s="2"/>
      <c r="BR179" s="2"/>
      <c r="BS179" s="2"/>
      <c r="BT179" s="2"/>
      <c r="BU179" s="2"/>
      <c r="BV179" s="2"/>
      <c r="CI179"/>
      <c r="CJ179"/>
      <c r="CK179"/>
      <c r="CL179"/>
      <c r="CM179"/>
      <c r="CN179"/>
      <c r="CO179"/>
      <c r="CP179"/>
      <c r="CQ179"/>
      <c r="CR179"/>
      <c r="CS179"/>
    </row>
    <row r="180" spans="2:97" x14ac:dyDescent="0.25">
      <c r="B180" s="70" t="str">
        <f t="shared" si="79"/>
        <v/>
      </c>
      <c r="C180" s="169" t="str">
        <f t="shared" si="79"/>
        <v/>
      </c>
      <c r="D180" s="275" t="str">
        <f t="shared" si="79"/>
        <v/>
      </c>
      <c r="E180" s="275">
        <f t="shared" si="79"/>
        <v>42931</v>
      </c>
      <c r="F180" s="275">
        <f t="shared" si="79"/>
        <v>0</v>
      </c>
      <c r="G180" s="276">
        <f t="shared" si="79"/>
        <v>0</v>
      </c>
      <c r="H180" s="280">
        <f t="shared" si="79"/>
        <v>0</v>
      </c>
      <c r="I180" s="98">
        <f t="shared" si="37"/>
        <v>0</v>
      </c>
      <c r="J180" s="248">
        <f>IF(I180=0,0,SUMIFS('Sch A. Input'!I71:BJ71,'Sch A. Input'!$I$14:$BJ$14,"Recurring",'Sch A. Input'!$I$13:$BJ$13,"&lt;="&amp;$R$120,'Sch A. Input'!$I$13:$BJ$13,"&lt;="&amp;$L$11))</f>
        <v>0</v>
      </c>
      <c r="K180" s="248">
        <f>IF(I180=0,0,SUMIFS('Sch A. Input'!I71:BJ71,'Sch A. Input'!$I$14:$BJ$14,"One-time",'Sch A. Input'!$I$13:$BJ$13,"&lt;="&amp;$R$120,'Sch A. Input'!$I$13:$BJ$13,"&lt;="&amp;$L$11))</f>
        <v>0</v>
      </c>
      <c r="L180" s="289">
        <f t="shared" si="38"/>
        <v>0</v>
      </c>
      <c r="M180" s="248">
        <f t="shared" si="39"/>
        <v>0</v>
      </c>
      <c r="N180" s="248">
        <f t="shared" si="40"/>
        <v>0</v>
      </c>
      <c r="O180" s="349">
        <f t="shared" si="41"/>
        <v>0</v>
      </c>
      <c r="P180" s="281">
        <f t="shared" si="42"/>
        <v>0</v>
      </c>
      <c r="Q180" s="287">
        <f t="shared" si="43"/>
        <v>0</v>
      </c>
      <c r="R180" s="251">
        <f t="shared" si="44"/>
        <v>0</v>
      </c>
      <c r="S180" s="252"/>
      <c r="T180" s="292">
        <f t="shared" si="45"/>
        <v>0</v>
      </c>
      <c r="U180" s="248">
        <f>IF(T180=0,0,SUMIFS('Sch A. Input'!I71:BJ71,'Sch A. Input'!$I$14:$BJ$14,"Recurring",'Sch A. Input'!$I$13:$BJ$13,"&lt;="&amp;$L$11,'Sch A. Input'!$I$13:$BJ$13,"&lt;="&amp;$AC$120,'Sch A. Input'!$I$13:$BJ$13,"&gt;"&amp;$R$120))</f>
        <v>0</v>
      </c>
      <c r="V180" s="248">
        <f>IF(T180=0,0,SUMIFS('Sch A. Input'!I71:BJ71,'Sch A. Input'!$I$14:$BJ$14,"One-time",'Sch A. Input'!$I$13:$BJ$13,"&lt;="&amp;$L$11,'Sch A. Input'!$I$13:$BJ$13,"&lt;="&amp;$AC$120,'Sch A. Input'!$I$13:$BJ$13,"&gt;"&amp;$R$120))</f>
        <v>0</v>
      </c>
      <c r="W180" s="289">
        <f t="shared" si="46"/>
        <v>0</v>
      </c>
      <c r="X180" s="248">
        <f t="shared" si="47"/>
        <v>0</v>
      </c>
      <c r="Y180" s="248">
        <f t="shared" si="48"/>
        <v>0</v>
      </c>
      <c r="Z180" s="348">
        <f t="shared" si="49"/>
        <v>0</v>
      </c>
      <c r="AA180" s="281">
        <f t="shared" si="50"/>
        <v>0</v>
      </c>
      <c r="AB180" s="287">
        <f t="shared" si="51"/>
        <v>0</v>
      </c>
      <c r="AC180" s="251">
        <f t="shared" si="52"/>
        <v>0</v>
      </c>
      <c r="AE180" s="292">
        <f t="shared" si="53"/>
        <v>0</v>
      </c>
      <c r="AF180" s="248">
        <f>IF(AE180=0,0,SUMIFS('Sch A. Input'!I71:BJ71,'Sch A. Input'!$I$14:$BJ$14,"Recurring",'Sch A. Input'!$I$13:$BJ$13,"&lt;="&amp;$L$11,'Sch A. Input'!$I$13:$BJ$13,"&lt;="&amp;$AN$120,'Sch A. Input'!$I$13:$BJ$13,"&gt;"&amp;$AC$120))</f>
        <v>0</v>
      </c>
      <c r="AG180" s="248">
        <f>IF(AE180=0,0,SUMIFS('Sch A. Input'!I71:BJ71,'Sch A. Input'!$I$14:$BJ$14,"One-time",'Sch A. Input'!$I$13:$BJ$13,"&lt;="&amp;L$11,'Sch A. Input'!$I$13:$BJ$13,"&lt;="&amp;$AN$120,'Sch A. Input'!$I$13:$BJ$13,"&gt;"&amp;$AC$120))</f>
        <v>0</v>
      </c>
      <c r="AH180" s="289">
        <f t="shared" si="54"/>
        <v>0</v>
      </c>
      <c r="AI180" s="248">
        <f t="shared" si="55"/>
        <v>0</v>
      </c>
      <c r="AJ180" s="248">
        <f t="shared" si="56"/>
        <v>0</v>
      </c>
      <c r="AK180" s="348">
        <f t="shared" si="57"/>
        <v>0</v>
      </c>
      <c r="AL180" s="281">
        <f t="shared" si="58"/>
        <v>0</v>
      </c>
      <c r="AM180" s="287">
        <f t="shared" si="59"/>
        <v>0</v>
      </c>
      <c r="AN180" s="251">
        <f t="shared" si="60"/>
        <v>0</v>
      </c>
      <c r="AT180" s="163"/>
      <c r="AU180" s="163"/>
      <c r="BK180" s="2"/>
      <c r="BL180" s="2"/>
      <c r="BM180" s="2"/>
      <c r="BN180" s="2"/>
      <c r="BO180" s="2"/>
      <c r="BP180" s="2"/>
      <c r="BQ180" s="2"/>
      <c r="BR180" s="2"/>
      <c r="BS180" s="2"/>
      <c r="BT180" s="2"/>
      <c r="BU180" s="2"/>
      <c r="BV180" s="2"/>
      <c r="CI180"/>
      <c r="CJ180"/>
      <c r="CK180"/>
      <c r="CL180"/>
      <c r="CM180"/>
      <c r="CN180"/>
      <c r="CO180"/>
      <c r="CP180"/>
      <c r="CQ180"/>
      <c r="CR180"/>
      <c r="CS180"/>
    </row>
    <row r="181" spans="2:97" x14ac:dyDescent="0.25">
      <c r="B181" s="70" t="str">
        <f t="shared" si="79"/>
        <v/>
      </c>
      <c r="C181" s="169" t="str">
        <f t="shared" si="79"/>
        <v/>
      </c>
      <c r="D181" s="275" t="str">
        <f t="shared" si="79"/>
        <v/>
      </c>
      <c r="E181" s="275">
        <f t="shared" si="79"/>
        <v>42931</v>
      </c>
      <c r="F181" s="275">
        <f t="shared" si="79"/>
        <v>0</v>
      </c>
      <c r="G181" s="276">
        <f t="shared" si="79"/>
        <v>0</v>
      </c>
      <c r="H181" s="280">
        <f t="shared" si="79"/>
        <v>0</v>
      </c>
      <c r="I181" s="98">
        <f t="shared" si="37"/>
        <v>0</v>
      </c>
      <c r="J181" s="248">
        <f>IF(I181=0,0,SUMIFS('Sch A. Input'!I72:BJ72,'Sch A. Input'!$I$14:$BJ$14,"Recurring",'Sch A. Input'!$I$13:$BJ$13,"&lt;="&amp;$R$120,'Sch A. Input'!$I$13:$BJ$13,"&lt;="&amp;$L$11))</f>
        <v>0</v>
      </c>
      <c r="K181" s="248">
        <f>IF(I181=0,0,SUMIFS('Sch A. Input'!I72:BJ72,'Sch A. Input'!$I$14:$BJ$14,"One-time",'Sch A. Input'!$I$13:$BJ$13,"&lt;="&amp;$R$120,'Sch A. Input'!$I$13:$BJ$13,"&lt;="&amp;$L$11))</f>
        <v>0</v>
      </c>
      <c r="L181" s="289">
        <f t="shared" si="38"/>
        <v>0</v>
      </c>
      <c r="M181" s="248">
        <f t="shared" si="39"/>
        <v>0</v>
      </c>
      <c r="N181" s="248">
        <f t="shared" si="40"/>
        <v>0</v>
      </c>
      <c r="O181" s="349">
        <f t="shared" si="41"/>
        <v>0</v>
      </c>
      <c r="P181" s="281">
        <f t="shared" si="42"/>
        <v>0</v>
      </c>
      <c r="Q181" s="287">
        <f t="shared" si="43"/>
        <v>0</v>
      </c>
      <c r="R181" s="251">
        <f t="shared" si="44"/>
        <v>0</v>
      </c>
      <c r="S181" s="252"/>
      <c r="T181" s="292">
        <f t="shared" si="45"/>
        <v>0</v>
      </c>
      <c r="U181" s="248">
        <f>IF(T181=0,0,SUMIFS('Sch A. Input'!I72:BJ72,'Sch A. Input'!$I$14:$BJ$14,"Recurring",'Sch A. Input'!$I$13:$BJ$13,"&lt;="&amp;$L$11,'Sch A. Input'!$I$13:$BJ$13,"&lt;="&amp;$AC$120,'Sch A. Input'!$I$13:$BJ$13,"&gt;"&amp;$R$120))</f>
        <v>0</v>
      </c>
      <c r="V181" s="248">
        <f>IF(T181=0,0,SUMIFS('Sch A. Input'!I72:BJ72,'Sch A. Input'!$I$14:$BJ$14,"One-time",'Sch A. Input'!$I$13:$BJ$13,"&lt;="&amp;$L$11,'Sch A. Input'!$I$13:$BJ$13,"&lt;="&amp;$AC$120,'Sch A. Input'!$I$13:$BJ$13,"&gt;"&amp;$R$120))</f>
        <v>0</v>
      </c>
      <c r="W181" s="289">
        <f t="shared" si="46"/>
        <v>0</v>
      </c>
      <c r="X181" s="248">
        <f t="shared" si="47"/>
        <v>0</v>
      </c>
      <c r="Y181" s="248">
        <f t="shared" si="48"/>
        <v>0</v>
      </c>
      <c r="Z181" s="348">
        <f t="shared" si="49"/>
        <v>0</v>
      </c>
      <c r="AA181" s="281">
        <f t="shared" si="50"/>
        <v>0</v>
      </c>
      <c r="AB181" s="287">
        <f t="shared" si="51"/>
        <v>0</v>
      </c>
      <c r="AC181" s="251">
        <f t="shared" si="52"/>
        <v>0</v>
      </c>
      <c r="AE181" s="292">
        <f t="shared" si="53"/>
        <v>0</v>
      </c>
      <c r="AF181" s="248">
        <f>IF(AE181=0,0,SUMIFS('Sch A. Input'!I72:BJ72,'Sch A. Input'!$I$14:$BJ$14,"Recurring",'Sch A. Input'!$I$13:$BJ$13,"&lt;="&amp;$L$11,'Sch A. Input'!$I$13:$BJ$13,"&lt;="&amp;$AN$120,'Sch A. Input'!$I$13:$BJ$13,"&gt;"&amp;$AC$120))</f>
        <v>0</v>
      </c>
      <c r="AG181" s="248">
        <f>IF(AE181=0,0,SUMIFS('Sch A. Input'!I72:BJ72,'Sch A. Input'!$I$14:$BJ$14,"One-time",'Sch A. Input'!$I$13:$BJ$13,"&lt;="&amp;L$11,'Sch A. Input'!$I$13:$BJ$13,"&lt;="&amp;$AN$120,'Sch A. Input'!$I$13:$BJ$13,"&gt;"&amp;$AC$120))</f>
        <v>0</v>
      </c>
      <c r="AH181" s="289">
        <f t="shared" si="54"/>
        <v>0</v>
      </c>
      <c r="AI181" s="248">
        <f t="shared" si="55"/>
        <v>0</v>
      </c>
      <c r="AJ181" s="248">
        <f t="shared" si="56"/>
        <v>0</v>
      </c>
      <c r="AK181" s="348">
        <f t="shared" si="57"/>
        <v>0</v>
      </c>
      <c r="AL181" s="281">
        <f t="shared" si="58"/>
        <v>0</v>
      </c>
      <c r="AM181" s="287">
        <f t="shared" si="59"/>
        <v>0</v>
      </c>
      <c r="AN181" s="251">
        <f t="shared" si="60"/>
        <v>0</v>
      </c>
      <c r="AT181" s="163"/>
      <c r="AU181" s="163"/>
      <c r="BK181" s="2"/>
      <c r="BL181" s="2"/>
      <c r="BM181" s="2"/>
      <c r="BN181" s="2"/>
      <c r="BO181" s="2"/>
      <c r="BP181" s="2"/>
      <c r="BQ181" s="2"/>
      <c r="BR181" s="2"/>
      <c r="BS181" s="2"/>
      <c r="BT181" s="2"/>
      <c r="BU181" s="2"/>
      <c r="BV181" s="2"/>
      <c r="CI181"/>
      <c r="CJ181"/>
      <c r="CK181"/>
      <c r="CL181"/>
      <c r="CM181"/>
      <c r="CN181"/>
      <c r="CO181"/>
      <c r="CP181"/>
      <c r="CQ181"/>
      <c r="CR181"/>
      <c r="CS181"/>
    </row>
    <row r="182" spans="2:97" x14ac:dyDescent="0.25">
      <c r="B182" s="70" t="str">
        <f t="shared" si="79"/>
        <v/>
      </c>
      <c r="C182" s="169" t="str">
        <f t="shared" si="79"/>
        <v/>
      </c>
      <c r="D182" s="275" t="str">
        <f t="shared" si="79"/>
        <v/>
      </c>
      <c r="E182" s="275">
        <f t="shared" si="79"/>
        <v>42931</v>
      </c>
      <c r="F182" s="275">
        <f t="shared" si="79"/>
        <v>0</v>
      </c>
      <c r="G182" s="276">
        <f t="shared" si="79"/>
        <v>0</v>
      </c>
      <c r="H182" s="280">
        <f t="shared" si="79"/>
        <v>0</v>
      </c>
      <c r="I182" s="98">
        <f t="shared" si="37"/>
        <v>0</v>
      </c>
      <c r="J182" s="248">
        <f>IF(I182=0,0,SUMIFS('Sch A. Input'!I73:BJ73,'Sch A. Input'!$I$14:$BJ$14,"Recurring",'Sch A. Input'!$I$13:$BJ$13,"&lt;="&amp;$R$120,'Sch A. Input'!$I$13:$BJ$13,"&lt;="&amp;$L$11))</f>
        <v>0</v>
      </c>
      <c r="K182" s="248">
        <f>IF(I182=0,0,SUMIFS('Sch A. Input'!I73:BJ73,'Sch A. Input'!$I$14:$BJ$14,"One-time",'Sch A. Input'!$I$13:$BJ$13,"&lt;="&amp;$R$120,'Sch A. Input'!$I$13:$BJ$13,"&lt;="&amp;$L$11))</f>
        <v>0</v>
      </c>
      <c r="L182" s="289">
        <f t="shared" si="38"/>
        <v>0</v>
      </c>
      <c r="M182" s="248">
        <f t="shared" si="39"/>
        <v>0</v>
      </c>
      <c r="N182" s="248">
        <f t="shared" si="40"/>
        <v>0</v>
      </c>
      <c r="O182" s="349">
        <f t="shared" si="41"/>
        <v>0</v>
      </c>
      <c r="P182" s="281">
        <f t="shared" si="42"/>
        <v>0</v>
      </c>
      <c r="Q182" s="287">
        <f t="shared" si="43"/>
        <v>0</v>
      </c>
      <c r="R182" s="251">
        <f t="shared" si="44"/>
        <v>0</v>
      </c>
      <c r="S182" s="252"/>
      <c r="T182" s="292">
        <f t="shared" si="45"/>
        <v>0</v>
      </c>
      <c r="U182" s="248">
        <f>IF(T182=0,0,SUMIFS('Sch A. Input'!I73:BJ73,'Sch A. Input'!$I$14:$BJ$14,"Recurring",'Sch A. Input'!$I$13:$BJ$13,"&lt;="&amp;$L$11,'Sch A. Input'!$I$13:$BJ$13,"&lt;="&amp;$AC$120,'Sch A. Input'!$I$13:$BJ$13,"&gt;"&amp;$R$120))</f>
        <v>0</v>
      </c>
      <c r="V182" s="248">
        <f>IF(T182=0,0,SUMIFS('Sch A. Input'!I73:BJ73,'Sch A. Input'!$I$14:$BJ$14,"One-time",'Sch A. Input'!$I$13:$BJ$13,"&lt;="&amp;$L$11,'Sch A. Input'!$I$13:$BJ$13,"&lt;="&amp;$AC$120,'Sch A. Input'!$I$13:$BJ$13,"&gt;"&amp;$R$120))</f>
        <v>0</v>
      </c>
      <c r="W182" s="289">
        <f t="shared" si="46"/>
        <v>0</v>
      </c>
      <c r="X182" s="248">
        <f t="shared" si="47"/>
        <v>0</v>
      </c>
      <c r="Y182" s="248">
        <f t="shared" si="48"/>
        <v>0</v>
      </c>
      <c r="Z182" s="348">
        <f t="shared" si="49"/>
        <v>0</v>
      </c>
      <c r="AA182" s="281">
        <f t="shared" si="50"/>
        <v>0</v>
      </c>
      <c r="AB182" s="287">
        <f t="shared" si="51"/>
        <v>0</v>
      </c>
      <c r="AC182" s="251">
        <f t="shared" si="52"/>
        <v>0</v>
      </c>
      <c r="AE182" s="292">
        <f t="shared" si="53"/>
        <v>0</v>
      </c>
      <c r="AF182" s="248">
        <f>IF(AE182=0,0,SUMIFS('Sch A. Input'!I73:BJ73,'Sch A. Input'!$I$14:$BJ$14,"Recurring",'Sch A. Input'!$I$13:$BJ$13,"&lt;="&amp;$L$11,'Sch A. Input'!$I$13:$BJ$13,"&lt;="&amp;$AN$120,'Sch A. Input'!$I$13:$BJ$13,"&gt;"&amp;$AC$120))</f>
        <v>0</v>
      </c>
      <c r="AG182" s="248">
        <f>IF(AE182=0,0,SUMIFS('Sch A. Input'!I73:BJ73,'Sch A. Input'!$I$14:$BJ$14,"One-time",'Sch A. Input'!$I$13:$BJ$13,"&lt;="&amp;L$11,'Sch A. Input'!$I$13:$BJ$13,"&lt;="&amp;$AN$120,'Sch A. Input'!$I$13:$BJ$13,"&gt;"&amp;$AC$120))</f>
        <v>0</v>
      </c>
      <c r="AH182" s="289">
        <f t="shared" si="54"/>
        <v>0</v>
      </c>
      <c r="AI182" s="248">
        <f t="shared" si="55"/>
        <v>0</v>
      </c>
      <c r="AJ182" s="248">
        <f t="shared" si="56"/>
        <v>0</v>
      </c>
      <c r="AK182" s="348">
        <f t="shared" si="57"/>
        <v>0</v>
      </c>
      <c r="AL182" s="281">
        <f t="shared" si="58"/>
        <v>0</v>
      </c>
      <c r="AM182" s="287">
        <f t="shared" si="59"/>
        <v>0</v>
      </c>
      <c r="AN182" s="251">
        <f t="shared" si="60"/>
        <v>0</v>
      </c>
      <c r="AT182" s="163"/>
      <c r="AU182" s="163"/>
      <c r="BK182" s="2"/>
      <c r="BL182" s="2"/>
      <c r="BM182" s="2"/>
      <c r="BN182" s="2"/>
      <c r="BO182" s="2"/>
      <c r="BP182" s="2"/>
      <c r="BQ182" s="2"/>
      <c r="BR182" s="2"/>
      <c r="BS182" s="2"/>
      <c r="BT182" s="2"/>
      <c r="BU182" s="2"/>
      <c r="BV182" s="2"/>
      <c r="CI182"/>
      <c r="CJ182"/>
      <c r="CK182"/>
      <c r="CL182"/>
      <c r="CM182"/>
      <c r="CN182"/>
      <c r="CO182"/>
      <c r="CP182"/>
      <c r="CQ182"/>
      <c r="CR182"/>
      <c r="CS182"/>
    </row>
    <row r="183" spans="2:97" x14ac:dyDescent="0.25">
      <c r="B183" s="70" t="str">
        <f t="shared" ref="B183:H202" si="80">B76</f>
        <v/>
      </c>
      <c r="C183" s="169" t="str">
        <f t="shared" si="80"/>
        <v/>
      </c>
      <c r="D183" s="275" t="str">
        <f t="shared" si="80"/>
        <v/>
      </c>
      <c r="E183" s="275">
        <f t="shared" si="80"/>
        <v>42931</v>
      </c>
      <c r="F183" s="275">
        <f t="shared" si="80"/>
        <v>0</v>
      </c>
      <c r="G183" s="276">
        <f t="shared" si="80"/>
        <v>0</v>
      </c>
      <c r="H183" s="280">
        <f t="shared" si="80"/>
        <v>0</v>
      </c>
      <c r="I183" s="98">
        <f t="shared" si="37"/>
        <v>0</v>
      </c>
      <c r="J183" s="248">
        <f>IF(I183=0,0,SUMIFS('Sch A. Input'!I74:BJ74,'Sch A. Input'!$I$14:$BJ$14,"Recurring",'Sch A. Input'!$I$13:$BJ$13,"&lt;="&amp;$R$120,'Sch A. Input'!$I$13:$BJ$13,"&lt;="&amp;$L$11))</f>
        <v>0</v>
      </c>
      <c r="K183" s="248">
        <f>IF(I183=0,0,SUMIFS('Sch A. Input'!I74:BJ74,'Sch A. Input'!$I$14:$BJ$14,"One-time",'Sch A. Input'!$I$13:$BJ$13,"&lt;="&amp;$R$120,'Sch A. Input'!$I$13:$BJ$13,"&lt;="&amp;$L$11))</f>
        <v>0</v>
      </c>
      <c r="L183" s="289">
        <f t="shared" si="38"/>
        <v>0</v>
      </c>
      <c r="M183" s="248">
        <f t="shared" si="39"/>
        <v>0</v>
      </c>
      <c r="N183" s="248">
        <f t="shared" si="40"/>
        <v>0</v>
      </c>
      <c r="O183" s="349">
        <f t="shared" si="41"/>
        <v>0</v>
      </c>
      <c r="P183" s="281">
        <f t="shared" si="42"/>
        <v>0</v>
      </c>
      <c r="Q183" s="287">
        <f t="shared" si="43"/>
        <v>0</v>
      </c>
      <c r="R183" s="251">
        <f t="shared" si="44"/>
        <v>0</v>
      </c>
      <c r="S183" s="252"/>
      <c r="T183" s="292">
        <f t="shared" si="45"/>
        <v>0</v>
      </c>
      <c r="U183" s="248">
        <f>IF(T183=0,0,SUMIFS('Sch A. Input'!I74:BJ74,'Sch A. Input'!$I$14:$BJ$14,"Recurring",'Sch A. Input'!$I$13:$BJ$13,"&lt;="&amp;$L$11,'Sch A. Input'!$I$13:$BJ$13,"&lt;="&amp;$AC$120,'Sch A. Input'!$I$13:$BJ$13,"&gt;"&amp;$R$120))</f>
        <v>0</v>
      </c>
      <c r="V183" s="248">
        <f>IF(T183=0,0,SUMIFS('Sch A. Input'!I74:BJ74,'Sch A. Input'!$I$14:$BJ$14,"One-time",'Sch A. Input'!$I$13:$BJ$13,"&lt;="&amp;$L$11,'Sch A. Input'!$I$13:$BJ$13,"&lt;="&amp;$AC$120,'Sch A. Input'!$I$13:$BJ$13,"&gt;"&amp;$R$120))</f>
        <v>0</v>
      </c>
      <c r="W183" s="289">
        <f t="shared" si="46"/>
        <v>0</v>
      </c>
      <c r="X183" s="248">
        <f t="shared" si="47"/>
        <v>0</v>
      </c>
      <c r="Y183" s="248">
        <f t="shared" si="48"/>
        <v>0</v>
      </c>
      <c r="Z183" s="348">
        <f t="shared" si="49"/>
        <v>0</v>
      </c>
      <c r="AA183" s="281">
        <f t="shared" si="50"/>
        <v>0</v>
      </c>
      <c r="AB183" s="287">
        <f t="shared" si="51"/>
        <v>0</v>
      </c>
      <c r="AC183" s="251">
        <f t="shared" si="52"/>
        <v>0</v>
      </c>
      <c r="AE183" s="292">
        <f t="shared" si="53"/>
        <v>0</v>
      </c>
      <c r="AF183" s="248">
        <f>IF(AE183=0,0,SUMIFS('Sch A. Input'!I74:BJ74,'Sch A. Input'!$I$14:$BJ$14,"Recurring",'Sch A. Input'!$I$13:$BJ$13,"&lt;="&amp;$L$11,'Sch A. Input'!$I$13:$BJ$13,"&lt;="&amp;$AN$120,'Sch A. Input'!$I$13:$BJ$13,"&gt;"&amp;$AC$120))</f>
        <v>0</v>
      </c>
      <c r="AG183" s="248">
        <f>IF(AE183=0,0,SUMIFS('Sch A. Input'!I74:BJ74,'Sch A. Input'!$I$14:$BJ$14,"One-time",'Sch A. Input'!$I$13:$BJ$13,"&lt;="&amp;L$11,'Sch A. Input'!$I$13:$BJ$13,"&lt;="&amp;$AN$120,'Sch A. Input'!$I$13:$BJ$13,"&gt;"&amp;$AC$120))</f>
        <v>0</v>
      </c>
      <c r="AH183" s="289">
        <f t="shared" si="54"/>
        <v>0</v>
      </c>
      <c r="AI183" s="248">
        <f t="shared" si="55"/>
        <v>0</v>
      </c>
      <c r="AJ183" s="248">
        <f t="shared" si="56"/>
        <v>0</v>
      </c>
      <c r="AK183" s="348">
        <f t="shared" si="57"/>
        <v>0</v>
      </c>
      <c r="AL183" s="281">
        <f t="shared" si="58"/>
        <v>0</v>
      </c>
      <c r="AM183" s="287">
        <f t="shared" si="59"/>
        <v>0</v>
      </c>
      <c r="AN183" s="251">
        <f t="shared" si="60"/>
        <v>0</v>
      </c>
      <c r="AT183" s="163"/>
      <c r="AU183" s="163"/>
      <c r="BK183" s="2"/>
      <c r="BL183" s="2"/>
      <c r="BM183" s="2"/>
      <c r="BN183" s="2"/>
      <c r="BO183" s="2"/>
      <c r="BP183" s="2"/>
      <c r="BQ183" s="2"/>
      <c r="BR183" s="2"/>
      <c r="BS183" s="2"/>
      <c r="BT183" s="2"/>
      <c r="BU183" s="2"/>
      <c r="BV183" s="2"/>
      <c r="CI183"/>
      <c r="CJ183"/>
      <c r="CK183"/>
      <c r="CL183"/>
      <c r="CM183"/>
      <c r="CN183"/>
      <c r="CO183"/>
      <c r="CP183"/>
      <c r="CQ183"/>
      <c r="CR183"/>
      <c r="CS183"/>
    </row>
    <row r="184" spans="2:97" x14ac:dyDescent="0.25">
      <c r="B184" s="70" t="str">
        <f t="shared" si="80"/>
        <v/>
      </c>
      <c r="C184" s="169" t="str">
        <f t="shared" si="80"/>
        <v/>
      </c>
      <c r="D184" s="275" t="str">
        <f t="shared" si="80"/>
        <v/>
      </c>
      <c r="E184" s="275">
        <f t="shared" si="80"/>
        <v>42931</v>
      </c>
      <c r="F184" s="275">
        <f t="shared" si="80"/>
        <v>0</v>
      </c>
      <c r="G184" s="276">
        <f t="shared" si="80"/>
        <v>0</v>
      </c>
      <c r="H184" s="280">
        <f t="shared" si="80"/>
        <v>0</v>
      </c>
      <c r="I184" s="98">
        <f t="shared" si="37"/>
        <v>0</v>
      </c>
      <c r="J184" s="248">
        <f>IF(I184=0,0,SUMIFS('Sch A. Input'!I75:BJ75,'Sch A. Input'!$I$14:$BJ$14,"Recurring",'Sch A. Input'!$I$13:$BJ$13,"&lt;="&amp;$R$120,'Sch A. Input'!$I$13:$BJ$13,"&lt;="&amp;$L$11))</f>
        <v>0</v>
      </c>
      <c r="K184" s="248">
        <f>IF(I184=0,0,SUMIFS('Sch A. Input'!I75:BJ75,'Sch A. Input'!$I$14:$BJ$14,"One-time",'Sch A. Input'!$I$13:$BJ$13,"&lt;="&amp;$R$120,'Sch A. Input'!$I$13:$BJ$13,"&lt;="&amp;$L$11))</f>
        <v>0</v>
      </c>
      <c r="L184" s="289">
        <f t="shared" si="38"/>
        <v>0</v>
      </c>
      <c r="M184" s="248">
        <f t="shared" si="39"/>
        <v>0</v>
      </c>
      <c r="N184" s="248">
        <f t="shared" si="40"/>
        <v>0</v>
      </c>
      <c r="O184" s="349">
        <f t="shared" si="41"/>
        <v>0</v>
      </c>
      <c r="P184" s="281">
        <f t="shared" si="42"/>
        <v>0</v>
      </c>
      <c r="Q184" s="287">
        <f t="shared" si="43"/>
        <v>0</v>
      </c>
      <c r="R184" s="251">
        <f t="shared" si="44"/>
        <v>0</v>
      </c>
      <c r="S184" s="252"/>
      <c r="T184" s="292">
        <f t="shared" si="45"/>
        <v>0</v>
      </c>
      <c r="U184" s="248">
        <f>IF(T184=0,0,SUMIFS('Sch A. Input'!I75:BJ75,'Sch A. Input'!$I$14:$BJ$14,"Recurring",'Sch A. Input'!$I$13:$BJ$13,"&lt;="&amp;$L$11,'Sch A. Input'!$I$13:$BJ$13,"&lt;="&amp;$AC$120,'Sch A. Input'!$I$13:$BJ$13,"&gt;"&amp;$R$120))</f>
        <v>0</v>
      </c>
      <c r="V184" s="248">
        <f>IF(T184=0,0,SUMIFS('Sch A. Input'!I75:BJ75,'Sch A. Input'!$I$14:$BJ$14,"One-time",'Sch A. Input'!$I$13:$BJ$13,"&lt;="&amp;$L$11,'Sch A. Input'!$I$13:$BJ$13,"&lt;="&amp;$AC$120,'Sch A. Input'!$I$13:$BJ$13,"&gt;"&amp;$R$120))</f>
        <v>0</v>
      </c>
      <c r="W184" s="289">
        <f t="shared" si="46"/>
        <v>0</v>
      </c>
      <c r="X184" s="248">
        <f t="shared" si="47"/>
        <v>0</v>
      </c>
      <c r="Y184" s="248">
        <f t="shared" si="48"/>
        <v>0</v>
      </c>
      <c r="Z184" s="348">
        <f t="shared" si="49"/>
        <v>0</v>
      </c>
      <c r="AA184" s="281">
        <f t="shared" si="50"/>
        <v>0</v>
      </c>
      <c r="AB184" s="287">
        <f t="shared" si="51"/>
        <v>0</v>
      </c>
      <c r="AC184" s="251">
        <f t="shared" si="52"/>
        <v>0</v>
      </c>
      <c r="AE184" s="292">
        <f t="shared" si="53"/>
        <v>0</v>
      </c>
      <c r="AF184" s="248">
        <f>IF(AE184=0,0,SUMIFS('Sch A. Input'!I75:BJ75,'Sch A. Input'!$I$14:$BJ$14,"Recurring",'Sch A. Input'!$I$13:$BJ$13,"&lt;="&amp;$L$11,'Sch A. Input'!$I$13:$BJ$13,"&lt;="&amp;$AN$120,'Sch A. Input'!$I$13:$BJ$13,"&gt;"&amp;$AC$120))</f>
        <v>0</v>
      </c>
      <c r="AG184" s="248">
        <f>IF(AE184=0,0,SUMIFS('Sch A. Input'!I75:BJ75,'Sch A. Input'!$I$14:$BJ$14,"One-time",'Sch A. Input'!$I$13:$BJ$13,"&lt;="&amp;L$11,'Sch A. Input'!$I$13:$BJ$13,"&lt;="&amp;$AN$120,'Sch A. Input'!$I$13:$BJ$13,"&gt;"&amp;$AC$120))</f>
        <v>0</v>
      </c>
      <c r="AH184" s="289">
        <f t="shared" si="54"/>
        <v>0</v>
      </c>
      <c r="AI184" s="248">
        <f t="shared" si="55"/>
        <v>0</v>
      </c>
      <c r="AJ184" s="248">
        <f t="shared" si="56"/>
        <v>0</v>
      </c>
      <c r="AK184" s="348">
        <f t="shared" si="57"/>
        <v>0</v>
      </c>
      <c r="AL184" s="281">
        <f t="shared" si="58"/>
        <v>0</v>
      </c>
      <c r="AM184" s="287">
        <f t="shared" si="59"/>
        <v>0</v>
      </c>
      <c r="AN184" s="251">
        <f t="shared" si="60"/>
        <v>0</v>
      </c>
      <c r="AT184" s="163"/>
      <c r="AU184" s="163"/>
      <c r="BK184" s="2"/>
      <c r="BL184" s="2"/>
      <c r="BM184" s="2"/>
      <c r="BN184" s="2"/>
      <c r="BO184" s="2"/>
      <c r="BP184" s="2"/>
      <c r="BQ184" s="2"/>
      <c r="BR184" s="2"/>
      <c r="BS184" s="2"/>
      <c r="BT184" s="2"/>
      <c r="BU184" s="2"/>
      <c r="BV184" s="2"/>
      <c r="CI184"/>
      <c r="CJ184"/>
      <c r="CK184"/>
      <c r="CL184"/>
      <c r="CM184"/>
      <c r="CN184"/>
      <c r="CO184"/>
      <c r="CP184"/>
      <c r="CQ184"/>
      <c r="CR184"/>
      <c r="CS184"/>
    </row>
    <row r="185" spans="2:97" x14ac:dyDescent="0.25">
      <c r="B185" s="70" t="str">
        <f t="shared" si="80"/>
        <v/>
      </c>
      <c r="C185" s="169" t="str">
        <f t="shared" si="80"/>
        <v/>
      </c>
      <c r="D185" s="275" t="str">
        <f t="shared" si="80"/>
        <v/>
      </c>
      <c r="E185" s="275">
        <f t="shared" si="80"/>
        <v>42931</v>
      </c>
      <c r="F185" s="275">
        <f t="shared" si="80"/>
        <v>0</v>
      </c>
      <c r="G185" s="276">
        <f t="shared" si="80"/>
        <v>0</v>
      </c>
      <c r="H185" s="280">
        <f t="shared" si="80"/>
        <v>0</v>
      </c>
      <c r="I185" s="98">
        <f t="shared" si="37"/>
        <v>0</v>
      </c>
      <c r="J185" s="248">
        <f>IF(I185=0,0,SUMIFS('Sch A. Input'!I76:BJ76,'Sch A. Input'!$I$14:$BJ$14,"Recurring",'Sch A. Input'!$I$13:$BJ$13,"&lt;="&amp;$R$120,'Sch A. Input'!$I$13:$BJ$13,"&lt;="&amp;$L$11))</f>
        <v>0</v>
      </c>
      <c r="K185" s="248">
        <f>IF(I185=0,0,SUMIFS('Sch A. Input'!I76:BJ76,'Sch A. Input'!$I$14:$BJ$14,"One-time",'Sch A. Input'!$I$13:$BJ$13,"&lt;="&amp;$R$120,'Sch A. Input'!$I$13:$BJ$13,"&lt;="&amp;$L$11))</f>
        <v>0</v>
      </c>
      <c r="L185" s="289">
        <f t="shared" si="38"/>
        <v>0</v>
      </c>
      <c r="M185" s="248">
        <f t="shared" si="39"/>
        <v>0</v>
      </c>
      <c r="N185" s="248">
        <f t="shared" si="40"/>
        <v>0</v>
      </c>
      <c r="O185" s="349">
        <f t="shared" si="41"/>
        <v>0</v>
      </c>
      <c r="P185" s="281">
        <f t="shared" si="42"/>
        <v>0</v>
      </c>
      <c r="Q185" s="287">
        <f t="shared" si="43"/>
        <v>0</v>
      </c>
      <c r="R185" s="251">
        <f t="shared" si="44"/>
        <v>0</v>
      </c>
      <c r="S185" s="252"/>
      <c r="T185" s="292">
        <f t="shared" si="45"/>
        <v>0</v>
      </c>
      <c r="U185" s="248">
        <f>IF(T185=0,0,SUMIFS('Sch A. Input'!I76:BJ76,'Sch A. Input'!$I$14:$BJ$14,"Recurring",'Sch A. Input'!$I$13:$BJ$13,"&lt;="&amp;$L$11,'Sch A. Input'!$I$13:$BJ$13,"&lt;="&amp;$AC$120,'Sch A. Input'!$I$13:$BJ$13,"&gt;"&amp;$R$120))</f>
        <v>0</v>
      </c>
      <c r="V185" s="248">
        <f>IF(T185=0,0,SUMIFS('Sch A. Input'!I76:BJ76,'Sch A. Input'!$I$14:$BJ$14,"One-time",'Sch A. Input'!$I$13:$BJ$13,"&lt;="&amp;$L$11,'Sch A. Input'!$I$13:$BJ$13,"&lt;="&amp;$AC$120,'Sch A. Input'!$I$13:$BJ$13,"&gt;"&amp;$R$120))</f>
        <v>0</v>
      </c>
      <c r="W185" s="289">
        <f t="shared" si="46"/>
        <v>0</v>
      </c>
      <c r="X185" s="248">
        <f t="shared" si="47"/>
        <v>0</v>
      </c>
      <c r="Y185" s="248">
        <f t="shared" si="48"/>
        <v>0</v>
      </c>
      <c r="Z185" s="348">
        <f t="shared" si="49"/>
        <v>0</v>
      </c>
      <c r="AA185" s="281">
        <f t="shared" si="50"/>
        <v>0</v>
      </c>
      <c r="AB185" s="287">
        <f t="shared" si="51"/>
        <v>0</v>
      </c>
      <c r="AC185" s="251">
        <f t="shared" si="52"/>
        <v>0</v>
      </c>
      <c r="AE185" s="292">
        <f t="shared" si="53"/>
        <v>0</v>
      </c>
      <c r="AF185" s="248">
        <f>IF(AE185=0,0,SUMIFS('Sch A. Input'!I76:BJ76,'Sch A. Input'!$I$14:$BJ$14,"Recurring",'Sch A. Input'!$I$13:$BJ$13,"&lt;="&amp;$L$11,'Sch A. Input'!$I$13:$BJ$13,"&lt;="&amp;$AN$120,'Sch A. Input'!$I$13:$BJ$13,"&gt;"&amp;$AC$120))</f>
        <v>0</v>
      </c>
      <c r="AG185" s="248">
        <f>IF(AE185=0,0,SUMIFS('Sch A. Input'!I76:BJ76,'Sch A. Input'!$I$14:$BJ$14,"One-time",'Sch A. Input'!$I$13:$BJ$13,"&lt;="&amp;L$11,'Sch A. Input'!$I$13:$BJ$13,"&lt;="&amp;$AN$120,'Sch A. Input'!$I$13:$BJ$13,"&gt;"&amp;$AC$120))</f>
        <v>0</v>
      </c>
      <c r="AH185" s="289">
        <f t="shared" si="54"/>
        <v>0</v>
      </c>
      <c r="AI185" s="248">
        <f t="shared" si="55"/>
        <v>0</v>
      </c>
      <c r="AJ185" s="248">
        <f t="shared" si="56"/>
        <v>0</v>
      </c>
      <c r="AK185" s="348">
        <f t="shared" si="57"/>
        <v>0</v>
      </c>
      <c r="AL185" s="281">
        <f t="shared" si="58"/>
        <v>0</v>
      </c>
      <c r="AM185" s="287">
        <f t="shared" si="59"/>
        <v>0</v>
      </c>
      <c r="AN185" s="251">
        <f t="shared" si="60"/>
        <v>0</v>
      </c>
      <c r="AT185" s="163"/>
      <c r="AU185" s="163"/>
      <c r="BK185" s="2"/>
      <c r="BL185" s="2"/>
      <c r="BM185" s="2"/>
      <c r="BN185" s="2"/>
      <c r="BO185" s="2"/>
      <c r="BP185" s="2"/>
      <c r="BQ185" s="2"/>
      <c r="BR185" s="2"/>
      <c r="BS185" s="2"/>
      <c r="BT185" s="2"/>
      <c r="BU185" s="2"/>
      <c r="BV185" s="2"/>
      <c r="CI185"/>
      <c r="CJ185"/>
      <c r="CK185"/>
      <c r="CL185"/>
      <c r="CM185"/>
      <c r="CN185"/>
      <c r="CO185"/>
      <c r="CP185"/>
      <c r="CQ185"/>
      <c r="CR185"/>
      <c r="CS185"/>
    </row>
    <row r="186" spans="2:97" x14ac:dyDescent="0.25">
      <c r="B186" s="70" t="str">
        <f t="shared" si="80"/>
        <v/>
      </c>
      <c r="C186" s="169" t="str">
        <f t="shared" si="80"/>
        <v/>
      </c>
      <c r="D186" s="275" t="str">
        <f t="shared" si="80"/>
        <v/>
      </c>
      <c r="E186" s="275">
        <f t="shared" si="80"/>
        <v>42931</v>
      </c>
      <c r="F186" s="275">
        <f t="shared" si="80"/>
        <v>0</v>
      </c>
      <c r="G186" s="276">
        <f t="shared" si="80"/>
        <v>0</v>
      </c>
      <c r="H186" s="280">
        <f t="shared" si="80"/>
        <v>0</v>
      </c>
      <c r="I186" s="98">
        <f t="shared" si="37"/>
        <v>0</v>
      </c>
      <c r="J186" s="248">
        <f>IF(I186=0,0,SUMIFS('Sch A. Input'!I77:BJ77,'Sch A. Input'!$I$14:$BJ$14,"Recurring",'Sch A. Input'!$I$13:$BJ$13,"&lt;="&amp;$R$120,'Sch A. Input'!$I$13:$BJ$13,"&lt;="&amp;$L$11))</f>
        <v>0</v>
      </c>
      <c r="K186" s="248">
        <f>IF(I186=0,0,SUMIFS('Sch A. Input'!I77:BJ77,'Sch A. Input'!$I$14:$BJ$14,"One-time",'Sch A. Input'!$I$13:$BJ$13,"&lt;="&amp;$R$120,'Sch A. Input'!$I$13:$BJ$13,"&lt;="&amp;$L$11))</f>
        <v>0</v>
      </c>
      <c r="L186" s="289">
        <f t="shared" si="38"/>
        <v>0</v>
      </c>
      <c r="M186" s="248">
        <f t="shared" si="39"/>
        <v>0</v>
      </c>
      <c r="N186" s="248">
        <f t="shared" si="40"/>
        <v>0</v>
      </c>
      <c r="O186" s="349">
        <f t="shared" si="41"/>
        <v>0</v>
      </c>
      <c r="P186" s="281">
        <f t="shared" si="42"/>
        <v>0</v>
      </c>
      <c r="Q186" s="287">
        <f t="shared" si="43"/>
        <v>0</v>
      </c>
      <c r="R186" s="251">
        <f t="shared" si="44"/>
        <v>0</v>
      </c>
      <c r="S186" s="252"/>
      <c r="T186" s="292">
        <f t="shared" si="45"/>
        <v>0</v>
      </c>
      <c r="U186" s="248">
        <f>IF(T186=0,0,SUMIFS('Sch A. Input'!I77:BJ77,'Sch A. Input'!$I$14:$BJ$14,"Recurring",'Sch A. Input'!$I$13:$BJ$13,"&lt;="&amp;$L$11,'Sch A. Input'!$I$13:$BJ$13,"&lt;="&amp;$AC$120,'Sch A. Input'!$I$13:$BJ$13,"&gt;"&amp;$R$120))</f>
        <v>0</v>
      </c>
      <c r="V186" s="248">
        <f>IF(T186=0,0,SUMIFS('Sch A. Input'!I77:BJ77,'Sch A. Input'!$I$14:$BJ$14,"One-time",'Sch A. Input'!$I$13:$BJ$13,"&lt;="&amp;$L$11,'Sch A. Input'!$I$13:$BJ$13,"&lt;="&amp;$AC$120,'Sch A. Input'!$I$13:$BJ$13,"&gt;"&amp;$R$120))</f>
        <v>0</v>
      </c>
      <c r="W186" s="289">
        <f t="shared" si="46"/>
        <v>0</v>
      </c>
      <c r="X186" s="248">
        <f t="shared" si="47"/>
        <v>0</v>
      </c>
      <c r="Y186" s="248">
        <f t="shared" si="48"/>
        <v>0</v>
      </c>
      <c r="Z186" s="348">
        <f t="shared" si="49"/>
        <v>0</v>
      </c>
      <c r="AA186" s="281">
        <f t="shared" si="50"/>
        <v>0</v>
      </c>
      <c r="AB186" s="287">
        <f t="shared" si="51"/>
        <v>0</v>
      </c>
      <c r="AC186" s="251">
        <f t="shared" si="52"/>
        <v>0</v>
      </c>
      <c r="AE186" s="292">
        <f t="shared" si="53"/>
        <v>0</v>
      </c>
      <c r="AF186" s="248">
        <f>IF(AE186=0,0,SUMIFS('Sch A. Input'!I77:BJ77,'Sch A. Input'!$I$14:$BJ$14,"Recurring",'Sch A. Input'!$I$13:$BJ$13,"&lt;="&amp;$L$11,'Sch A. Input'!$I$13:$BJ$13,"&lt;="&amp;$AN$120,'Sch A. Input'!$I$13:$BJ$13,"&gt;"&amp;$AC$120))</f>
        <v>0</v>
      </c>
      <c r="AG186" s="248">
        <f>IF(AE186=0,0,SUMIFS('Sch A. Input'!I77:BJ77,'Sch A. Input'!$I$14:$BJ$14,"One-time",'Sch A. Input'!$I$13:$BJ$13,"&lt;="&amp;L$11,'Sch A. Input'!$I$13:$BJ$13,"&lt;="&amp;$AN$120,'Sch A. Input'!$I$13:$BJ$13,"&gt;"&amp;$AC$120))</f>
        <v>0</v>
      </c>
      <c r="AH186" s="289">
        <f t="shared" si="54"/>
        <v>0</v>
      </c>
      <c r="AI186" s="248">
        <f t="shared" si="55"/>
        <v>0</v>
      </c>
      <c r="AJ186" s="248">
        <f t="shared" si="56"/>
        <v>0</v>
      </c>
      <c r="AK186" s="348">
        <f t="shared" si="57"/>
        <v>0</v>
      </c>
      <c r="AL186" s="281">
        <f t="shared" si="58"/>
        <v>0</v>
      </c>
      <c r="AM186" s="287">
        <f t="shared" si="59"/>
        <v>0</v>
      </c>
      <c r="AN186" s="251">
        <f t="shared" si="60"/>
        <v>0</v>
      </c>
      <c r="AT186" s="163"/>
      <c r="AU186" s="163"/>
      <c r="BK186" s="2"/>
      <c r="BL186" s="2"/>
      <c r="BM186" s="2"/>
      <c r="BN186" s="2"/>
      <c r="BO186" s="2"/>
      <c r="BP186" s="2"/>
      <c r="BQ186" s="2"/>
      <c r="BR186" s="2"/>
      <c r="BS186" s="2"/>
      <c r="BT186" s="2"/>
      <c r="BU186" s="2"/>
      <c r="BV186" s="2"/>
      <c r="CI186"/>
      <c r="CJ186"/>
      <c r="CK186"/>
      <c r="CL186"/>
      <c r="CM186"/>
      <c r="CN186"/>
      <c r="CO186"/>
      <c r="CP186"/>
      <c r="CQ186"/>
      <c r="CR186"/>
      <c r="CS186"/>
    </row>
    <row r="187" spans="2:97" x14ac:dyDescent="0.25">
      <c r="B187" s="70" t="str">
        <f t="shared" si="80"/>
        <v/>
      </c>
      <c r="C187" s="169" t="str">
        <f t="shared" si="80"/>
        <v/>
      </c>
      <c r="D187" s="275" t="str">
        <f t="shared" si="80"/>
        <v/>
      </c>
      <c r="E187" s="275">
        <f t="shared" si="80"/>
        <v>42931</v>
      </c>
      <c r="F187" s="275">
        <f t="shared" si="80"/>
        <v>0</v>
      </c>
      <c r="G187" s="276">
        <f t="shared" si="80"/>
        <v>0</v>
      </c>
      <c r="H187" s="280">
        <f t="shared" si="80"/>
        <v>0</v>
      </c>
      <c r="I187" s="98">
        <f t="shared" si="37"/>
        <v>0</v>
      </c>
      <c r="J187" s="248">
        <f>IF(I187=0,0,SUMIFS('Sch A. Input'!I78:BJ78,'Sch A. Input'!$I$14:$BJ$14,"Recurring",'Sch A. Input'!$I$13:$BJ$13,"&lt;="&amp;$R$120,'Sch A. Input'!$I$13:$BJ$13,"&lt;="&amp;$L$11))</f>
        <v>0</v>
      </c>
      <c r="K187" s="248">
        <f>IF(I187=0,0,SUMIFS('Sch A. Input'!I78:BJ78,'Sch A. Input'!$I$14:$BJ$14,"One-time",'Sch A. Input'!$I$13:$BJ$13,"&lt;="&amp;$R$120,'Sch A. Input'!$I$13:$BJ$13,"&lt;="&amp;$L$11))</f>
        <v>0</v>
      </c>
      <c r="L187" s="289">
        <f t="shared" si="38"/>
        <v>0</v>
      </c>
      <c r="M187" s="248">
        <f t="shared" si="39"/>
        <v>0</v>
      </c>
      <c r="N187" s="248">
        <f t="shared" si="40"/>
        <v>0</v>
      </c>
      <c r="O187" s="349">
        <f t="shared" si="41"/>
        <v>0</v>
      </c>
      <c r="P187" s="281">
        <f t="shared" si="42"/>
        <v>0</v>
      </c>
      <c r="Q187" s="287">
        <f t="shared" si="43"/>
        <v>0</v>
      </c>
      <c r="R187" s="251">
        <f t="shared" si="44"/>
        <v>0</v>
      </c>
      <c r="S187" s="252"/>
      <c r="T187" s="292">
        <f t="shared" si="45"/>
        <v>0</v>
      </c>
      <c r="U187" s="248">
        <f>IF(T187=0,0,SUMIFS('Sch A. Input'!I78:BJ78,'Sch A. Input'!$I$14:$BJ$14,"Recurring",'Sch A. Input'!$I$13:$BJ$13,"&lt;="&amp;$L$11,'Sch A. Input'!$I$13:$BJ$13,"&lt;="&amp;$AC$120,'Sch A. Input'!$I$13:$BJ$13,"&gt;"&amp;$R$120))</f>
        <v>0</v>
      </c>
      <c r="V187" s="248">
        <f>IF(T187=0,0,SUMIFS('Sch A. Input'!I78:BJ78,'Sch A. Input'!$I$14:$BJ$14,"One-time",'Sch A. Input'!$I$13:$BJ$13,"&lt;="&amp;$L$11,'Sch A. Input'!$I$13:$BJ$13,"&lt;="&amp;$AC$120,'Sch A. Input'!$I$13:$BJ$13,"&gt;"&amp;$R$120))</f>
        <v>0</v>
      </c>
      <c r="W187" s="289">
        <f t="shared" si="46"/>
        <v>0</v>
      </c>
      <c r="X187" s="248">
        <f t="shared" si="47"/>
        <v>0</v>
      </c>
      <c r="Y187" s="248">
        <f t="shared" si="48"/>
        <v>0</v>
      </c>
      <c r="Z187" s="348">
        <f t="shared" si="49"/>
        <v>0</v>
      </c>
      <c r="AA187" s="281">
        <f t="shared" si="50"/>
        <v>0</v>
      </c>
      <c r="AB187" s="287">
        <f t="shared" si="51"/>
        <v>0</v>
      </c>
      <c r="AC187" s="251">
        <f t="shared" si="52"/>
        <v>0</v>
      </c>
      <c r="AE187" s="292">
        <f t="shared" si="53"/>
        <v>0</v>
      </c>
      <c r="AF187" s="248">
        <f>IF(AE187=0,0,SUMIFS('Sch A. Input'!I78:BJ78,'Sch A. Input'!$I$14:$BJ$14,"Recurring",'Sch A. Input'!$I$13:$BJ$13,"&lt;="&amp;$L$11,'Sch A. Input'!$I$13:$BJ$13,"&lt;="&amp;$AN$120,'Sch A. Input'!$I$13:$BJ$13,"&gt;"&amp;$AC$120))</f>
        <v>0</v>
      </c>
      <c r="AG187" s="248">
        <f>IF(AE187=0,0,SUMIFS('Sch A. Input'!I78:BJ78,'Sch A. Input'!$I$14:$BJ$14,"One-time",'Sch A. Input'!$I$13:$BJ$13,"&lt;="&amp;L$11,'Sch A. Input'!$I$13:$BJ$13,"&lt;="&amp;$AN$120,'Sch A. Input'!$I$13:$BJ$13,"&gt;"&amp;$AC$120))</f>
        <v>0</v>
      </c>
      <c r="AH187" s="289">
        <f t="shared" si="54"/>
        <v>0</v>
      </c>
      <c r="AI187" s="248">
        <f t="shared" si="55"/>
        <v>0</v>
      </c>
      <c r="AJ187" s="248">
        <f t="shared" si="56"/>
        <v>0</v>
      </c>
      <c r="AK187" s="348">
        <f t="shared" si="57"/>
        <v>0</v>
      </c>
      <c r="AL187" s="281">
        <f t="shared" si="58"/>
        <v>0</v>
      </c>
      <c r="AM187" s="287">
        <f t="shared" si="59"/>
        <v>0</v>
      </c>
      <c r="AN187" s="251">
        <f t="shared" si="60"/>
        <v>0</v>
      </c>
      <c r="AT187" s="163"/>
      <c r="AU187" s="163"/>
      <c r="BK187" s="2"/>
      <c r="BL187" s="2"/>
      <c r="BM187" s="2"/>
      <c r="BN187" s="2"/>
      <c r="BO187" s="2"/>
      <c r="BP187" s="2"/>
      <c r="BQ187" s="2"/>
      <c r="BR187" s="2"/>
      <c r="BS187" s="2"/>
      <c r="BT187" s="2"/>
      <c r="BU187" s="2"/>
      <c r="BV187" s="2"/>
      <c r="CI187"/>
      <c r="CJ187"/>
      <c r="CK187"/>
      <c r="CL187"/>
      <c r="CM187"/>
      <c r="CN187"/>
      <c r="CO187"/>
      <c r="CP187"/>
      <c r="CQ187"/>
      <c r="CR187"/>
      <c r="CS187"/>
    </row>
    <row r="188" spans="2:97" x14ac:dyDescent="0.25">
      <c r="B188" s="70" t="str">
        <f t="shared" si="80"/>
        <v/>
      </c>
      <c r="C188" s="169" t="str">
        <f t="shared" si="80"/>
        <v/>
      </c>
      <c r="D188" s="275" t="str">
        <f t="shared" si="80"/>
        <v/>
      </c>
      <c r="E188" s="275">
        <f t="shared" si="80"/>
        <v>42931</v>
      </c>
      <c r="F188" s="275">
        <f t="shared" si="80"/>
        <v>0</v>
      </c>
      <c r="G188" s="276">
        <f t="shared" si="80"/>
        <v>0</v>
      </c>
      <c r="H188" s="280">
        <f t="shared" si="80"/>
        <v>0</v>
      </c>
      <c r="I188" s="98">
        <f t="shared" si="37"/>
        <v>0</v>
      </c>
      <c r="J188" s="248">
        <f>IF(I188=0,0,SUMIFS('Sch A. Input'!I79:BJ79,'Sch A. Input'!$I$14:$BJ$14,"Recurring",'Sch A. Input'!$I$13:$BJ$13,"&lt;="&amp;$R$120,'Sch A. Input'!$I$13:$BJ$13,"&lt;="&amp;$L$11))</f>
        <v>0</v>
      </c>
      <c r="K188" s="248">
        <f>IF(I188=0,0,SUMIFS('Sch A. Input'!I79:BJ79,'Sch A. Input'!$I$14:$BJ$14,"One-time",'Sch A. Input'!$I$13:$BJ$13,"&lt;="&amp;$R$120,'Sch A. Input'!$I$13:$BJ$13,"&lt;="&amp;$L$11))</f>
        <v>0</v>
      </c>
      <c r="L188" s="289">
        <f t="shared" si="38"/>
        <v>0</v>
      </c>
      <c r="M188" s="248">
        <f t="shared" si="39"/>
        <v>0</v>
      </c>
      <c r="N188" s="248">
        <f t="shared" si="40"/>
        <v>0</v>
      </c>
      <c r="O188" s="349">
        <f t="shared" si="41"/>
        <v>0</v>
      </c>
      <c r="P188" s="281">
        <f t="shared" si="42"/>
        <v>0</v>
      </c>
      <c r="Q188" s="287">
        <f t="shared" si="43"/>
        <v>0</v>
      </c>
      <c r="R188" s="251">
        <f t="shared" si="44"/>
        <v>0</v>
      </c>
      <c r="S188" s="252"/>
      <c r="T188" s="292">
        <f t="shared" si="45"/>
        <v>0</v>
      </c>
      <c r="U188" s="248">
        <f>IF(T188=0,0,SUMIFS('Sch A. Input'!I79:BJ79,'Sch A. Input'!$I$14:$BJ$14,"Recurring",'Sch A. Input'!$I$13:$BJ$13,"&lt;="&amp;$L$11,'Sch A. Input'!$I$13:$BJ$13,"&lt;="&amp;$AC$120,'Sch A. Input'!$I$13:$BJ$13,"&gt;"&amp;$R$120))</f>
        <v>0</v>
      </c>
      <c r="V188" s="248">
        <f>IF(T188=0,0,SUMIFS('Sch A. Input'!I79:BJ79,'Sch A. Input'!$I$14:$BJ$14,"One-time",'Sch A. Input'!$I$13:$BJ$13,"&lt;="&amp;$L$11,'Sch A. Input'!$I$13:$BJ$13,"&lt;="&amp;$AC$120,'Sch A. Input'!$I$13:$BJ$13,"&gt;"&amp;$R$120))</f>
        <v>0</v>
      </c>
      <c r="W188" s="289">
        <f t="shared" si="46"/>
        <v>0</v>
      </c>
      <c r="X188" s="248">
        <f t="shared" si="47"/>
        <v>0</v>
      </c>
      <c r="Y188" s="248">
        <f t="shared" si="48"/>
        <v>0</v>
      </c>
      <c r="Z188" s="348">
        <f t="shared" si="49"/>
        <v>0</v>
      </c>
      <c r="AA188" s="281">
        <f t="shared" si="50"/>
        <v>0</v>
      </c>
      <c r="AB188" s="287">
        <f t="shared" si="51"/>
        <v>0</v>
      </c>
      <c r="AC188" s="251">
        <f t="shared" si="52"/>
        <v>0</v>
      </c>
      <c r="AE188" s="292">
        <f t="shared" si="53"/>
        <v>0</v>
      </c>
      <c r="AF188" s="248">
        <f>IF(AE188=0,0,SUMIFS('Sch A. Input'!I79:BJ79,'Sch A. Input'!$I$14:$BJ$14,"Recurring",'Sch A. Input'!$I$13:$BJ$13,"&lt;="&amp;$L$11,'Sch A. Input'!$I$13:$BJ$13,"&lt;="&amp;$AN$120,'Sch A. Input'!$I$13:$BJ$13,"&gt;"&amp;$AC$120))</f>
        <v>0</v>
      </c>
      <c r="AG188" s="248">
        <f>IF(AE188=0,0,SUMIFS('Sch A. Input'!I79:BJ79,'Sch A. Input'!$I$14:$BJ$14,"One-time",'Sch A. Input'!$I$13:$BJ$13,"&lt;="&amp;L$11,'Sch A. Input'!$I$13:$BJ$13,"&lt;="&amp;$AN$120,'Sch A. Input'!$I$13:$BJ$13,"&gt;"&amp;$AC$120))</f>
        <v>0</v>
      </c>
      <c r="AH188" s="289">
        <f t="shared" si="54"/>
        <v>0</v>
      </c>
      <c r="AI188" s="248">
        <f t="shared" si="55"/>
        <v>0</v>
      </c>
      <c r="AJ188" s="248">
        <f t="shared" si="56"/>
        <v>0</v>
      </c>
      <c r="AK188" s="348">
        <f t="shared" si="57"/>
        <v>0</v>
      </c>
      <c r="AL188" s="281">
        <f t="shared" si="58"/>
        <v>0</v>
      </c>
      <c r="AM188" s="287">
        <f t="shared" si="59"/>
        <v>0</v>
      </c>
      <c r="AN188" s="251">
        <f t="shared" si="60"/>
        <v>0</v>
      </c>
      <c r="AT188" s="163"/>
      <c r="AU188" s="163"/>
      <c r="BK188" s="2"/>
      <c r="BL188" s="2"/>
      <c r="BM188" s="2"/>
      <c r="BN188" s="2"/>
      <c r="BO188" s="2"/>
      <c r="BP188" s="2"/>
      <c r="BQ188" s="2"/>
      <c r="BR188" s="2"/>
      <c r="BS188" s="2"/>
      <c r="BT188" s="2"/>
      <c r="BU188" s="2"/>
      <c r="BV188" s="2"/>
      <c r="CI188"/>
      <c r="CJ188"/>
      <c r="CK188"/>
      <c r="CL188"/>
      <c r="CM188"/>
      <c r="CN188"/>
      <c r="CO188"/>
      <c r="CP188"/>
      <c r="CQ188"/>
      <c r="CR188"/>
      <c r="CS188"/>
    </row>
    <row r="189" spans="2:97" x14ac:dyDescent="0.25">
      <c r="B189" s="70" t="str">
        <f t="shared" si="80"/>
        <v/>
      </c>
      <c r="C189" s="169" t="str">
        <f t="shared" si="80"/>
        <v/>
      </c>
      <c r="D189" s="275" t="str">
        <f t="shared" si="80"/>
        <v/>
      </c>
      <c r="E189" s="275">
        <f t="shared" si="80"/>
        <v>42931</v>
      </c>
      <c r="F189" s="275">
        <f t="shared" si="80"/>
        <v>0</v>
      </c>
      <c r="G189" s="276">
        <f t="shared" si="80"/>
        <v>0</v>
      </c>
      <c r="H189" s="280">
        <f t="shared" si="80"/>
        <v>0</v>
      </c>
      <c r="I189" s="98">
        <f t="shared" ref="I189:I223" si="81">COUNTIFS(D189,"&lt;="&amp;$R$120,D189,"&lt;&gt;"&amp;0,D189,"&lt;="&amp;$L$11)</f>
        <v>0</v>
      </c>
      <c r="J189" s="248">
        <f>IF(I189=0,0,SUMIFS('Sch A. Input'!I80:BJ80,'Sch A. Input'!$I$14:$BJ$14,"Recurring",'Sch A. Input'!$I$13:$BJ$13,"&lt;="&amp;$R$120,'Sch A. Input'!$I$13:$BJ$13,"&lt;="&amp;$L$11))</f>
        <v>0</v>
      </c>
      <c r="K189" s="248">
        <f>IF(I189=0,0,SUMIFS('Sch A. Input'!I80:BJ80,'Sch A. Input'!$I$14:$BJ$14,"One-time",'Sch A. Input'!$I$13:$BJ$13,"&lt;="&amp;$R$120,'Sch A. Input'!$I$13:$BJ$13,"&lt;="&amp;$L$11))</f>
        <v>0</v>
      </c>
      <c r="L189" s="289">
        <f t="shared" ref="L189:L223" si="82">SUM(J189:K189)</f>
        <v>0</v>
      </c>
      <c r="M189" s="248">
        <f t="shared" ref="M189:M223" si="83">+IFERROR(J189/$P189*24,0)</f>
        <v>0</v>
      </c>
      <c r="N189" s="248">
        <f t="shared" ref="N189:N223" si="84">IFERROR(M189+K189,0)</f>
        <v>0</v>
      </c>
      <c r="O189" s="349">
        <f t="shared" ref="O189:O223" si="85">IFERROR(IF(AND(Y297&lt;=$R$120,$L$11&gt;Y297,Y297&gt;0),AD297*H189,H189*(SUMPRODUCT(--((MIN(N189,900000))&gt;$C$9:$C$12),((MIN(N189,900000))-$C$9:$C$12),$H$9:$H$12))/MIN(N189,900000)),0)</f>
        <v>0</v>
      </c>
      <c r="P189" s="281">
        <f t="shared" ref="P189:P223" si="86">IF(OR(D189="",D189&gt;$R$120),0,IF(E189&lt;=$R$120,IF(AND(F189&lt;E189,F189&gt;0),(DAYS360(D189,F189+1,FALSE)/15),((DAYS360(D189,E189+1,FALSE)/15))),IF(AND(F189&lt;$R$120,F189&gt;0),(DAYS360(D189,F189+1,FALSE)/15),((DAYS360(D189,$R$120+1,FALSE)/15)))))</f>
        <v>0</v>
      </c>
      <c r="Q189" s="287">
        <f t="shared" ref="Q189:Q223" si="87">IFERROR(IF((J189/$P189*$M$9+K189+G189)&gt;900000,"YES","NO"),0)</f>
        <v>0</v>
      </c>
      <c r="R189" s="251">
        <f t="shared" ref="R189:R223" si="88">IFERROR(IF(Q189="YES",MIN(L189/H189*O189,O189),((SUMPRODUCT(--((MIN(N189,900000))&gt;$C$9:$C$12),((MIN(N189,900000))-$C$9:$C$12),$H$9:$H$12))-((1-P189/24)*((SUMPRODUCT(--((MIN(M189,900000))&gt;$C$9:$C$12),((MIN(M189,900000))-$C$9:$C$12),$H$9:$H$12)))))),0)</f>
        <v>0</v>
      </c>
      <c r="S189" s="252"/>
      <c r="T189" s="292">
        <f t="shared" ref="T189:T223" si="89">IF($F82=0,IF(AND($D82&lt;=AC$120,$D82&lt;&gt;0,$E82&gt;R$120),1,0),IF(AND($D82&lt;=AC$120,$D82&lt;&gt;0,$E82&gt;R$120,$F82&gt;R$120),1,0))</f>
        <v>0</v>
      </c>
      <c r="U189" s="248">
        <f>IF(T189=0,0,SUMIFS('Sch A. Input'!I80:BJ80,'Sch A. Input'!$I$14:$BJ$14,"Recurring",'Sch A. Input'!$I$13:$BJ$13,"&lt;="&amp;$L$11,'Sch A. Input'!$I$13:$BJ$13,"&lt;="&amp;$AC$120,'Sch A. Input'!$I$13:$BJ$13,"&gt;"&amp;$R$120))</f>
        <v>0</v>
      </c>
      <c r="V189" s="248">
        <f>IF(T189=0,0,SUMIFS('Sch A. Input'!I80:BJ80,'Sch A. Input'!$I$14:$BJ$14,"One-time",'Sch A. Input'!$I$13:$BJ$13,"&lt;="&amp;$L$11,'Sch A. Input'!$I$13:$BJ$13,"&lt;="&amp;$AC$120,'Sch A. Input'!$I$13:$BJ$13,"&gt;"&amp;$R$120))</f>
        <v>0</v>
      </c>
      <c r="W189" s="289">
        <f t="shared" ref="W189:W223" si="90">SUM(U189:V189)</f>
        <v>0</v>
      </c>
      <c r="X189" s="248">
        <f t="shared" ref="X189:X223" si="91">IF(T189=0,0,IFERROR((U189+J189)/AA189*24,0))</f>
        <v>0</v>
      </c>
      <c r="Y189" s="248">
        <f t="shared" ref="Y189:Y223" si="92">IF(T189=0,0,IFERROR(X189+V189+K189,0))</f>
        <v>0</v>
      </c>
      <c r="Z189" s="348">
        <f t="shared" ref="Z189:Z223" si="93">IFERROR(IF(AND(Y297&lt;=$AC$120,$L$11&gt;Y297,Y297&gt;0),AD297*H189,H189*(SUMPRODUCT(--((MIN(Y189,900000))&gt;$C$9:$C$12),((MIN(Y189,900000))-$C$9:$C$12),$H$9:$H$12))/MIN(Y189,900000)),0)</f>
        <v>0</v>
      </c>
      <c r="AA189" s="281">
        <f t="shared" ref="AA189:AA223" si="94">IF(OR(D189="",D189&gt;$AC$120,AND(F189&lt;=$R$120,F189&lt;&gt;0)),0,IF(AND(E189&gt;$R$120,E189&lt;=$AC$120),IF(AND(F189&lt;E189,F189&gt;0),(DAYS360(D189,F189+1,FALSE)/15),((DAYS360(D189,E189+1,FALSE)/15))),IF(E189&lt;=$R$120,0,IF(AND(F189&lt;$AC$120,F189&gt;0),(DAYS360(D189,F189+1,FALSE)/15),((DAYS360(D189,$AC$120+1,FALSE)/15))))))</f>
        <v>0</v>
      </c>
      <c r="AB189" s="287">
        <f t="shared" ref="AB189:AB223" si="95">IFERROR(IF(((J189+U189)/$AA189*$M$9+K189+V189+G189)&gt;900000,"YES","NO"),0)</f>
        <v>0</v>
      </c>
      <c r="AC189" s="251">
        <f t="shared" ref="AC189:AC223" si="96">IF(T189=0,0,IFERROR(IF(AB189="YES",MIN((W189+L189)/H189*Z189,Z189),((SUMPRODUCT(--((MIN(Y189,900000))&gt;$C$9:$C$12),((MIN(Y189,900000))-$C$9:$C$12),$H$9:$H$12))-((1-AA189/24)*((SUMPRODUCT(--((MIN(X189,900000))&gt;$C$9:$C$12),((MIN(X189,900000))-$C$9:$C$12),$H$9:$H$12))))))-R189,0))</f>
        <v>0</v>
      </c>
      <c r="AE189" s="292">
        <f t="shared" ref="AE189:AE223" si="97">IF($F82=0,IF(AND($D82&lt;=AN$120,$D82&lt;&gt;0,$E82&gt;AC$120),1,0),IF(AND($D82&lt;=AN$120,$D82&lt;&gt;0,$E82&gt;AC$120,$F82&lt;=AN$120,$F82&gt;AC$120),1,0))</f>
        <v>0</v>
      </c>
      <c r="AF189" s="248">
        <f>IF(AE189=0,0,SUMIFS('Sch A. Input'!I80:BJ80,'Sch A. Input'!$I$14:$BJ$14,"Recurring",'Sch A. Input'!$I$13:$BJ$13,"&lt;="&amp;$L$11,'Sch A. Input'!$I$13:$BJ$13,"&lt;="&amp;$AN$120,'Sch A. Input'!$I$13:$BJ$13,"&gt;"&amp;$AC$120))</f>
        <v>0</v>
      </c>
      <c r="AG189" s="248">
        <f>IF(AE189=0,0,SUMIFS('Sch A. Input'!I80:BJ80,'Sch A. Input'!$I$14:$BJ$14,"One-time",'Sch A. Input'!$I$13:$BJ$13,"&lt;="&amp;L$11,'Sch A. Input'!$I$13:$BJ$13,"&lt;="&amp;$AN$120,'Sch A. Input'!$I$13:$BJ$13,"&gt;"&amp;$AC$120))</f>
        <v>0</v>
      </c>
      <c r="AH189" s="289">
        <f t="shared" ref="AH189:AH223" si="98">+AF189+AG189</f>
        <v>0</v>
      </c>
      <c r="AI189" s="248">
        <f t="shared" ref="AI189:AI223" si="99">IF(AE189=0,0,IFERROR((U189+J189+AF189)/AL189*24,0))</f>
        <v>0</v>
      </c>
      <c r="AJ189" s="248">
        <f t="shared" ref="AJ189:AJ223" si="100">IF(AE189=0,0,IFERROR(AI189+AG189+V189+K189,0))</f>
        <v>0</v>
      </c>
      <c r="AK189" s="348">
        <f t="shared" ref="AK189:AK223" si="101">IFERROR(IF(AND(Y297&lt;=$AN$120,$L$11&gt;Y297,Y297&gt;0),AD297*H189,H189*(SUMPRODUCT(--((MIN(AJ189,900000))&gt;$C$9:$C$12),((MIN(AJ189,900000))-$C$9:$C$12),$H$9:$H$12))/MIN(AJ189,900000)),0)</f>
        <v>0</v>
      </c>
      <c r="AL189" s="281">
        <f t="shared" ref="AL189:AL223" si="102">IF(OR(D189="",AND(F189&lt;=$AC$120,F189&lt;&gt;0)),0,IF(AND(E189&gt;$AC$120,E189&lt;=$AN$120),IF(AND(F189&lt;E189,F189&gt;0),(DAYS360(D189,F189+1,FALSE)/15),((DAYS360(D189,E189+1,FALSE)/15))),0))</f>
        <v>0</v>
      </c>
      <c r="AM189" s="287">
        <f t="shared" ref="AM189:AM223" si="103">IFERROR(IF(((J189+U189+AF189)/$AL189*$M$9+K189+V189+AG189+G189)&gt;900000,"YES","NO"),0)</f>
        <v>0</v>
      </c>
      <c r="AN189" s="251">
        <f t="shared" ref="AN189:AN223" si="104">IF(AE189=0,0,IFERROR(IF(AM189="YES",MIN((AH189+W189+L189)/H189*AK189,AK189),((SUMPRODUCT(--((MIN(AJ189,900000))&gt;$C$9:$C$12),((MIN(AJ189,900000))-$C$9:$C$12),$H$9:$H$12))-((1-AL189/24)*((SUMPRODUCT(--((MIN(AI189,900000))&gt;$C$9:$C$12),((MIN(AI189,900000))-$C$9:$C$12),$H$9:$H$12))))))-R189-AC189,0))</f>
        <v>0</v>
      </c>
      <c r="AT189" s="163"/>
      <c r="AU189" s="163"/>
      <c r="BK189" s="2"/>
      <c r="BL189" s="2"/>
      <c r="BM189" s="2"/>
      <c r="BN189" s="2"/>
      <c r="BO189" s="2"/>
      <c r="BP189" s="2"/>
      <c r="BQ189" s="2"/>
      <c r="BR189" s="2"/>
      <c r="BS189" s="2"/>
      <c r="BT189" s="2"/>
      <c r="BU189" s="2"/>
      <c r="BV189" s="2"/>
      <c r="CI189"/>
      <c r="CJ189"/>
      <c r="CK189"/>
      <c r="CL189"/>
      <c r="CM189"/>
      <c r="CN189"/>
      <c r="CO189"/>
      <c r="CP189"/>
      <c r="CQ189"/>
      <c r="CR189"/>
      <c r="CS189"/>
    </row>
    <row r="190" spans="2:97" x14ac:dyDescent="0.25">
      <c r="B190" s="70" t="str">
        <f t="shared" si="80"/>
        <v/>
      </c>
      <c r="C190" s="169" t="str">
        <f t="shared" si="80"/>
        <v/>
      </c>
      <c r="D190" s="275" t="str">
        <f t="shared" si="80"/>
        <v/>
      </c>
      <c r="E190" s="275">
        <f t="shared" si="80"/>
        <v>42931</v>
      </c>
      <c r="F190" s="275">
        <f t="shared" si="80"/>
        <v>0</v>
      </c>
      <c r="G190" s="276">
        <f t="shared" si="80"/>
        <v>0</v>
      </c>
      <c r="H190" s="280">
        <f t="shared" si="80"/>
        <v>0</v>
      </c>
      <c r="I190" s="98">
        <f t="shared" si="81"/>
        <v>0</v>
      </c>
      <c r="J190" s="248">
        <f>IF(I190=0,0,SUMIFS('Sch A. Input'!I81:BJ81,'Sch A. Input'!$I$14:$BJ$14,"Recurring",'Sch A. Input'!$I$13:$BJ$13,"&lt;="&amp;$R$120,'Sch A. Input'!$I$13:$BJ$13,"&lt;="&amp;$L$11))</f>
        <v>0</v>
      </c>
      <c r="K190" s="248">
        <f>IF(I190=0,0,SUMIFS('Sch A. Input'!I81:BJ81,'Sch A. Input'!$I$14:$BJ$14,"One-time",'Sch A. Input'!$I$13:$BJ$13,"&lt;="&amp;$R$120,'Sch A. Input'!$I$13:$BJ$13,"&lt;="&amp;$L$11))</f>
        <v>0</v>
      </c>
      <c r="L190" s="289">
        <f t="shared" si="82"/>
        <v>0</v>
      </c>
      <c r="M190" s="248">
        <f t="shared" si="83"/>
        <v>0</v>
      </c>
      <c r="N190" s="248">
        <f t="shared" si="84"/>
        <v>0</v>
      </c>
      <c r="O190" s="349">
        <f t="shared" si="85"/>
        <v>0</v>
      </c>
      <c r="P190" s="281">
        <f t="shared" si="86"/>
        <v>0</v>
      </c>
      <c r="Q190" s="287">
        <f t="shared" si="87"/>
        <v>0</v>
      </c>
      <c r="R190" s="251">
        <f t="shared" si="88"/>
        <v>0</v>
      </c>
      <c r="S190" s="252"/>
      <c r="T190" s="292">
        <f t="shared" si="89"/>
        <v>0</v>
      </c>
      <c r="U190" s="248">
        <f>IF(T190=0,0,SUMIFS('Sch A. Input'!I81:BJ81,'Sch A. Input'!$I$14:$BJ$14,"Recurring",'Sch A. Input'!$I$13:$BJ$13,"&lt;="&amp;$L$11,'Sch A. Input'!$I$13:$BJ$13,"&lt;="&amp;$AC$120,'Sch A. Input'!$I$13:$BJ$13,"&gt;"&amp;$R$120))</f>
        <v>0</v>
      </c>
      <c r="V190" s="248">
        <f>IF(T190=0,0,SUMIFS('Sch A. Input'!I81:BJ81,'Sch A. Input'!$I$14:$BJ$14,"One-time",'Sch A. Input'!$I$13:$BJ$13,"&lt;="&amp;$L$11,'Sch A. Input'!$I$13:$BJ$13,"&lt;="&amp;$AC$120,'Sch A. Input'!$I$13:$BJ$13,"&gt;"&amp;$R$120))</f>
        <v>0</v>
      </c>
      <c r="W190" s="289">
        <f t="shared" si="90"/>
        <v>0</v>
      </c>
      <c r="X190" s="248">
        <f t="shared" si="91"/>
        <v>0</v>
      </c>
      <c r="Y190" s="248">
        <f t="shared" si="92"/>
        <v>0</v>
      </c>
      <c r="Z190" s="348">
        <f t="shared" si="93"/>
        <v>0</v>
      </c>
      <c r="AA190" s="281">
        <f t="shared" si="94"/>
        <v>0</v>
      </c>
      <c r="AB190" s="287">
        <f t="shared" si="95"/>
        <v>0</v>
      </c>
      <c r="AC190" s="251">
        <f t="shared" si="96"/>
        <v>0</v>
      </c>
      <c r="AE190" s="292">
        <f t="shared" si="97"/>
        <v>0</v>
      </c>
      <c r="AF190" s="248">
        <f>IF(AE190=0,0,SUMIFS('Sch A. Input'!I81:BJ81,'Sch A. Input'!$I$14:$BJ$14,"Recurring",'Sch A. Input'!$I$13:$BJ$13,"&lt;="&amp;$L$11,'Sch A. Input'!$I$13:$BJ$13,"&lt;="&amp;$AN$120,'Sch A. Input'!$I$13:$BJ$13,"&gt;"&amp;$AC$120))</f>
        <v>0</v>
      </c>
      <c r="AG190" s="248">
        <f>IF(AE190=0,0,SUMIFS('Sch A. Input'!I81:BJ81,'Sch A. Input'!$I$14:$BJ$14,"One-time",'Sch A. Input'!$I$13:$BJ$13,"&lt;="&amp;L$11,'Sch A. Input'!$I$13:$BJ$13,"&lt;="&amp;$AN$120,'Sch A. Input'!$I$13:$BJ$13,"&gt;"&amp;$AC$120))</f>
        <v>0</v>
      </c>
      <c r="AH190" s="289">
        <f t="shared" si="98"/>
        <v>0</v>
      </c>
      <c r="AI190" s="248">
        <f t="shared" si="99"/>
        <v>0</v>
      </c>
      <c r="AJ190" s="248">
        <f t="shared" si="100"/>
        <v>0</v>
      </c>
      <c r="AK190" s="348">
        <f t="shared" si="101"/>
        <v>0</v>
      </c>
      <c r="AL190" s="281">
        <f t="shared" si="102"/>
        <v>0</v>
      </c>
      <c r="AM190" s="287">
        <f t="shared" si="103"/>
        <v>0</v>
      </c>
      <c r="AN190" s="251">
        <f t="shared" si="104"/>
        <v>0</v>
      </c>
      <c r="AT190" s="163"/>
      <c r="AU190" s="163"/>
      <c r="BK190" s="2"/>
      <c r="BL190" s="2"/>
      <c r="BM190" s="2"/>
      <c r="BN190" s="2"/>
      <c r="BO190" s="2"/>
      <c r="BP190" s="2"/>
      <c r="BQ190" s="2"/>
      <c r="BR190" s="2"/>
      <c r="BS190" s="2"/>
      <c r="BT190" s="2"/>
      <c r="BU190" s="2"/>
      <c r="BV190" s="2"/>
      <c r="CI190"/>
      <c r="CJ190"/>
      <c r="CK190"/>
      <c r="CL190"/>
      <c r="CM190"/>
      <c r="CN190"/>
      <c r="CO190"/>
      <c r="CP190"/>
      <c r="CQ190"/>
      <c r="CR190"/>
      <c r="CS190"/>
    </row>
    <row r="191" spans="2:97" x14ac:dyDescent="0.25">
      <c r="B191" s="70" t="str">
        <f t="shared" si="80"/>
        <v/>
      </c>
      <c r="C191" s="169" t="str">
        <f t="shared" si="80"/>
        <v/>
      </c>
      <c r="D191" s="275" t="str">
        <f t="shared" si="80"/>
        <v/>
      </c>
      <c r="E191" s="275">
        <f t="shared" si="80"/>
        <v>42931</v>
      </c>
      <c r="F191" s="275">
        <f t="shared" si="80"/>
        <v>0</v>
      </c>
      <c r="G191" s="276">
        <f t="shared" si="80"/>
        <v>0</v>
      </c>
      <c r="H191" s="280">
        <f t="shared" si="80"/>
        <v>0</v>
      </c>
      <c r="I191" s="98">
        <f t="shared" si="81"/>
        <v>0</v>
      </c>
      <c r="J191" s="248">
        <f>IF(I191=0,0,SUMIFS('Sch A. Input'!I82:BJ82,'Sch A. Input'!$I$14:$BJ$14,"Recurring",'Sch A. Input'!$I$13:$BJ$13,"&lt;="&amp;$R$120,'Sch A. Input'!$I$13:$BJ$13,"&lt;="&amp;$L$11))</f>
        <v>0</v>
      </c>
      <c r="K191" s="248">
        <f>IF(I191=0,0,SUMIFS('Sch A. Input'!I82:BJ82,'Sch A. Input'!$I$14:$BJ$14,"One-time",'Sch A. Input'!$I$13:$BJ$13,"&lt;="&amp;$R$120,'Sch A. Input'!$I$13:$BJ$13,"&lt;="&amp;$L$11))</f>
        <v>0</v>
      </c>
      <c r="L191" s="289">
        <f t="shared" si="82"/>
        <v>0</v>
      </c>
      <c r="M191" s="248">
        <f t="shared" si="83"/>
        <v>0</v>
      </c>
      <c r="N191" s="248">
        <f t="shared" si="84"/>
        <v>0</v>
      </c>
      <c r="O191" s="349">
        <f t="shared" si="85"/>
        <v>0</v>
      </c>
      <c r="P191" s="281">
        <f t="shared" si="86"/>
        <v>0</v>
      </c>
      <c r="Q191" s="287">
        <f t="shared" si="87"/>
        <v>0</v>
      </c>
      <c r="R191" s="251">
        <f t="shared" si="88"/>
        <v>0</v>
      </c>
      <c r="S191" s="252"/>
      <c r="T191" s="292">
        <f t="shared" si="89"/>
        <v>0</v>
      </c>
      <c r="U191" s="248">
        <f>IF(T191=0,0,SUMIFS('Sch A. Input'!I82:BJ82,'Sch A. Input'!$I$14:$BJ$14,"Recurring",'Sch A. Input'!$I$13:$BJ$13,"&lt;="&amp;$L$11,'Sch A. Input'!$I$13:$BJ$13,"&lt;="&amp;$AC$120,'Sch A. Input'!$I$13:$BJ$13,"&gt;"&amp;$R$120))</f>
        <v>0</v>
      </c>
      <c r="V191" s="248">
        <f>IF(T191=0,0,SUMIFS('Sch A. Input'!I82:BJ82,'Sch A. Input'!$I$14:$BJ$14,"One-time",'Sch A. Input'!$I$13:$BJ$13,"&lt;="&amp;$L$11,'Sch A. Input'!$I$13:$BJ$13,"&lt;="&amp;$AC$120,'Sch A. Input'!$I$13:$BJ$13,"&gt;"&amp;$R$120))</f>
        <v>0</v>
      </c>
      <c r="W191" s="289">
        <f t="shared" si="90"/>
        <v>0</v>
      </c>
      <c r="X191" s="248">
        <f t="shared" si="91"/>
        <v>0</v>
      </c>
      <c r="Y191" s="248">
        <f t="shared" si="92"/>
        <v>0</v>
      </c>
      <c r="Z191" s="348">
        <f t="shared" si="93"/>
        <v>0</v>
      </c>
      <c r="AA191" s="281">
        <f t="shared" si="94"/>
        <v>0</v>
      </c>
      <c r="AB191" s="287">
        <f t="shared" si="95"/>
        <v>0</v>
      </c>
      <c r="AC191" s="251">
        <f t="shared" si="96"/>
        <v>0</v>
      </c>
      <c r="AE191" s="292">
        <f t="shared" si="97"/>
        <v>0</v>
      </c>
      <c r="AF191" s="248">
        <f>IF(AE191=0,0,SUMIFS('Sch A. Input'!I82:BJ82,'Sch A. Input'!$I$14:$BJ$14,"Recurring",'Sch A. Input'!$I$13:$BJ$13,"&lt;="&amp;$L$11,'Sch A. Input'!$I$13:$BJ$13,"&lt;="&amp;$AN$120,'Sch A. Input'!$I$13:$BJ$13,"&gt;"&amp;$AC$120))</f>
        <v>0</v>
      </c>
      <c r="AG191" s="248">
        <f>IF(AE191=0,0,SUMIFS('Sch A. Input'!I82:BJ82,'Sch A. Input'!$I$14:$BJ$14,"One-time",'Sch A. Input'!$I$13:$BJ$13,"&lt;="&amp;L$11,'Sch A. Input'!$I$13:$BJ$13,"&lt;="&amp;$AN$120,'Sch A. Input'!$I$13:$BJ$13,"&gt;"&amp;$AC$120))</f>
        <v>0</v>
      </c>
      <c r="AH191" s="289">
        <f t="shared" si="98"/>
        <v>0</v>
      </c>
      <c r="AI191" s="248">
        <f t="shared" si="99"/>
        <v>0</v>
      </c>
      <c r="AJ191" s="248">
        <f t="shared" si="100"/>
        <v>0</v>
      </c>
      <c r="AK191" s="348">
        <f t="shared" si="101"/>
        <v>0</v>
      </c>
      <c r="AL191" s="281">
        <f t="shared" si="102"/>
        <v>0</v>
      </c>
      <c r="AM191" s="287">
        <f t="shared" si="103"/>
        <v>0</v>
      </c>
      <c r="AN191" s="251">
        <f t="shared" si="104"/>
        <v>0</v>
      </c>
      <c r="AT191" s="163"/>
      <c r="AU191" s="163"/>
      <c r="BK191" s="2"/>
      <c r="BL191" s="2"/>
      <c r="BM191" s="2"/>
      <c r="BN191" s="2"/>
      <c r="BO191" s="2"/>
      <c r="BP191" s="2"/>
      <c r="BQ191" s="2"/>
      <c r="BR191" s="2"/>
      <c r="BS191" s="2"/>
      <c r="BT191" s="2"/>
      <c r="BU191" s="2"/>
      <c r="BV191" s="2"/>
      <c r="CI191"/>
      <c r="CJ191"/>
      <c r="CK191"/>
      <c r="CL191"/>
      <c r="CM191"/>
      <c r="CN191"/>
      <c r="CO191"/>
      <c r="CP191"/>
      <c r="CQ191"/>
      <c r="CR191"/>
      <c r="CS191"/>
    </row>
    <row r="192" spans="2:97" x14ac:dyDescent="0.25">
      <c r="B192" s="70" t="str">
        <f t="shared" si="80"/>
        <v/>
      </c>
      <c r="C192" s="169" t="str">
        <f t="shared" si="80"/>
        <v/>
      </c>
      <c r="D192" s="275" t="str">
        <f t="shared" si="80"/>
        <v/>
      </c>
      <c r="E192" s="275">
        <f t="shared" si="80"/>
        <v>42931</v>
      </c>
      <c r="F192" s="275">
        <f t="shared" si="80"/>
        <v>0</v>
      </c>
      <c r="G192" s="276">
        <f t="shared" si="80"/>
        <v>0</v>
      </c>
      <c r="H192" s="280">
        <f t="shared" si="80"/>
        <v>0</v>
      </c>
      <c r="I192" s="98">
        <f t="shared" si="81"/>
        <v>0</v>
      </c>
      <c r="J192" s="248">
        <f>IF(I192=0,0,SUMIFS('Sch A. Input'!I83:BJ83,'Sch A. Input'!$I$14:$BJ$14,"Recurring",'Sch A. Input'!$I$13:$BJ$13,"&lt;="&amp;$R$120,'Sch A. Input'!$I$13:$BJ$13,"&lt;="&amp;$L$11))</f>
        <v>0</v>
      </c>
      <c r="K192" s="248">
        <f>IF(I192=0,0,SUMIFS('Sch A. Input'!I83:BJ83,'Sch A. Input'!$I$14:$BJ$14,"One-time",'Sch A. Input'!$I$13:$BJ$13,"&lt;="&amp;$R$120,'Sch A. Input'!$I$13:$BJ$13,"&lt;="&amp;$L$11))</f>
        <v>0</v>
      </c>
      <c r="L192" s="289">
        <f t="shared" si="82"/>
        <v>0</v>
      </c>
      <c r="M192" s="248">
        <f t="shared" si="83"/>
        <v>0</v>
      </c>
      <c r="N192" s="248">
        <f t="shared" si="84"/>
        <v>0</v>
      </c>
      <c r="O192" s="349">
        <f t="shared" si="85"/>
        <v>0</v>
      </c>
      <c r="P192" s="281">
        <f t="shared" si="86"/>
        <v>0</v>
      </c>
      <c r="Q192" s="287">
        <f t="shared" si="87"/>
        <v>0</v>
      </c>
      <c r="R192" s="251">
        <f t="shared" si="88"/>
        <v>0</v>
      </c>
      <c r="S192" s="252"/>
      <c r="T192" s="292">
        <f t="shared" si="89"/>
        <v>0</v>
      </c>
      <c r="U192" s="248">
        <f>IF(T192=0,0,SUMIFS('Sch A. Input'!I83:BJ83,'Sch A. Input'!$I$14:$BJ$14,"Recurring",'Sch A. Input'!$I$13:$BJ$13,"&lt;="&amp;$L$11,'Sch A. Input'!$I$13:$BJ$13,"&lt;="&amp;$AC$120,'Sch A. Input'!$I$13:$BJ$13,"&gt;"&amp;$R$120))</f>
        <v>0</v>
      </c>
      <c r="V192" s="248">
        <f>IF(T192=0,0,SUMIFS('Sch A. Input'!I83:BJ83,'Sch A. Input'!$I$14:$BJ$14,"One-time",'Sch A. Input'!$I$13:$BJ$13,"&lt;="&amp;$L$11,'Sch A. Input'!$I$13:$BJ$13,"&lt;="&amp;$AC$120,'Sch A. Input'!$I$13:$BJ$13,"&gt;"&amp;$R$120))</f>
        <v>0</v>
      </c>
      <c r="W192" s="289">
        <f t="shared" si="90"/>
        <v>0</v>
      </c>
      <c r="X192" s="248">
        <f t="shared" si="91"/>
        <v>0</v>
      </c>
      <c r="Y192" s="248">
        <f t="shared" si="92"/>
        <v>0</v>
      </c>
      <c r="Z192" s="348">
        <f t="shared" si="93"/>
        <v>0</v>
      </c>
      <c r="AA192" s="281">
        <f t="shared" si="94"/>
        <v>0</v>
      </c>
      <c r="AB192" s="287">
        <f t="shared" si="95"/>
        <v>0</v>
      </c>
      <c r="AC192" s="251">
        <f t="shared" si="96"/>
        <v>0</v>
      </c>
      <c r="AE192" s="292">
        <f t="shared" si="97"/>
        <v>0</v>
      </c>
      <c r="AF192" s="248">
        <f>IF(AE192=0,0,SUMIFS('Sch A. Input'!I83:BJ83,'Sch A. Input'!$I$14:$BJ$14,"Recurring",'Sch A. Input'!$I$13:$BJ$13,"&lt;="&amp;$L$11,'Sch A. Input'!$I$13:$BJ$13,"&lt;="&amp;$AN$120,'Sch A. Input'!$I$13:$BJ$13,"&gt;"&amp;$AC$120))</f>
        <v>0</v>
      </c>
      <c r="AG192" s="248">
        <f>IF(AE192=0,0,SUMIFS('Sch A. Input'!I83:BJ83,'Sch A. Input'!$I$14:$BJ$14,"One-time",'Sch A. Input'!$I$13:$BJ$13,"&lt;="&amp;L$11,'Sch A. Input'!$I$13:$BJ$13,"&lt;="&amp;$AN$120,'Sch A. Input'!$I$13:$BJ$13,"&gt;"&amp;$AC$120))</f>
        <v>0</v>
      </c>
      <c r="AH192" s="289">
        <f t="shared" si="98"/>
        <v>0</v>
      </c>
      <c r="AI192" s="248">
        <f t="shared" si="99"/>
        <v>0</v>
      </c>
      <c r="AJ192" s="248">
        <f t="shared" si="100"/>
        <v>0</v>
      </c>
      <c r="AK192" s="348">
        <f t="shared" si="101"/>
        <v>0</v>
      </c>
      <c r="AL192" s="281">
        <f t="shared" si="102"/>
        <v>0</v>
      </c>
      <c r="AM192" s="287">
        <f t="shared" si="103"/>
        <v>0</v>
      </c>
      <c r="AN192" s="251">
        <f t="shared" si="104"/>
        <v>0</v>
      </c>
      <c r="AT192" s="163"/>
      <c r="AU192" s="163"/>
      <c r="BK192" s="2"/>
      <c r="BL192" s="2"/>
      <c r="BM192" s="2"/>
      <c r="BN192" s="2"/>
      <c r="BO192" s="2"/>
      <c r="BP192" s="2"/>
      <c r="BQ192" s="2"/>
      <c r="BR192" s="2"/>
      <c r="BS192" s="2"/>
      <c r="BT192" s="2"/>
      <c r="BU192" s="2"/>
      <c r="BV192" s="2"/>
      <c r="CI192"/>
      <c r="CJ192"/>
      <c r="CK192"/>
      <c r="CL192"/>
      <c r="CM192"/>
      <c r="CN192"/>
      <c r="CO192"/>
      <c r="CP192"/>
      <c r="CQ192"/>
      <c r="CR192"/>
      <c r="CS192"/>
    </row>
    <row r="193" spans="2:97" x14ac:dyDescent="0.25">
      <c r="B193" s="70" t="str">
        <f t="shared" si="80"/>
        <v/>
      </c>
      <c r="C193" s="169" t="str">
        <f t="shared" si="80"/>
        <v/>
      </c>
      <c r="D193" s="275" t="str">
        <f t="shared" si="80"/>
        <v/>
      </c>
      <c r="E193" s="275">
        <f t="shared" si="80"/>
        <v>42931</v>
      </c>
      <c r="F193" s="275">
        <f t="shared" si="80"/>
        <v>0</v>
      </c>
      <c r="G193" s="276">
        <f t="shared" si="80"/>
        <v>0</v>
      </c>
      <c r="H193" s="280">
        <f t="shared" si="80"/>
        <v>0</v>
      </c>
      <c r="I193" s="98">
        <f t="shared" si="81"/>
        <v>0</v>
      </c>
      <c r="J193" s="248">
        <f>IF(I193=0,0,SUMIFS('Sch A. Input'!I84:BJ84,'Sch A. Input'!$I$14:$BJ$14,"Recurring",'Sch A. Input'!$I$13:$BJ$13,"&lt;="&amp;$R$120,'Sch A. Input'!$I$13:$BJ$13,"&lt;="&amp;$L$11))</f>
        <v>0</v>
      </c>
      <c r="K193" s="248">
        <f>IF(I193=0,0,SUMIFS('Sch A. Input'!I84:BJ84,'Sch A. Input'!$I$14:$BJ$14,"One-time",'Sch A. Input'!$I$13:$BJ$13,"&lt;="&amp;$R$120,'Sch A. Input'!$I$13:$BJ$13,"&lt;="&amp;$L$11))</f>
        <v>0</v>
      </c>
      <c r="L193" s="289">
        <f t="shared" si="82"/>
        <v>0</v>
      </c>
      <c r="M193" s="248">
        <f t="shared" si="83"/>
        <v>0</v>
      </c>
      <c r="N193" s="248">
        <f t="shared" si="84"/>
        <v>0</v>
      </c>
      <c r="O193" s="349">
        <f t="shared" si="85"/>
        <v>0</v>
      </c>
      <c r="P193" s="281">
        <f t="shared" si="86"/>
        <v>0</v>
      </c>
      <c r="Q193" s="287">
        <f t="shared" si="87"/>
        <v>0</v>
      </c>
      <c r="R193" s="251">
        <f t="shared" si="88"/>
        <v>0</v>
      </c>
      <c r="S193" s="252"/>
      <c r="T193" s="292">
        <f t="shared" si="89"/>
        <v>0</v>
      </c>
      <c r="U193" s="248">
        <f>IF(T193=0,0,SUMIFS('Sch A. Input'!I84:BJ84,'Sch A. Input'!$I$14:$BJ$14,"Recurring",'Sch A. Input'!$I$13:$BJ$13,"&lt;="&amp;$L$11,'Sch A. Input'!$I$13:$BJ$13,"&lt;="&amp;$AC$120,'Sch A. Input'!$I$13:$BJ$13,"&gt;"&amp;$R$120))</f>
        <v>0</v>
      </c>
      <c r="V193" s="248">
        <f>IF(T193=0,0,SUMIFS('Sch A. Input'!I84:BJ84,'Sch A. Input'!$I$14:$BJ$14,"One-time",'Sch A. Input'!$I$13:$BJ$13,"&lt;="&amp;$L$11,'Sch A. Input'!$I$13:$BJ$13,"&lt;="&amp;$AC$120,'Sch A. Input'!$I$13:$BJ$13,"&gt;"&amp;$R$120))</f>
        <v>0</v>
      </c>
      <c r="W193" s="289">
        <f t="shared" si="90"/>
        <v>0</v>
      </c>
      <c r="X193" s="248">
        <f t="shared" si="91"/>
        <v>0</v>
      </c>
      <c r="Y193" s="248">
        <f t="shared" si="92"/>
        <v>0</v>
      </c>
      <c r="Z193" s="348">
        <f t="shared" si="93"/>
        <v>0</v>
      </c>
      <c r="AA193" s="281">
        <f t="shared" si="94"/>
        <v>0</v>
      </c>
      <c r="AB193" s="287">
        <f t="shared" si="95"/>
        <v>0</v>
      </c>
      <c r="AC193" s="251">
        <f t="shared" si="96"/>
        <v>0</v>
      </c>
      <c r="AE193" s="292">
        <f t="shared" si="97"/>
        <v>0</v>
      </c>
      <c r="AF193" s="248">
        <f>IF(AE193=0,0,SUMIFS('Sch A. Input'!I84:BJ84,'Sch A. Input'!$I$14:$BJ$14,"Recurring",'Sch A. Input'!$I$13:$BJ$13,"&lt;="&amp;$L$11,'Sch A. Input'!$I$13:$BJ$13,"&lt;="&amp;$AN$120,'Sch A. Input'!$I$13:$BJ$13,"&gt;"&amp;$AC$120))</f>
        <v>0</v>
      </c>
      <c r="AG193" s="248">
        <f>IF(AE193=0,0,SUMIFS('Sch A. Input'!I84:BJ84,'Sch A. Input'!$I$14:$BJ$14,"One-time",'Sch A. Input'!$I$13:$BJ$13,"&lt;="&amp;L$11,'Sch A. Input'!$I$13:$BJ$13,"&lt;="&amp;$AN$120,'Sch A. Input'!$I$13:$BJ$13,"&gt;"&amp;$AC$120))</f>
        <v>0</v>
      </c>
      <c r="AH193" s="289">
        <f t="shared" si="98"/>
        <v>0</v>
      </c>
      <c r="AI193" s="248">
        <f t="shared" si="99"/>
        <v>0</v>
      </c>
      <c r="AJ193" s="248">
        <f t="shared" si="100"/>
        <v>0</v>
      </c>
      <c r="AK193" s="348">
        <f t="shared" si="101"/>
        <v>0</v>
      </c>
      <c r="AL193" s="281">
        <f t="shared" si="102"/>
        <v>0</v>
      </c>
      <c r="AM193" s="287">
        <f t="shared" si="103"/>
        <v>0</v>
      </c>
      <c r="AN193" s="251">
        <f t="shared" si="104"/>
        <v>0</v>
      </c>
      <c r="AT193" s="163"/>
      <c r="AU193" s="163"/>
      <c r="BK193" s="2"/>
      <c r="BL193" s="2"/>
      <c r="BM193" s="2"/>
      <c r="BN193" s="2"/>
      <c r="BO193" s="2"/>
      <c r="BP193" s="2"/>
      <c r="BQ193" s="2"/>
      <c r="BR193" s="2"/>
      <c r="BS193" s="2"/>
      <c r="BT193" s="2"/>
      <c r="BU193" s="2"/>
      <c r="BV193" s="2"/>
      <c r="CI193"/>
      <c r="CJ193"/>
      <c r="CK193"/>
      <c r="CL193"/>
      <c r="CM193"/>
      <c r="CN193"/>
      <c r="CO193"/>
      <c r="CP193"/>
      <c r="CQ193"/>
      <c r="CR193"/>
      <c r="CS193"/>
    </row>
    <row r="194" spans="2:97" x14ac:dyDescent="0.25">
      <c r="B194" s="70" t="str">
        <f t="shared" si="80"/>
        <v/>
      </c>
      <c r="C194" s="169" t="str">
        <f t="shared" si="80"/>
        <v/>
      </c>
      <c r="D194" s="275" t="str">
        <f t="shared" si="80"/>
        <v/>
      </c>
      <c r="E194" s="275">
        <f t="shared" si="80"/>
        <v>42931</v>
      </c>
      <c r="F194" s="275">
        <f t="shared" si="80"/>
        <v>0</v>
      </c>
      <c r="G194" s="276">
        <f t="shared" si="80"/>
        <v>0</v>
      </c>
      <c r="H194" s="280">
        <f t="shared" si="80"/>
        <v>0</v>
      </c>
      <c r="I194" s="98">
        <f t="shared" si="81"/>
        <v>0</v>
      </c>
      <c r="J194" s="248">
        <f>IF(I194=0,0,SUMIFS('Sch A. Input'!I85:BJ85,'Sch A. Input'!$I$14:$BJ$14,"Recurring",'Sch A. Input'!$I$13:$BJ$13,"&lt;="&amp;$R$120,'Sch A. Input'!$I$13:$BJ$13,"&lt;="&amp;$L$11))</f>
        <v>0</v>
      </c>
      <c r="K194" s="248">
        <f>IF(I194=0,0,SUMIFS('Sch A. Input'!I85:BJ85,'Sch A. Input'!$I$14:$BJ$14,"One-time",'Sch A. Input'!$I$13:$BJ$13,"&lt;="&amp;$R$120,'Sch A. Input'!$I$13:$BJ$13,"&lt;="&amp;$L$11))</f>
        <v>0</v>
      </c>
      <c r="L194" s="289">
        <f t="shared" si="82"/>
        <v>0</v>
      </c>
      <c r="M194" s="248">
        <f t="shared" si="83"/>
        <v>0</v>
      </c>
      <c r="N194" s="248">
        <f t="shared" si="84"/>
        <v>0</v>
      </c>
      <c r="O194" s="349">
        <f t="shared" si="85"/>
        <v>0</v>
      </c>
      <c r="P194" s="281">
        <f t="shared" si="86"/>
        <v>0</v>
      </c>
      <c r="Q194" s="287">
        <f t="shared" si="87"/>
        <v>0</v>
      </c>
      <c r="R194" s="251">
        <f t="shared" si="88"/>
        <v>0</v>
      </c>
      <c r="S194" s="252"/>
      <c r="T194" s="292">
        <f t="shared" si="89"/>
        <v>0</v>
      </c>
      <c r="U194" s="248">
        <f>IF(T194=0,0,SUMIFS('Sch A. Input'!I85:BJ85,'Sch A. Input'!$I$14:$BJ$14,"Recurring",'Sch A. Input'!$I$13:$BJ$13,"&lt;="&amp;$L$11,'Sch A. Input'!$I$13:$BJ$13,"&lt;="&amp;$AC$120,'Sch A. Input'!$I$13:$BJ$13,"&gt;"&amp;$R$120))</f>
        <v>0</v>
      </c>
      <c r="V194" s="248">
        <f>IF(T194=0,0,SUMIFS('Sch A. Input'!I85:BJ85,'Sch A. Input'!$I$14:$BJ$14,"One-time",'Sch A. Input'!$I$13:$BJ$13,"&lt;="&amp;$L$11,'Sch A. Input'!$I$13:$BJ$13,"&lt;="&amp;$AC$120,'Sch A. Input'!$I$13:$BJ$13,"&gt;"&amp;$R$120))</f>
        <v>0</v>
      </c>
      <c r="W194" s="289">
        <f t="shared" si="90"/>
        <v>0</v>
      </c>
      <c r="X194" s="248">
        <f t="shared" si="91"/>
        <v>0</v>
      </c>
      <c r="Y194" s="248">
        <f t="shared" si="92"/>
        <v>0</v>
      </c>
      <c r="Z194" s="348">
        <f t="shared" si="93"/>
        <v>0</v>
      </c>
      <c r="AA194" s="281">
        <f t="shared" si="94"/>
        <v>0</v>
      </c>
      <c r="AB194" s="287">
        <f t="shared" si="95"/>
        <v>0</v>
      </c>
      <c r="AC194" s="251">
        <f t="shared" si="96"/>
        <v>0</v>
      </c>
      <c r="AE194" s="292">
        <f t="shared" si="97"/>
        <v>0</v>
      </c>
      <c r="AF194" s="248">
        <f>IF(AE194=0,0,SUMIFS('Sch A. Input'!I85:BJ85,'Sch A. Input'!$I$14:$BJ$14,"Recurring",'Sch A. Input'!$I$13:$BJ$13,"&lt;="&amp;$L$11,'Sch A. Input'!$I$13:$BJ$13,"&lt;="&amp;$AN$120,'Sch A. Input'!$I$13:$BJ$13,"&gt;"&amp;$AC$120))</f>
        <v>0</v>
      </c>
      <c r="AG194" s="248">
        <f>IF(AE194=0,0,SUMIFS('Sch A. Input'!I85:BJ85,'Sch A. Input'!$I$14:$BJ$14,"One-time",'Sch A. Input'!$I$13:$BJ$13,"&lt;="&amp;L$11,'Sch A. Input'!$I$13:$BJ$13,"&lt;="&amp;$AN$120,'Sch A. Input'!$I$13:$BJ$13,"&gt;"&amp;$AC$120))</f>
        <v>0</v>
      </c>
      <c r="AH194" s="289">
        <f t="shared" si="98"/>
        <v>0</v>
      </c>
      <c r="AI194" s="248">
        <f t="shared" si="99"/>
        <v>0</v>
      </c>
      <c r="AJ194" s="248">
        <f t="shared" si="100"/>
        <v>0</v>
      </c>
      <c r="AK194" s="348">
        <f t="shared" si="101"/>
        <v>0</v>
      </c>
      <c r="AL194" s="281">
        <f t="shared" si="102"/>
        <v>0</v>
      </c>
      <c r="AM194" s="287">
        <f t="shared" si="103"/>
        <v>0</v>
      </c>
      <c r="AN194" s="251">
        <f t="shared" si="104"/>
        <v>0</v>
      </c>
      <c r="AT194" s="163"/>
      <c r="AU194" s="163"/>
      <c r="BK194" s="2"/>
      <c r="BL194" s="2"/>
      <c r="BM194" s="2"/>
      <c r="BN194" s="2"/>
      <c r="BO194" s="2"/>
      <c r="BP194" s="2"/>
      <c r="BQ194" s="2"/>
      <c r="BR194" s="2"/>
      <c r="BS194" s="2"/>
      <c r="BT194" s="2"/>
      <c r="BU194" s="2"/>
      <c r="BV194" s="2"/>
      <c r="CI194"/>
      <c r="CJ194"/>
      <c r="CK194"/>
      <c r="CL194"/>
      <c r="CM194"/>
      <c r="CN194"/>
      <c r="CO194"/>
      <c r="CP194"/>
      <c r="CQ194"/>
      <c r="CR194"/>
      <c r="CS194"/>
    </row>
    <row r="195" spans="2:97" x14ac:dyDescent="0.25">
      <c r="B195" s="70" t="str">
        <f t="shared" si="80"/>
        <v/>
      </c>
      <c r="C195" s="169" t="str">
        <f t="shared" si="80"/>
        <v/>
      </c>
      <c r="D195" s="275" t="str">
        <f t="shared" si="80"/>
        <v/>
      </c>
      <c r="E195" s="275">
        <f t="shared" si="80"/>
        <v>42931</v>
      </c>
      <c r="F195" s="275">
        <f t="shared" si="80"/>
        <v>0</v>
      </c>
      <c r="G195" s="276">
        <f t="shared" si="80"/>
        <v>0</v>
      </c>
      <c r="H195" s="280">
        <f t="shared" si="80"/>
        <v>0</v>
      </c>
      <c r="I195" s="98">
        <f t="shared" si="81"/>
        <v>0</v>
      </c>
      <c r="J195" s="248">
        <f>IF(I195=0,0,SUMIFS('Sch A. Input'!I86:BJ86,'Sch A. Input'!$I$14:$BJ$14,"Recurring",'Sch A. Input'!$I$13:$BJ$13,"&lt;="&amp;$R$120,'Sch A. Input'!$I$13:$BJ$13,"&lt;="&amp;$L$11))</f>
        <v>0</v>
      </c>
      <c r="K195" s="248">
        <f>IF(I195=0,0,SUMIFS('Sch A. Input'!I86:BJ86,'Sch A. Input'!$I$14:$BJ$14,"One-time",'Sch A. Input'!$I$13:$BJ$13,"&lt;="&amp;$R$120,'Sch A. Input'!$I$13:$BJ$13,"&lt;="&amp;$L$11))</f>
        <v>0</v>
      </c>
      <c r="L195" s="289">
        <f t="shared" si="82"/>
        <v>0</v>
      </c>
      <c r="M195" s="248">
        <f t="shared" si="83"/>
        <v>0</v>
      </c>
      <c r="N195" s="248">
        <f t="shared" si="84"/>
        <v>0</v>
      </c>
      <c r="O195" s="349">
        <f t="shared" si="85"/>
        <v>0</v>
      </c>
      <c r="P195" s="281">
        <f t="shared" si="86"/>
        <v>0</v>
      </c>
      <c r="Q195" s="287">
        <f t="shared" si="87"/>
        <v>0</v>
      </c>
      <c r="R195" s="251">
        <f t="shared" si="88"/>
        <v>0</v>
      </c>
      <c r="S195" s="252"/>
      <c r="T195" s="292">
        <f t="shared" si="89"/>
        <v>0</v>
      </c>
      <c r="U195" s="248">
        <f>IF(T195=0,0,SUMIFS('Sch A. Input'!I86:BJ86,'Sch A. Input'!$I$14:$BJ$14,"Recurring",'Sch A. Input'!$I$13:$BJ$13,"&lt;="&amp;$L$11,'Sch A. Input'!$I$13:$BJ$13,"&lt;="&amp;$AC$120,'Sch A. Input'!$I$13:$BJ$13,"&gt;"&amp;$R$120))</f>
        <v>0</v>
      </c>
      <c r="V195" s="248">
        <f>IF(T195=0,0,SUMIFS('Sch A. Input'!I86:BJ86,'Sch A. Input'!$I$14:$BJ$14,"One-time",'Sch A. Input'!$I$13:$BJ$13,"&lt;="&amp;$L$11,'Sch A. Input'!$I$13:$BJ$13,"&lt;="&amp;$AC$120,'Sch A. Input'!$I$13:$BJ$13,"&gt;"&amp;$R$120))</f>
        <v>0</v>
      </c>
      <c r="W195" s="289">
        <f t="shared" si="90"/>
        <v>0</v>
      </c>
      <c r="X195" s="248">
        <f t="shared" si="91"/>
        <v>0</v>
      </c>
      <c r="Y195" s="248">
        <f t="shared" si="92"/>
        <v>0</v>
      </c>
      <c r="Z195" s="348">
        <f t="shared" si="93"/>
        <v>0</v>
      </c>
      <c r="AA195" s="281">
        <f t="shared" si="94"/>
        <v>0</v>
      </c>
      <c r="AB195" s="287">
        <f t="shared" si="95"/>
        <v>0</v>
      </c>
      <c r="AC195" s="251">
        <f t="shared" si="96"/>
        <v>0</v>
      </c>
      <c r="AE195" s="292">
        <f t="shared" si="97"/>
        <v>0</v>
      </c>
      <c r="AF195" s="248">
        <f>IF(AE195=0,0,SUMIFS('Sch A. Input'!I86:BJ86,'Sch A. Input'!$I$14:$BJ$14,"Recurring",'Sch A. Input'!$I$13:$BJ$13,"&lt;="&amp;$L$11,'Sch A. Input'!$I$13:$BJ$13,"&lt;="&amp;$AN$120,'Sch A. Input'!$I$13:$BJ$13,"&gt;"&amp;$AC$120))</f>
        <v>0</v>
      </c>
      <c r="AG195" s="248">
        <f>IF(AE195=0,0,SUMIFS('Sch A. Input'!I86:BJ86,'Sch A. Input'!$I$14:$BJ$14,"One-time",'Sch A. Input'!$I$13:$BJ$13,"&lt;="&amp;L$11,'Sch A. Input'!$I$13:$BJ$13,"&lt;="&amp;$AN$120,'Sch A. Input'!$I$13:$BJ$13,"&gt;"&amp;$AC$120))</f>
        <v>0</v>
      </c>
      <c r="AH195" s="289">
        <f t="shared" si="98"/>
        <v>0</v>
      </c>
      <c r="AI195" s="248">
        <f t="shared" si="99"/>
        <v>0</v>
      </c>
      <c r="AJ195" s="248">
        <f t="shared" si="100"/>
        <v>0</v>
      </c>
      <c r="AK195" s="348">
        <f t="shared" si="101"/>
        <v>0</v>
      </c>
      <c r="AL195" s="281">
        <f t="shared" si="102"/>
        <v>0</v>
      </c>
      <c r="AM195" s="287">
        <f t="shared" si="103"/>
        <v>0</v>
      </c>
      <c r="AN195" s="251">
        <f t="shared" si="104"/>
        <v>0</v>
      </c>
      <c r="AT195" s="163"/>
      <c r="AU195" s="163"/>
      <c r="BK195" s="2"/>
      <c r="BL195" s="2"/>
      <c r="BM195" s="2"/>
      <c r="BN195" s="2"/>
      <c r="BO195" s="2"/>
      <c r="BP195" s="2"/>
      <c r="BQ195" s="2"/>
      <c r="BR195" s="2"/>
      <c r="BS195" s="2"/>
      <c r="BT195" s="2"/>
      <c r="BU195" s="2"/>
      <c r="BV195" s="2"/>
      <c r="CI195"/>
      <c r="CJ195"/>
      <c r="CK195"/>
      <c r="CL195"/>
      <c r="CM195"/>
      <c r="CN195"/>
      <c r="CO195"/>
      <c r="CP195"/>
      <c r="CQ195"/>
      <c r="CR195"/>
      <c r="CS195"/>
    </row>
    <row r="196" spans="2:97" x14ac:dyDescent="0.25">
      <c r="B196" s="70" t="str">
        <f t="shared" si="80"/>
        <v/>
      </c>
      <c r="C196" s="169" t="str">
        <f t="shared" si="80"/>
        <v/>
      </c>
      <c r="D196" s="275" t="str">
        <f t="shared" si="80"/>
        <v/>
      </c>
      <c r="E196" s="275">
        <f t="shared" si="80"/>
        <v>42931</v>
      </c>
      <c r="F196" s="275">
        <f t="shared" si="80"/>
        <v>0</v>
      </c>
      <c r="G196" s="276">
        <f t="shared" si="80"/>
        <v>0</v>
      </c>
      <c r="H196" s="280">
        <f t="shared" si="80"/>
        <v>0</v>
      </c>
      <c r="I196" s="98">
        <f t="shared" si="81"/>
        <v>0</v>
      </c>
      <c r="J196" s="248">
        <f>IF(I196=0,0,SUMIFS('Sch A. Input'!I87:BJ87,'Sch A. Input'!$I$14:$BJ$14,"Recurring",'Sch A. Input'!$I$13:$BJ$13,"&lt;="&amp;$R$120,'Sch A. Input'!$I$13:$BJ$13,"&lt;="&amp;$L$11))</f>
        <v>0</v>
      </c>
      <c r="K196" s="248">
        <f>IF(I196=0,0,SUMIFS('Sch A. Input'!I87:BJ87,'Sch A. Input'!$I$14:$BJ$14,"One-time",'Sch A. Input'!$I$13:$BJ$13,"&lt;="&amp;$R$120,'Sch A. Input'!$I$13:$BJ$13,"&lt;="&amp;$L$11))</f>
        <v>0</v>
      </c>
      <c r="L196" s="289">
        <f t="shared" si="82"/>
        <v>0</v>
      </c>
      <c r="M196" s="248">
        <f t="shared" si="83"/>
        <v>0</v>
      </c>
      <c r="N196" s="248">
        <f t="shared" si="84"/>
        <v>0</v>
      </c>
      <c r="O196" s="349">
        <f t="shared" si="85"/>
        <v>0</v>
      </c>
      <c r="P196" s="281">
        <f t="shared" si="86"/>
        <v>0</v>
      </c>
      <c r="Q196" s="287">
        <f t="shared" si="87"/>
        <v>0</v>
      </c>
      <c r="R196" s="251">
        <f t="shared" si="88"/>
        <v>0</v>
      </c>
      <c r="S196" s="252"/>
      <c r="T196" s="292">
        <f t="shared" si="89"/>
        <v>0</v>
      </c>
      <c r="U196" s="248">
        <f>IF(T196=0,0,SUMIFS('Sch A. Input'!I87:BJ87,'Sch A. Input'!$I$14:$BJ$14,"Recurring",'Sch A. Input'!$I$13:$BJ$13,"&lt;="&amp;$L$11,'Sch A. Input'!$I$13:$BJ$13,"&lt;="&amp;$AC$120,'Sch A. Input'!$I$13:$BJ$13,"&gt;"&amp;$R$120))</f>
        <v>0</v>
      </c>
      <c r="V196" s="248">
        <f>IF(T196=0,0,SUMIFS('Sch A. Input'!I87:BJ87,'Sch A. Input'!$I$14:$BJ$14,"One-time",'Sch A. Input'!$I$13:$BJ$13,"&lt;="&amp;$L$11,'Sch A. Input'!$I$13:$BJ$13,"&lt;="&amp;$AC$120,'Sch A. Input'!$I$13:$BJ$13,"&gt;"&amp;$R$120))</f>
        <v>0</v>
      </c>
      <c r="W196" s="289">
        <f t="shared" si="90"/>
        <v>0</v>
      </c>
      <c r="X196" s="248">
        <f t="shared" si="91"/>
        <v>0</v>
      </c>
      <c r="Y196" s="248">
        <f t="shared" si="92"/>
        <v>0</v>
      </c>
      <c r="Z196" s="348">
        <f t="shared" si="93"/>
        <v>0</v>
      </c>
      <c r="AA196" s="281">
        <f t="shared" si="94"/>
        <v>0</v>
      </c>
      <c r="AB196" s="287">
        <f t="shared" si="95"/>
        <v>0</v>
      </c>
      <c r="AC196" s="251">
        <f t="shared" si="96"/>
        <v>0</v>
      </c>
      <c r="AE196" s="292">
        <f t="shared" si="97"/>
        <v>0</v>
      </c>
      <c r="AF196" s="248">
        <f>IF(AE196=0,0,SUMIFS('Sch A. Input'!I87:BJ87,'Sch A. Input'!$I$14:$BJ$14,"Recurring",'Sch A. Input'!$I$13:$BJ$13,"&lt;="&amp;$L$11,'Sch A. Input'!$I$13:$BJ$13,"&lt;="&amp;$AN$120,'Sch A. Input'!$I$13:$BJ$13,"&gt;"&amp;$AC$120))</f>
        <v>0</v>
      </c>
      <c r="AG196" s="248">
        <f>IF(AE196=0,0,SUMIFS('Sch A. Input'!I87:BJ87,'Sch A. Input'!$I$14:$BJ$14,"One-time",'Sch A. Input'!$I$13:$BJ$13,"&lt;="&amp;L$11,'Sch A. Input'!$I$13:$BJ$13,"&lt;="&amp;$AN$120,'Sch A. Input'!$I$13:$BJ$13,"&gt;"&amp;$AC$120))</f>
        <v>0</v>
      </c>
      <c r="AH196" s="289">
        <f t="shared" si="98"/>
        <v>0</v>
      </c>
      <c r="AI196" s="248">
        <f t="shared" si="99"/>
        <v>0</v>
      </c>
      <c r="AJ196" s="248">
        <f t="shared" si="100"/>
        <v>0</v>
      </c>
      <c r="AK196" s="348">
        <f t="shared" si="101"/>
        <v>0</v>
      </c>
      <c r="AL196" s="281">
        <f t="shared" si="102"/>
        <v>0</v>
      </c>
      <c r="AM196" s="287">
        <f t="shared" si="103"/>
        <v>0</v>
      </c>
      <c r="AN196" s="251">
        <f t="shared" si="104"/>
        <v>0</v>
      </c>
      <c r="AT196" s="163"/>
      <c r="AU196" s="163"/>
      <c r="BK196" s="2"/>
      <c r="BL196" s="2"/>
      <c r="BM196" s="2"/>
      <c r="BN196" s="2"/>
      <c r="BO196" s="2"/>
      <c r="BP196" s="2"/>
      <c r="BQ196" s="2"/>
      <c r="BR196" s="2"/>
      <c r="BS196" s="2"/>
      <c r="BT196" s="2"/>
      <c r="BU196" s="2"/>
      <c r="BV196" s="2"/>
      <c r="CI196"/>
      <c r="CJ196"/>
      <c r="CK196"/>
      <c r="CL196"/>
      <c r="CM196"/>
      <c r="CN196"/>
      <c r="CO196"/>
      <c r="CP196"/>
      <c r="CQ196"/>
      <c r="CR196"/>
      <c r="CS196"/>
    </row>
    <row r="197" spans="2:97" x14ac:dyDescent="0.25">
      <c r="B197" s="70" t="str">
        <f t="shared" si="80"/>
        <v/>
      </c>
      <c r="C197" s="169" t="str">
        <f t="shared" si="80"/>
        <v/>
      </c>
      <c r="D197" s="275" t="str">
        <f t="shared" si="80"/>
        <v/>
      </c>
      <c r="E197" s="275">
        <f t="shared" si="80"/>
        <v>42931</v>
      </c>
      <c r="F197" s="275">
        <f t="shared" si="80"/>
        <v>0</v>
      </c>
      <c r="G197" s="276">
        <f t="shared" si="80"/>
        <v>0</v>
      </c>
      <c r="H197" s="280">
        <f t="shared" si="80"/>
        <v>0</v>
      </c>
      <c r="I197" s="98">
        <f t="shared" si="81"/>
        <v>0</v>
      </c>
      <c r="J197" s="248">
        <f>IF(I197=0,0,SUMIFS('Sch A. Input'!I88:BJ88,'Sch A. Input'!$I$14:$BJ$14,"Recurring",'Sch A. Input'!$I$13:$BJ$13,"&lt;="&amp;$R$120,'Sch A. Input'!$I$13:$BJ$13,"&lt;="&amp;$L$11))</f>
        <v>0</v>
      </c>
      <c r="K197" s="248">
        <f>IF(I197=0,0,SUMIFS('Sch A. Input'!I88:BJ88,'Sch A. Input'!$I$14:$BJ$14,"One-time",'Sch A. Input'!$I$13:$BJ$13,"&lt;="&amp;$R$120,'Sch A. Input'!$I$13:$BJ$13,"&lt;="&amp;$L$11))</f>
        <v>0</v>
      </c>
      <c r="L197" s="289">
        <f t="shared" si="82"/>
        <v>0</v>
      </c>
      <c r="M197" s="248">
        <f t="shared" si="83"/>
        <v>0</v>
      </c>
      <c r="N197" s="248">
        <f t="shared" si="84"/>
        <v>0</v>
      </c>
      <c r="O197" s="349">
        <f t="shared" si="85"/>
        <v>0</v>
      </c>
      <c r="P197" s="281">
        <f t="shared" si="86"/>
        <v>0</v>
      </c>
      <c r="Q197" s="287">
        <f t="shared" si="87"/>
        <v>0</v>
      </c>
      <c r="R197" s="251">
        <f t="shared" si="88"/>
        <v>0</v>
      </c>
      <c r="S197" s="252"/>
      <c r="T197" s="292">
        <f t="shared" si="89"/>
        <v>0</v>
      </c>
      <c r="U197" s="248">
        <f>IF(T197=0,0,SUMIFS('Sch A. Input'!I88:BJ88,'Sch A. Input'!$I$14:$BJ$14,"Recurring",'Sch A. Input'!$I$13:$BJ$13,"&lt;="&amp;$L$11,'Sch A. Input'!$I$13:$BJ$13,"&lt;="&amp;$AC$120,'Sch A. Input'!$I$13:$BJ$13,"&gt;"&amp;$R$120))</f>
        <v>0</v>
      </c>
      <c r="V197" s="248">
        <f>IF(T197=0,0,SUMIFS('Sch A. Input'!I88:BJ88,'Sch A. Input'!$I$14:$BJ$14,"One-time",'Sch A. Input'!$I$13:$BJ$13,"&lt;="&amp;$L$11,'Sch A. Input'!$I$13:$BJ$13,"&lt;="&amp;$AC$120,'Sch A. Input'!$I$13:$BJ$13,"&gt;"&amp;$R$120))</f>
        <v>0</v>
      </c>
      <c r="W197" s="289">
        <f t="shared" si="90"/>
        <v>0</v>
      </c>
      <c r="X197" s="248">
        <f t="shared" si="91"/>
        <v>0</v>
      </c>
      <c r="Y197" s="248">
        <f t="shared" si="92"/>
        <v>0</v>
      </c>
      <c r="Z197" s="348">
        <f t="shared" si="93"/>
        <v>0</v>
      </c>
      <c r="AA197" s="281">
        <f t="shared" si="94"/>
        <v>0</v>
      </c>
      <c r="AB197" s="287">
        <f t="shared" si="95"/>
        <v>0</v>
      </c>
      <c r="AC197" s="251">
        <f t="shared" si="96"/>
        <v>0</v>
      </c>
      <c r="AE197" s="292">
        <f t="shared" si="97"/>
        <v>0</v>
      </c>
      <c r="AF197" s="248">
        <f>IF(AE197=0,0,SUMIFS('Sch A. Input'!I88:BJ88,'Sch A. Input'!$I$14:$BJ$14,"Recurring",'Sch A. Input'!$I$13:$BJ$13,"&lt;="&amp;$L$11,'Sch A. Input'!$I$13:$BJ$13,"&lt;="&amp;$AN$120,'Sch A. Input'!$I$13:$BJ$13,"&gt;"&amp;$AC$120))</f>
        <v>0</v>
      </c>
      <c r="AG197" s="248">
        <f>IF(AE197=0,0,SUMIFS('Sch A. Input'!I88:BJ88,'Sch A. Input'!$I$14:$BJ$14,"One-time",'Sch A. Input'!$I$13:$BJ$13,"&lt;="&amp;L$11,'Sch A. Input'!$I$13:$BJ$13,"&lt;="&amp;$AN$120,'Sch A. Input'!$I$13:$BJ$13,"&gt;"&amp;$AC$120))</f>
        <v>0</v>
      </c>
      <c r="AH197" s="289">
        <f t="shared" si="98"/>
        <v>0</v>
      </c>
      <c r="AI197" s="248">
        <f t="shared" si="99"/>
        <v>0</v>
      </c>
      <c r="AJ197" s="248">
        <f t="shared" si="100"/>
        <v>0</v>
      </c>
      <c r="AK197" s="348">
        <f t="shared" si="101"/>
        <v>0</v>
      </c>
      <c r="AL197" s="281">
        <f t="shared" si="102"/>
        <v>0</v>
      </c>
      <c r="AM197" s="287">
        <f t="shared" si="103"/>
        <v>0</v>
      </c>
      <c r="AN197" s="251">
        <f t="shared" si="104"/>
        <v>0</v>
      </c>
      <c r="AT197" s="163"/>
      <c r="AU197" s="163"/>
      <c r="BK197" s="2"/>
      <c r="BL197" s="2"/>
      <c r="BM197" s="2"/>
      <c r="BN197" s="2"/>
      <c r="BO197" s="2"/>
      <c r="BP197" s="2"/>
      <c r="BQ197" s="2"/>
      <c r="BR197" s="2"/>
      <c r="BS197" s="2"/>
      <c r="BT197" s="2"/>
      <c r="BU197" s="2"/>
      <c r="BV197" s="2"/>
      <c r="CI197"/>
      <c r="CJ197"/>
      <c r="CK197"/>
      <c r="CL197"/>
      <c r="CM197"/>
      <c r="CN197"/>
      <c r="CO197"/>
      <c r="CP197"/>
      <c r="CQ197"/>
      <c r="CR197"/>
      <c r="CS197"/>
    </row>
    <row r="198" spans="2:97" x14ac:dyDescent="0.25">
      <c r="B198" s="70" t="str">
        <f t="shared" si="80"/>
        <v/>
      </c>
      <c r="C198" s="169" t="str">
        <f t="shared" si="80"/>
        <v/>
      </c>
      <c r="D198" s="275" t="str">
        <f t="shared" si="80"/>
        <v/>
      </c>
      <c r="E198" s="275">
        <f t="shared" si="80"/>
        <v>42931</v>
      </c>
      <c r="F198" s="275">
        <f t="shared" si="80"/>
        <v>0</v>
      </c>
      <c r="G198" s="276">
        <f t="shared" si="80"/>
        <v>0</v>
      </c>
      <c r="H198" s="280">
        <f t="shared" si="80"/>
        <v>0</v>
      </c>
      <c r="I198" s="98">
        <f t="shared" si="81"/>
        <v>0</v>
      </c>
      <c r="J198" s="248">
        <f>IF(I198=0,0,SUMIFS('Sch A. Input'!I89:BJ89,'Sch A. Input'!$I$14:$BJ$14,"Recurring",'Sch A. Input'!$I$13:$BJ$13,"&lt;="&amp;$R$120,'Sch A. Input'!$I$13:$BJ$13,"&lt;="&amp;$L$11))</f>
        <v>0</v>
      </c>
      <c r="K198" s="248">
        <f>IF(I198=0,0,SUMIFS('Sch A. Input'!I89:BJ89,'Sch A. Input'!$I$14:$BJ$14,"One-time",'Sch A. Input'!$I$13:$BJ$13,"&lt;="&amp;$R$120,'Sch A. Input'!$I$13:$BJ$13,"&lt;="&amp;$L$11))</f>
        <v>0</v>
      </c>
      <c r="L198" s="289">
        <f t="shared" si="82"/>
        <v>0</v>
      </c>
      <c r="M198" s="248">
        <f t="shared" si="83"/>
        <v>0</v>
      </c>
      <c r="N198" s="248">
        <f t="shared" si="84"/>
        <v>0</v>
      </c>
      <c r="O198" s="349">
        <f t="shared" si="85"/>
        <v>0</v>
      </c>
      <c r="P198" s="281">
        <f t="shared" si="86"/>
        <v>0</v>
      </c>
      <c r="Q198" s="287">
        <f t="shared" si="87"/>
        <v>0</v>
      </c>
      <c r="R198" s="251">
        <f t="shared" si="88"/>
        <v>0</v>
      </c>
      <c r="S198" s="252"/>
      <c r="T198" s="292">
        <f t="shared" si="89"/>
        <v>0</v>
      </c>
      <c r="U198" s="248">
        <f>IF(T198=0,0,SUMIFS('Sch A. Input'!I89:BJ89,'Sch A. Input'!$I$14:$BJ$14,"Recurring",'Sch A. Input'!$I$13:$BJ$13,"&lt;="&amp;$L$11,'Sch A. Input'!$I$13:$BJ$13,"&lt;="&amp;$AC$120,'Sch A. Input'!$I$13:$BJ$13,"&gt;"&amp;$R$120))</f>
        <v>0</v>
      </c>
      <c r="V198" s="248">
        <f>IF(T198=0,0,SUMIFS('Sch A. Input'!I89:BJ89,'Sch A. Input'!$I$14:$BJ$14,"One-time",'Sch A. Input'!$I$13:$BJ$13,"&lt;="&amp;$L$11,'Sch A. Input'!$I$13:$BJ$13,"&lt;="&amp;$AC$120,'Sch A. Input'!$I$13:$BJ$13,"&gt;"&amp;$R$120))</f>
        <v>0</v>
      </c>
      <c r="W198" s="289">
        <f t="shared" si="90"/>
        <v>0</v>
      </c>
      <c r="X198" s="248">
        <f t="shared" si="91"/>
        <v>0</v>
      </c>
      <c r="Y198" s="248">
        <f t="shared" si="92"/>
        <v>0</v>
      </c>
      <c r="Z198" s="348">
        <f t="shared" si="93"/>
        <v>0</v>
      </c>
      <c r="AA198" s="281">
        <f t="shared" si="94"/>
        <v>0</v>
      </c>
      <c r="AB198" s="287">
        <f t="shared" si="95"/>
        <v>0</v>
      </c>
      <c r="AC198" s="251">
        <f t="shared" si="96"/>
        <v>0</v>
      </c>
      <c r="AE198" s="292">
        <f t="shared" si="97"/>
        <v>0</v>
      </c>
      <c r="AF198" s="248">
        <f>IF(AE198=0,0,SUMIFS('Sch A. Input'!I89:BJ89,'Sch A. Input'!$I$14:$BJ$14,"Recurring",'Sch A. Input'!$I$13:$BJ$13,"&lt;="&amp;$L$11,'Sch A. Input'!$I$13:$BJ$13,"&lt;="&amp;$AN$120,'Sch A. Input'!$I$13:$BJ$13,"&gt;"&amp;$AC$120))</f>
        <v>0</v>
      </c>
      <c r="AG198" s="248">
        <f>IF(AE198=0,0,SUMIFS('Sch A. Input'!I89:BJ89,'Sch A. Input'!$I$14:$BJ$14,"One-time",'Sch A. Input'!$I$13:$BJ$13,"&lt;="&amp;L$11,'Sch A. Input'!$I$13:$BJ$13,"&lt;="&amp;$AN$120,'Sch A. Input'!$I$13:$BJ$13,"&gt;"&amp;$AC$120))</f>
        <v>0</v>
      </c>
      <c r="AH198" s="289">
        <f t="shared" si="98"/>
        <v>0</v>
      </c>
      <c r="AI198" s="248">
        <f t="shared" si="99"/>
        <v>0</v>
      </c>
      <c r="AJ198" s="248">
        <f t="shared" si="100"/>
        <v>0</v>
      </c>
      <c r="AK198" s="348">
        <f t="shared" si="101"/>
        <v>0</v>
      </c>
      <c r="AL198" s="281">
        <f t="shared" si="102"/>
        <v>0</v>
      </c>
      <c r="AM198" s="287">
        <f t="shared" si="103"/>
        <v>0</v>
      </c>
      <c r="AN198" s="251">
        <f t="shared" si="104"/>
        <v>0</v>
      </c>
      <c r="AT198" s="163"/>
      <c r="AU198" s="163"/>
      <c r="BK198" s="2"/>
      <c r="BL198" s="2"/>
      <c r="BM198" s="2"/>
      <c r="BN198" s="2"/>
      <c r="BO198" s="2"/>
      <c r="BP198" s="2"/>
      <c r="BQ198" s="2"/>
      <c r="BR198" s="2"/>
      <c r="BS198" s="2"/>
      <c r="BT198" s="2"/>
      <c r="BU198" s="2"/>
      <c r="BV198" s="2"/>
      <c r="CI198"/>
      <c r="CJ198"/>
      <c r="CK198"/>
      <c r="CL198"/>
      <c r="CM198"/>
      <c r="CN198"/>
      <c r="CO198"/>
      <c r="CP198"/>
      <c r="CQ198"/>
      <c r="CR198"/>
      <c r="CS198"/>
    </row>
    <row r="199" spans="2:97" x14ac:dyDescent="0.25">
      <c r="B199" s="70" t="str">
        <f t="shared" si="80"/>
        <v/>
      </c>
      <c r="C199" s="169" t="str">
        <f t="shared" si="80"/>
        <v/>
      </c>
      <c r="D199" s="275" t="str">
        <f t="shared" si="80"/>
        <v/>
      </c>
      <c r="E199" s="275">
        <f t="shared" si="80"/>
        <v>42931</v>
      </c>
      <c r="F199" s="275">
        <f t="shared" si="80"/>
        <v>0</v>
      </c>
      <c r="G199" s="276">
        <f t="shared" si="80"/>
        <v>0</v>
      </c>
      <c r="H199" s="280">
        <f t="shared" si="80"/>
        <v>0</v>
      </c>
      <c r="I199" s="98">
        <f t="shared" si="81"/>
        <v>0</v>
      </c>
      <c r="J199" s="248">
        <f>IF(I199=0,0,SUMIFS('Sch A. Input'!I90:BJ90,'Sch A. Input'!$I$14:$BJ$14,"Recurring",'Sch A. Input'!$I$13:$BJ$13,"&lt;="&amp;$R$120,'Sch A. Input'!$I$13:$BJ$13,"&lt;="&amp;$L$11))</f>
        <v>0</v>
      </c>
      <c r="K199" s="248">
        <f>IF(I199=0,0,SUMIFS('Sch A. Input'!I90:BJ90,'Sch A. Input'!$I$14:$BJ$14,"One-time",'Sch A. Input'!$I$13:$BJ$13,"&lt;="&amp;$R$120,'Sch A. Input'!$I$13:$BJ$13,"&lt;="&amp;$L$11))</f>
        <v>0</v>
      </c>
      <c r="L199" s="289">
        <f t="shared" si="82"/>
        <v>0</v>
      </c>
      <c r="M199" s="248">
        <f t="shared" si="83"/>
        <v>0</v>
      </c>
      <c r="N199" s="248">
        <f t="shared" si="84"/>
        <v>0</v>
      </c>
      <c r="O199" s="349">
        <f t="shared" si="85"/>
        <v>0</v>
      </c>
      <c r="P199" s="281">
        <f t="shared" si="86"/>
        <v>0</v>
      </c>
      <c r="Q199" s="287">
        <f t="shared" si="87"/>
        <v>0</v>
      </c>
      <c r="R199" s="251">
        <f t="shared" si="88"/>
        <v>0</v>
      </c>
      <c r="S199" s="252"/>
      <c r="T199" s="292">
        <f t="shared" si="89"/>
        <v>0</v>
      </c>
      <c r="U199" s="248">
        <f>IF(T199=0,0,SUMIFS('Sch A. Input'!I90:BJ90,'Sch A. Input'!$I$14:$BJ$14,"Recurring",'Sch A. Input'!$I$13:$BJ$13,"&lt;="&amp;$L$11,'Sch A. Input'!$I$13:$BJ$13,"&lt;="&amp;$AC$120,'Sch A. Input'!$I$13:$BJ$13,"&gt;"&amp;$R$120))</f>
        <v>0</v>
      </c>
      <c r="V199" s="248">
        <f>IF(T199=0,0,SUMIFS('Sch A. Input'!I90:BJ90,'Sch A. Input'!$I$14:$BJ$14,"One-time",'Sch A. Input'!$I$13:$BJ$13,"&lt;="&amp;$L$11,'Sch A. Input'!$I$13:$BJ$13,"&lt;="&amp;$AC$120,'Sch A. Input'!$I$13:$BJ$13,"&gt;"&amp;$R$120))</f>
        <v>0</v>
      </c>
      <c r="W199" s="289">
        <f t="shared" si="90"/>
        <v>0</v>
      </c>
      <c r="X199" s="248">
        <f t="shared" si="91"/>
        <v>0</v>
      </c>
      <c r="Y199" s="248">
        <f t="shared" si="92"/>
        <v>0</v>
      </c>
      <c r="Z199" s="348">
        <f t="shared" si="93"/>
        <v>0</v>
      </c>
      <c r="AA199" s="281">
        <f t="shared" si="94"/>
        <v>0</v>
      </c>
      <c r="AB199" s="287">
        <f t="shared" si="95"/>
        <v>0</v>
      </c>
      <c r="AC199" s="251">
        <f t="shared" si="96"/>
        <v>0</v>
      </c>
      <c r="AE199" s="292">
        <f t="shared" si="97"/>
        <v>0</v>
      </c>
      <c r="AF199" s="248">
        <f>IF(AE199=0,0,SUMIFS('Sch A. Input'!I90:BJ90,'Sch A. Input'!$I$14:$BJ$14,"Recurring",'Sch A. Input'!$I$13:$BJ$13,"&lt;="&amp;$L$11,'Sch A. Input'!$I$13:$BJ$13,"&lt;="&amp;$AN$120,'Sch A. Input'!$I$13:$BJ$13,"&gt;"&amp;$AC$120))</f>
        <v>0</v>
      </c>
      <c r="AG199" s="248">
        <f>IF(AE199=0,0,SUMIFS('Sch A. Input'!I90:BJ90,'Sch A. Input'!$I$14:$BJ$14,"One-time",'Sch A. Input'!$I$13:$BJ$13,"&lt;="&amp;L$11,'Sch A. Input'!$I$13:$BJ$13,"&lt;="&amp;$AN$120,'Sch A. Input'!$I$13:$BJ$13,"&gt;"&amp;$AC$120))</f>
        <v>0</v>
      </c>
      <c r="AH199" s="289">
        <f t="shared" si="98"/>
        <v>0</v>
      </c>
      <c r="AI199" s="248">
        <f t="shared" si="99"/>
        <v>0</v>
      </c>
      <c r="AJ199" s="248">
        <f t="shared" si="100"/>
        <v>0</v>
      </c>
      <c r="AK199" s="348">
        <f t="shared" si="101"/>
        <v>0</v>
      </c>
      <c r="AL199" s="281">
        <f t="shared" si="102"/>
        <v>0</v>
      </c>
      <c r="AM199" s="287">
        <f t="shared" si="103"/>
        <v>0</v>
      </c>
      <c r="AN199" s="251">
        <f t="shared" si="104"/>
        <v>0</v>
      </c>
      <c r="AT199" s="163"/>
      <c r="AU199" s="163"/>
      <c r="BK199" s="2"/>
      <c r="BL199" s="2"/>
      <c r="BM199" s="2"/>
      <c r="BN199" s="2"/>
      <c r="BO199" s="2"/>
      <c r="BP199" s="2"/>
      <c r="BQ199" s="2"/>
      <c r="BR199" s="2"/>
      <c r="BS199" s="2"/>
      <c r="BT199" s="2"/>
      <c r="BU199" s="2"/>
      <c r="BV199" s="2"/>
      <c r="CI199"/>
      <c r="CJ199"/>
      <c r="CK199"/>
      <c r="CL199"/>
      <c r="CM199"/>
      <c r="CN199"/>
      <c r="CO199"/>
      <c r="CP199"/>
      <c r="CQ199"/>
      <c r="CR199"/>
      <c r="CS199"/>
    </row>
    <row r="200" spans="2:97" x14ac:dyDescent="0.25">
      <c r="B200" s="70" t="str">
        <f t="shared" si="80"/>
        <v/>
      </c>
      <c r="C200" s="169" t="str">
        <f t="shared" si="80"/>
        <v/>
      </c>
      <c r="D200" s="275" t="str">
        <f t="shared" si="80"/>
        <v/>
      </c>
      <c r="E200" s="275">
        <f t="shared" si="80"/>
        <v>42931</v>
      </c>
      <c r="F200" s="275">
        <f t="shared" si="80"/>
        <v>0</v>
      </c>
      <c r="G200" s="276">
        <f t="shared" si="80"/>
        <v>0</v>
      </c>
      <c r="H200" s="280">
        <f t="shared" si="80"/>
        <v>0</v>
      </c>
      <c r="I200" s="98">
        <f t="shared" si="81"/>
        <v>0</v>
      </c>
      <c r="J200" s="248">
        <f>IF(I200=0,0,SUMIFS('Sch A. Input'!I91:BJ91,'Sch A. Input'!$I$14:$BJ$14,"Recurring",'Sch A. Input'!$I$13:$BJ$13,"&lt;="&amp;$R$120,'Sch A. Input'!$I$13:$BJ$13,"&lt;="&amp;$L$11))</f>
        <v>0</v>
      </c>
      <c r="K200" s="248">
        <f>IF(I200=0,0,SUMIFS('Sch A. Input'!I91:BJ91,'Sch A. Input'!$I$14:$BJ$14,"One-time",'Sch A. Input'!$I$13:$BJ$13,"&lt;="&amp;$R$120,'Sch A. Input'!$I$13:$BJ$13,"&lt;="&amp;$L$11))</f>
        <v>0</v>
      </c>
      <c r="L200" s="289">
        <f t="shared" si="82"/>
        <v>0</v>
      </c>
      <c r="M200" s="248">
        <f t="shared" si="83"/>
        <v>0</v>
      </c>
      <c r="N200" s="248">
        <f t="shared" si="84"/>
        <v>0</v>
      </c>
      <c r="O200" s="349">
        <f t="shared" si="85"/>
        <v>0</v>
      </c>
      <c r="P200" s="281">
        <f t="shared" si="86"/>
        <v>0</v>
      </c>
      <c r="Q200" s="287">
        <f t="shared" si="87"/>
        <v>0</v>
      </c>
      <c r="R200" s="251">
        <f t="shared" si="88"/>
        <v>0</v>
      </c>
      <c r="S200" s="252"/>
      <c r="T200" s="292">
        <f t="shared" si="89"/>
        <v>0</v>
      </c>
      <c r="U200" s="248">
        <f>IF(T200=0,0,SUMIFS('Sch A. Input'!I91:BJ91,'Sch A. Input'!$I$14:$BJ$14,"Recurring",'Sch A. Input'!$I$13:$BJ$13,"&lt;="&amp;$L$11,'Sch A. Input'!$I$13:$BJ$13,"&lt;="&amp;$AC$120,'Sch A. Input'!$I$13:$BJ$13,"&gt;"&amp;$R$120))</f>
        <v>0</v>
      </c>
      <c r="V200" s="248">
        <f>IF(T200=0,0,SUMIFS('Sch A. Input'!I91:BJ91,'Sch A. Input'!$I$14:$BJ$14,"One-time",'Sch A. Input'!$I$13:$BJ$13,"&lt;="&amp;$L$11,'Sch A. Input'!$I$13:$BJ$13,"&lt;="&amp;$AC$120,'Sch A. Input'!$I$13:$BJ$13,"&gt;"&amp;$R$120))</f>
        <v>0</v>
      </c>
      <c r="W200" s="289">
        <f t="shared" si="90"/>
        <v>0</v>
      </c>
      <c r="X200" s="248">
        <f t="shared" si="91"/>
        <v>0</v>
      </c>
      <c r="Y200" s="248">
        <f t="shared" si="92"/>
        <v>0</v>
      </c>
      <c r="Z200" s="348">
        <f t="shared" si="93"/>
        <v>0</v>
      </c>
      <c r="AA200" s="281">
        <f t="shared" si="94"/>
        <v>0</v>
      </c>
      <c r="AB200" s="287">
        <f t="shared" si="95"/>
        <v>0</v>
      </c>
      <c r="AC200" s="251">
        <f t="shared" si="96"/>
        <v>0</v>
      </c>
      <c r="AE200" s="292">
        <f t="shared" si="97"/>
        <v>0</v>
      </c>
      <c r="AF200" s="248">
        <f>IF(AE200=0,0,SUMIFS('Sch A. Input'!I91:BJ91,'Sch A. Input'!$I$14:$BJ$14,"Recurring",'Sch A. Input'!$I$13:$BJ$13,"&lt;="&amp;$L$11,'Sch A. Input'!$I$13:$BJ$13,"&lt;="&amp;$AN$120,'Sch A. Input'!$I$13:$BJ$13,"&gt;"&amp;$AC$120))</f>
        <v>0</v>
      </c>
      <c r="AG200" s="248">
        <f>IF(AE200=0,0,SUMIFS('Sch A. Input'!I91:BJ91,'Sch A. Input'!$I$14:$BJ$14,"One-time",'Sch A. Input'!$I$13:$BJ$13,"&lt;="&amp;L$11,'Sch A. Input'!$I$13:$BJ$13,"&lt;="&amp;$AN$120,'Sch A. Input'!$I$13:$BJ$13,"&gt;"&amp;$AC$120))</f>
        <v>0</v>
      </c>
      <c r="AH200" s="289">
        <f t="shared" si="98"/>
        <v>0</v>
      </c>
      <c r="AI200" s="248">
        <f t="shared" si="99"/>
        <v>0</v>
      </c>
      <c r="AJ200" s="248">
        <f t="shared" si="100"/>
        <v>0</v>
      </c>
      <c r="AK200" s="348">
        <f t="shared" si="101"/>
        <v>0</v>
      </c>
      <c r="AL200" s="281">
        <f t="shared" si="102"/>
        <v>0</v>
      </c>
      <c r="AM200" s="287">
        <f t="shared" si="103"/>
        <v>0</v>
      </c>
      <c r="AN200" s="251">
        <f t="shared" si="104"/>
        <v>0</v>
      </c>
      <c r="AT200" s="163"/>
      <c r="AU200" s="163"/>
      <c r="BK200" s="2"/>
      <c r="BL200" s="2"/>
      <c r="BM200" s="2"/>
      <c r="BN200" s="2"/>
      <c r="BO200" s="2"/>
      <c r="BP200" s="2"/>
      <c r="BQ200" s="2"/>
      <c r="BR200" s="2"/>
      <c r="BS200" s="2"/>
      <c r="BT200" s="2"/>
      <c r="BU200" s="2"/>
      <c r="BV200" s="2"/>
      <c r="CI200"/>
      <c r="CJ200"/>
      <c r="CK200"/>
      <c r="CL200"/>
      <c r="CM200"/>
      <c r="CN200"/>
      <c r="CO200"/>
      <c r="CP200"/>
      <c r="CQ200"/>
      <c r="CR200"/>
      <c r="CS200"/>
    </row>
    <row r="201" spans="2:97" x14ac:dyDescent="0.25">
      <c r="B201" s="70" t="str">
        <f t="shared" si="80"/>
        <v/>
      </c>
      <c r="C201" s="169" t="str">
        <f t="shared" si="80"/>
        <v/>
      </c>
      <c r="D201" s="275" t="str">
        <f t="shared" si="80"/>
        <v/>
      </c>
      <c r="E201" s="275">
        <f t="shared" si="80"/>
        <v>42931</v>
      </c>
      <c r="F201" s="275">
        <f t="shared" si="80"/>
        <v>0</v>
      </c>
      <c r="G201" s="276">
        <f t="shared" si="80"/>
        <v>0</v>
      </c>
      <c r="H201" s="280">
        <f t="shared" si="80"/>
        <v>0</v>
      </c>
      <c r="I201" s="98">
        <f t="shared" si="81"/>
        <v>0</v>
      </c>
      <c r="J201" s="248">
        <f>IF(I201=0,0,SUMIFS('Sch A. Input'!I92:BJ92,'Sch A. Input'!$I$14:$BJ$14,"Recurring",'Sch A. Input'!$I$13:$BJ$13,"&lt;="&amp;$R$120,'Sch A. Input'!$I$13:$BJ$13,"&lt;="&amp;$L$11))</f>
        <v>0</v>
      </c>
      <c r="K201" s="248">
        <f>IF(I201=0,0,SUMIFS('Sch A. Input'!I92:BJ92,'Sch A. Input'!$I$14:$BJ$14,"One-time",'Sch A. Input'!$I$13:$BJ$13,"&lt;="&amp;$R$120,'Sch A. Input'!$I$13:$BJ$13,"&lt;="&amp;$L$11))</f>
        <v>0</v>
      </c>
      <c r="L201" s="289">
        <f t="shared" si="82"/>
        <v>0</v>
      </c>
      <c r="M201" s="248">
        <f t="shared" si="83"/>
        <v>0</v>
      </c>
      <c r="N201" s="248">
        <f t="shared" si="84"/>
        <v>0</v>
      </c>
      <c r="O201" s="349">
        <f t="shared" si="85"/>
        <v>0</v>
      </c>
      <c r="P201" s="281">
        <f t="shared" si="86"/>
        <v>0</v>
      </c>
      <c r="Q201" s="287">
        <f t="shared" si="87"/>
        <v>0</v>
      </c>
      <c r="R201" s="251">
        <f t="shared" si="88"/>
        <v>0</v>
      </c>
      <c r="S201" s="252"/>
      <c r="T201" s="292">
        <f t="shared" si="89"/>
        <v>0</v>
      </c>
      <c r="U201" s="248">
        <f>IF(T201=0,0,SUMIFS('Sch A. Input'!I92:BJ92,'Sch A. Input'!$I$14:$BJ$14,"Recurring",'Sch A. Input'!$I$13:$BJ$13,"&lt;="&amp;$L$11,'Sch A. Input'!$I$13:$BJ$13,"&lt;="&amp;$AC$120,'Sch A. Input'!$I$13:$BJ$13,"&gt;"&amp;$R$120))</f>
        <v>0</v>
      </c>
      <c r="V201" s="248">
        <f>IF(T201=0,0,SUMIFS('Sch A. Input'!I92:BJ92,'Sch A. Input'!$I$14:$BJ$14,"One-time",'Sch A. Input'!$I$13:$BJ$13,"&lt;="&amp;$L$11,'Sch A. Input'!$I$13:$BJ$13,"&lt;="&amp;$AC$120,'Sch A. Input'!$I$13:$BJ$13,"&gt;"&amp;$R$120))</f>
        <v>0</v>
      </c>
      <c r="W201" s="289">
        <f t="shared" si="90"/>
        <v>0</v>
      </c>
      <c r="X201" s="248">
        <f t="shared" si="91"/>
        <v>0</v>
      </c>
      <c r="Y201" s="248">
        <f t="shared" si="92"/>
        <v>0</v>
      </c>
      <c r="Z201" s="348">
        <f t="shared" si="93"/>
        <v>0</v>
      </c>
      <c r="AA201" s="281">
        <f t="shared" si="94"/>
        <v>0</v>
      </c>
      <c r="AB201" s="287">
        <f t="shared" si="95"/>
        <v>0</v>
      </c>
      <c r="AC201" s="251">
        <f t="shared" si="96"/>
        <v>0</v>
      </c>
      <c r="AE201" s="292">
        <f t="shared" si="97"/>
        <v>0</v>
      </c>
      <c r="AF201" s="248">
        <f>IF(AE201=0,0,SUMIFS('Sch A. Input'!I92:BJ92,'Sch A. Input'!$I$14:$BJ$14,"Recurring",'Sch A. Input'!$I$13:$BJ$13,"&lt;="&amp;$L$11,'Sch A. Input'!$I$13:$BJ$13,"&lt;="&amp;$AN$120,'Sch A. Input'!$I$13:$BJ$13,"&gt;"&amp;$AC$120))</f>
        <v>0</v>
      </c>
      <c r="AG201" s="248">
        <f>IF(AE201=0,0,SUMIFS('Sch A. Input'!I92:BJ92,'Sch A. Input'!$I$14:$BJ$14,"One-time",'Sch A. Input'!$I$13:$BJ$13,"&lt;="&amp;L$11,'Sch A. Input'!$I$13:$BJ$13,"&lt;="&amp;$AN$120,'Sch A. Input'!$I$13:$BJ$13,"&gt;"&amp;$AC$120))</f>
        <v>0</v>
      </c>
      <c r="AH201" s="289">
        <f t="shared" si="98"/>
        <v>0</v>
      </c>
      <c r="AI201" s="248">
        <f t="shared" si="99"/>
        <v>0</v>
      </c>
      <c r="AJ201" s="248">
        <f t="shared" si="100"/>
        <v>0</v>
      </c>
      <c r="AK201" s="348">
        <f t="shared" si="101"/>
        <v>0</v>
      </c>
      <c r="AL201" s="281">
        <f t="shared" si="102"/>
        <v>0</v>
      </c>
      <c r="AM201" s="287">
        <f t="shared" si="103"/>
        <v>0</v>
      </c>
      <c r="AN201" s="251">
        <f t="shared" si="104"/>
        <v>0</v>
      </c>
      <c r="AT201" s="163"/>
      <c r="AU201" s="163"/>
      <c r="BK201" s="2"/>
      <c r="BL201" s="2"/>
      <c r="BM201" s="2"/>
      <c r="BN201" s="2"/>
      <c r="BO201" s="2"/>
      <c r="BP201" s="2"/>
      <c r="BQ201" s="2"/>
      <c r="BR201" s="2"/>
      <c r="BS201" s="2"/>
      <c r="BT201" s="2"/>
      <c r="BU201" s="2"/>
      <c r="BV201" s="2"/>
      <c r="CI201"/>
      <c r="CJ201"/>
      <c r="CK201"/>
      <c r="CL201"/>
      <c r="CM201"/>
      <c r="CN201"/>
      <c r="CO201"/>
      <c r="CP201"/>
      <c r="CQ201"/>
      <c r="CR201"/>
      <c r="CS201"/>
    </row>
    <row r="202" spans="2:97" x14ac:dyDescent="0.25">
      <c r="B202" s="70" t="str">
        <f t="shared" si="80"/>
        <v/>
      </c>
      <c r="C202" s="169" t="str">
        <f t="shared" si="80"/>
        <v/>
      </c>
      <c r="D202" s="275" t="str">
        <f t="shared" si="80"/>
        <v/>
      </c>
      <c r="E202" s="275">
        <f t="shared" si="80"/>
        <v>42931</v>
      </c>
      <c r="F202" s="275">
        <f t="shared" si="80"/>
        <v>0</v>
      </c>
      <c r="G202" s="276">
        <f t="shared" si="80"/>
        <v>0</v>
      </c>
      <c r="H202" s="280">
        <f t="shared" si="80"/>
        <v>0</v>
      </c>
      <c r="I202" s="98">
        <f t="shared" si="81"/>
        <v>0</v>
      </c>
      <c r="J202" s="248">
        <f>IF(I202=0,0,SUMIFS('Sch A. Input'!I93:BJ93,'Sch A. Input'!$I$14:$BJ$14,"Recurring",'Sch A. Input'!$I$13:$BJ$13,"&lt;="&amp;$R$120,'Sch A. Input'!$I$13:$BJ$13,"&lt;="&amp;$L$11))</f>
        <v>0</v>
      </c>
      <c r="K202" s="248">
        <f>IF(I202=0,0,SUMIFS('Sch A. Input'!I93:BJ93,'Sch A. Input'!$I$14:$BJ$14,"One-time",'Sch A. Input'!$I$13:$BJ$13,"&lt;="&amp;$R$120,'Sch A. Input'!$I$13:$BJ$13,"&lt;="&amp;$L$11))</f>
        <v>0</v>
      </c>
      <c r="L202" s="289">
        <f t="shared" si="82"/>
        <v>0</v>
      </c>
      <c r="M202" s="248">
        <f t="shared" si="83"/>
        <v>0</v>
      </c>
      <c r="N202" s="248">
        <f t="shared" si="84"/>
        <v>0</v>
      </c>
      <c r="O202" s="349">
        <f t="shared" si="85"/>
        <v>0</v>
      </c>
      <c r="P202" s="281">
        <f t="shared" si="86"/>
        <v>0</v>
      </c>
      <c r="Q202" s="287">
        <f t="shared" si="87"/>
        <v>0</v>
      </c>
      <c r="R202" s="251">
        <f t="shared" si="88"/>
        <v>0</v>
      </c>
      <c r="S202" s="252"/>
      <c r="T202" s="292">
        <f t="shared" si="89"/>
        <v>0</v>
      </c>
      <c r="U202" s="248">
        <f>IF(T202=0,0,SUMIFS('Sch A. Input'!I93:BJ93,'Sch A. Input'!$I$14:$BJ$14,"Recurring",'Sch A. Input'!$I$13:$BJ$13,"&lt;="&amp;$L$11,'Sch A. Input'!$I$13:$BJ$13,"&lt;="&amp;$AC$120,'Sch A. Input'!$I$13:$BJ$13,"&gt;"&amp;$R$120))</f>
        <v>0</v>
      </c>
      <c r="V202" s="248">
        <f>IF(T202=0,0,SUMIFS('Sch A. Input'!I93:BJ93,'Sch A. Input'!$I$14:$BJ$14,"One-time",'Sch A. Input'!$I$13:$BJ$13,"&lt;="&amp;$L$11,'Sch A. Input'!$I$13:$BJ$13,"&lt;="&amp;$AC$120,'Sch A. Input'!$I$13:$BJ$13,"&gt;"&amp;$R$120))</f>
        <v>0</v>
      </c>
      <c r="W202" s="289">
        <f t="shared" si="90"/>
        <v>0</v>
      </c>
      <c r="X202" s="248">
        <f t="shared" si="91"/>
        <v>0</v>
      </c>
      <c r="Y202" s="248">
        <f t="shared" si="92"/>
        <v>0</v>
      </c>
      <c r="Z202" s="348">
        <f t="shared" si="93"/>
        <v>0</v>
      </c>
      <c r="AA202" s="281">
        <f t="shared" si="94"/>
        <v>0</v>
      </c>
      <c r="AB202" s="287">
        <f t="shared" si="95"/>
        <v>0</v>
      </c>
      <c r="AC202" s="251">
        <f t="shared" si="96"/>
        <v>0</v>
      </c>
      <c r="AE202" s="292">
        <f t="shared" si="97"/>
        <v>0</v>
      </c>
      <c r="AF202" s="248">
        <f>IF(AE202=0,0,SUMIFS('Sch A. Input'!I93:BJ93,'Sch A. Input'!$I$14:$BJ$14,"Recurring",'Sch A. Input'!$I$13:$BJ$13,"&lt;="&amp;$L$11,'Sch A. Input'!$I$13:$BJ$13,"&lt;="&amp;$AN$120,'Sch A. Input'!$I$13:$BJ$13,"&gt;"&amp;$AC$120))</f>
        <v>0</v>
      </c>
      <c r="AG202" s="248">
        <f>IF(AE202=0,0,SUMIFS('Sch A. Input'!I93:BJ93,'Sch A. Input'!$I$14:$BJ$14,"One-time",'Sch A. Input'!$I$13:$BJ$13,"&lt;="&amp;L$11,'Sch A. Input'!$I$13:$BJ$13,"&lt;="&amp;$AN$120,'Sch A. Input'!$I$13:$BJ$13,"&gt;"&amp;$AC$120))</f>
        <v>0</v>
      </c>
      <c r="AH202" s="289">
        <f t="shared" si="98"/>
        <v>0</v>
      </c>
      <c r="AI202" s="248">
        <f t="shared" si="99"/>
        <v>0</v>
      </c>
      <c r="AJ202" s="248">
        <f t="shared" si="100"/>
        <v>0</v>
      </c>
      <c r="AK202" s="348">
        <f t="shared" si="101"/>
        <v>0</v>
      </c>
      <c r="AL202" s="281">
        <f t="shared" si="102"/>
        <v>0</v>
      </c>
      <c r="AM202" s="287">
        <f t="shared" si="103"/>
        <v>0</v>
      </c>
      <c r="AN202" s="251">
        <f t="shared" si="104"/>
        <v>0</v>
      </c>
      <c r="AT202" s="163"/>
      <c r="AU202" s="163"/>
      <c r="BK202" s="2"/>
      <c r="BL202" s="2"/>
      <c r="BM202" s="2"/>
      <c r="BN202" s="2"/>
      <c r="BO202" s="2"/>
      <c r="BP202" s="2"/>
      <c r="BQ202" s="2"/>
      <c r="BR202" s="2"/>
      <c r="BS202" s="2"/>
      <c r="BT202" s="2"/>
      <c r="BU202" s="2"/>
      <c r="BV202" s="2"/>
      <c r="CI202"/>
      <c r="CJ202"/>
      <c r="CK202"/>
      <c r="CL202"/>
      <c r="CM202"/>
      <c r="CN202"/>
      <c r="CO202"/>
      <c r="CP202"/>
      <c r="CQ202"/>
      <c r="CR202"/>
      <c r="CS202"/>
    </row>
    <row r="203" spans="2:97" x14ac:dyDescent="0.25">
      <c r="B203" s="70" t="str">
        <f t="shared" ref="B203:H223" si="105">B96</f>
        <v/>
      </c>
      <c r="C203" s="169" t="str">
        <f t="shared" si="105"/>
        <v/>
      </c>
      <c r="D203" s="275" t="str">
        <f t="shared" si="105"/>
        <v/>
      </c>
      <c r="E203" s="275">
        <f t="shared" si="105"/>
        <v>42931</v>
      </c>
      <c r="F203" s="275">
        <f t="shared" si="105"/>
        <v>0</v>
      </c>
      <c r="G203" s="276">
        <f t="shared" si="105"/>
        <v>0</v>
      </c>
      <c r="H203" s="280">
        <f t="shared" si="105"/>
        <v>0</v>
      </c>
      <c r="I203" s="98">
        <f t="shared" si="81"/>
        <v>0</v>
      </c>
      <c r="J203" s="248">
        <f>IF(I203=0,0,SUMIFS('Sch A. Input'!I94:BJ94,'Sch A. Input'!$I$14:$BJ$14,"Recurring",'Sch A. Input'!$I$13:$BJ$13,"&lt;="&amp;$R$120,'Sch A. Input'!$I$13:$BJ$13,"&lt;="&amp;$L$11))</f>
        <v>0</v>
      </c>
      <c r="K203" s="248">
        <f>IF(I203=0,0,SUMIFS('Sch A. Input'!I94:BJ94,'Sch A. Input'!$I$14:$BJ$14,"One-time",'Sch A. Input'!$I$13:$BJ$13,"&lt;="&amp;$R$120,'Sch A. Input'!$I$13:$BJ$13,"&lt;="&amp;$L$11))</f>
        <v>0</v>
      </c>
      <c r="L203" s="289">
        <f t="shared" si="82"/>
        <v>0</v>
      </c>
      <c r="M203" s="248">
        <f t="shared" si="83"/>
        <v>0</v>
      </c>
      <c r="N203" s="248">
        <f t="shared" si="84"/>
        <v>0</v>
      </c>
      <c r="O203" s="349">
        <f t="shared" si="85"/>
        <v>0</v>
      </c>
      <c r="P203" s="281">
        <f t="shared" si="86"/>
        <v>0</v>
      </c>
      <c r="Q203" s="287">
        <f t="shared" si="87"/>
        <v>0</v>
      </c>
      <c r="R203" s="251">
        <f t="shared" si="88"/>
        <v>0</v>
      </c>
      <c r="S203" s="252"/>
      <c r="T203" s="292">
        <f t="shared" si="89"/>
        <v>0</v>
      </c>
      <c r="U203" s="248">
        <f>IF(T203=0,0,SUMIFS('Sch A. Input'!I94:BJ94,'Sch A. Input'!$I$14:$BJ$14,"Recurring",'Sch A. Input'!$I$13:$BJ$13,"&lt;="&amp;$L$11,'Sch A. Input'!$I$13:$BJ$13,"&lt;="&amp;$AC$120,'Sch A. Input'!$I$13:$BJ$13,"&gt;"&amp;$R$120))</f>
        <v>0</v>
      </c>
      <c r="V203" s="248">
        <f>IF(T203=0,0,SUMIFS('Sch A. Input'!I94:BJ94,'Sch A. Input'!$I$14:$BJ$14,"One-time",'Sch A. Input'!$I$13:$BJ$13,"&lt;="&amp;$L$11,'Sch A. Input'!$I$13:$BJ$13,"&lt;="&amp;$AC$120,'Sch A. Input'!$I$13:$BJ$13,"&gt;"&amp;$R$120))</f>
        <v>0</v>
      </c>
      <c r="W203" s="289">
        <f t="shared" si="90"/>
        <v>0</v>
      </c>
      <c r="X203" s="248">
        <f t="shared" si="91"/>
        <v>0</v>
      </c>
      <c r="Y203" s="248">
        <f t="shared" si="92"/>
        <v>0</v>
      </c>
      <c r="Z203" s="348">
        <f t="shared" si="93"/>
        <v>0</v>
      </c>
      <c r="AA203" s="281">
        <f t="shared" si="94"/>
        <v>0</v>
      </c>
      <c r="AB203" s="287">
        <f t="shared" si="95"/>
        <v>0</v>
      </c>
      <c r="AC203" s="251">
        <f t="shared" si="96"/>
        <v>0</v>
      </c>
      <c r="AE203" s="292">
        <f t="shared" si="97"/>
        <v>0</v>
      </c>
      <c r="AF203" s="248">
        <f>IF(AE203=0,0,SUMIFS('Sch A. Input'!I94:BJ94,'Sch A. Input'!$I$14:$BJ$14,"Recurring",'Sch A. Input'!$I$13:$BJ$13,"&lt;="&amp;$L$11,'Sch A. Input'!$I$13:$BJ$13,"&lt;="&amp;$AN$120,'Sch A. Input'!$I$13:$BJ$13,"&gt;"&amp;$AC$120))</f>
        <v>0</v>
      </c>
      <c r="AG203" s="248">
        <f>IF(AE203=0,0,SUMIFS('Sch A. Input'!I94:BJ94,'Sch A. Input'!$I$14:$BJ$14,"One-time",'Sch A. Input'!$I$13:$BJ$13,"&lt;="&amp;L$11,'Sch A. Input'!$I$13:$BJ$13,"&lt;="&amp;$AN$120,'Sch A. Input'!$I$13:$BJ$13,"&gt;"&amp;$AC$120))</f>
        <v>0</v>
      </c>
      <c r="AH203" s="289">
        <f t="shared" si="98"/>
        <v>0</v>
      </c>
      <c r="AI203" s="248">
        <f t="shared" si="99"/>
        <v>0</v>
      </c>
      <c r="AJ203" s="248">
        <f t="shared" si="100"/>
        <v>0</v>
      </c>
      <c r="AK203" s="348">
        <f t="shared" si="101"/>
        <v>0</v>
      </c>
      <c r="AL203" s="281">
        <f t="shared" si="102"/>
        <v>0</v>
      </c>
      <c r="AM203" s="287">
        <f t="shared" si="103"/>
        <v>0</v>
      </c>
      <c r="AN203" s="251">
        <f t="shared" si="104"/>
        <v>0</v>
      </c>
      <c r="AT203" s="163"/>
      <c r="AU203" s="163"/>
      <c r="BK203" s="2"/>
      <c r="BL203" s="2"/>
      <c r="BM203" s="2"/>
      <c r="BN203" s="2"/>
      <c r="BO203" s="2"/>
      <c r="BP203" s="2"/>
      <c r="BQ203" s="2"/>
      <c r="BR203" s="2"/>
      <c r="BS203" s="2"/>
      <c r="BT203" s="2"/>
      <c r="BU203" s="2"/>
      <c r="BV203" s="2"/>
      <c r="CI203"/>
      <c r="CJ203"/>
      <c r="CK203"/>
      <c r="CL203"/>
      <c r="CM203"/>
      <c r="CN203"/>
      <c r="CO203"/>
      <c r="CP203"/>
      <c r="CQ203"/>
      <c r="CR203"/>
      <c r="CS203"/>
    </row>
    <row r="204" spans="2:97" x14ac:dyDescent="0.25">
      <c r="B204" s="70" t="str">
        <f t="shared" si="105"/>
        <v/>
      </c>
      <c r="C204" s="169" t="str">
        <f t="shared" si="105"/>
        <v/>
      </c>
      <c r="D204" s="275" t="str">
        <f t="shared" si="105"/>
        <v/>
      </c>
      <c r="E204" s="275">
        <f t="shared" si="105"/>
        <v>42931</v>
      </c>
      <c r="F204" s="275">
        <f t="shared" si="105"/>
        <v>0</v>
      </c>
      <c r="G204" s="276">
        <f t="shared" si="105"/>
        <v>0</v>
      </c>
      <c r="H204" s="280">
        <f t="shared" si="105"/>
        <v>0</v>
      </c>
      <c r="I204" s="98">
        <f t="shared" si="81"/>
        <v>0</v>
      </c>
      <c r="J204" s="248">
        <f>IF(I204=0,0,SUMIFS('Sch A. Input'!I95:BJ95,'Sch A. Input'!$I$14:$BJ$14,"Recurring",'Sch A. Input'!$I$13:$BJ$13,"&lt;="&amp;$R$120,'Sch A. Input'!$I$13:$BJ$13,"&lt;="&amp;$L$11))</f>
        <v>0</v>
      </c>
      <c r="K204" s="248">
        <f>IF(I204=0,0,SUMIFS('Sch A. Input'!I95:BJ95,'Sch A. Input'!$I$14:$BJ$14,"One-time",'Sch A. Input'!$I$13:$BJ$13,"&lt;="&amp;$R$120,'Sch A. Input'!$I$13:$BJ$13,"&lt;="&amp;$L$11))</f>
        <v>0</v>
      </c>
      <c r="L204" s="289">
        <f t="shared" si="82"/>
        <v>0</v>
      </c>
      <c r="M204" s="248">
        <f t="shared" si="83"/>
        <v>0</v>
      </c>
      <c r="N204" s="248">
        <f t="shared" si="84"/>
        <v>0</v>
      </c>
      <c r="O204" s="349">
        <f t="shared" si="85"/>
        <v>0</v>
      </c>
      <c r="P204" s="281">
        <f t="shared" si="86"/>
        <v>0</v>
      </c>
      <c r="Q204" s="287">
        <f t="shared" si="87"/>
        <v>0</v>
      </c>
      <c r="R204" s="251">
        <f t="shared" si="88"/>
        <v>0</v>
      </c>
      <c r="S204" s="252"/>
      <c r="T204" s="292">
        <f t="shared" si="89"/>
        <v>0</v>
      </c>
      <c r="U204" s="248">
        <f>IF(T204=0,0,SUMIFS('Sch A. Input'!I95:BJ95,'Sch A. Input'!$I$14:$BJ$14,"Recurring",'Sch A. Input'!$I$13:$BJ$13,"&lt;="&amp;$L$11,'Sch A. Input'!$I$13:$BJ$13,"&lt;="&amp;$AC$120,'Sch A. Input'!$I$13:$BJ$13,"&gt;"&amp;$R$120))</f>
        <v>0</v>
      </c>
      <c r="V204" s="248">
        <f>IF(T204=0,0,SUMIFS('Sch A. Input'!I95:BJ95,'Sch A. Input'!$I$14:$BJ$14,"One-time",'Sch A. Input'!$I$13:$BJ$13,"&lt;="&amp;$L$11,'Sch A. Input'!$I$13:$BJ$13,"&lt;="&amp;$AC$120,'Sch A. Input'!$I$13:$BJ$13,"&gt;"&amp;$R$120))</f>
        <v>0</v>
      </c>
      <c r="W204" s="289">
        <f t="shared" si="90"/>
        <v>0</v>
      </c>
      <c r="X204" s="248">
        <f t="shared" si="91"/>
        <v>0</v>
      </c>
      <c r="Y204" s="248">
        <f t="shared" si="92"/>
        <v>0</v>
      </c>
      <c r="Z204" s="348">
        <f t="shared" si="93"/>
        <v>0</v>
      </c>
      <c r="AA204" s="281">
        <f t="shared" si="94"/>
        <v>0</v>
      </c>
      <c r="AB204" s="287">
        <f t="shared" si="95"/>
        <v>0</v>
      </c>
      <c r="AC204" s="251">
        <f t="shared" si="96"/>
        <v>0</v>
      </c>
      <c r="AE204" s="292">
        <f t="shared" si="97"/>
        <v>0</v>
      </c>
      <c r="AF204" s="248">
        <f>IF(AE204=0,0,SUMIFS('Sch A. Input'!I95:BJ95,'Sch A. Input'!$I$14:$BJ$14,"Recurring",'Sch A. Input'!$I$13:$BJ$13,"&lt;="&amp;$L$11,'Sch A. Input'!$I$13:$BJ$13,"&lt;="&amp;$AN$120,'Sch A. Input'!$I$13:$BJ$13,"&gt;"&amp;$AC$120))</f>
        <v>0</v>
      </c>
      <c r="AG204" s="248">
        <f>IF(AE204=0,0,SUMIFS('Sch A. Input'!I95:BJ95,'Sch A. Input'!$I$14:$BJ$14,"One-time",'Sch A. Input'!$I$13:$BJ$13,"&lt;="&amp;L$11,'Sch A. Input'!$I$13:$BJ$13,"&lt;="&amp;$AN$120,'Sch A. Input'!$I$13:$BJ$13,"&gt;"&amp;$AC$120))</f>
        <v>0</v>
      </c>
      <c r="AH204" s="289">
        <f t="shared" si="98"/>
        <v>0</v>
      </c>
      <c r="AI204" s="248">
        <f t="shared" si="99"/>
        <v>0</v>
      </c>
      <c r="AJ204" s="248">
        <f t="shared" si="100"/>
        <v>0</v>
      </c>
      <c r="AK204" s="348">
        <f t="shared" si="101"/>
        <v>0</v>
      </c>
      <c r="AL204" s="281">
        <f t="shared" si="102"/>
        <v>0</v>
      </c>
      <c r="AM204" s="287">
        <f t="shared" si="103"/>
        <v>0</v>
      </c>
      <c r="AN204" s="251">
        <f t="shared" si="104"/>
        <v>0</v>
      </c>
      <c r="AT204" s="163"/>
      <c r="AU204" s="163"/>
      <c r="BK204" s="2"/>
      <c r="BL204" s="2"/>
      <c r="BM204" s="2"/>
      <c r="BN204" s="2"/>
      <c r="BO204" s="2"/>
      <c r="BP204" s="2"/>
      <c r="BQ204" s="2"/>
      <c r="BR204" s="2"/>
      <c r="BS204" s="2"/>
      <c r="BT204" s="2"/>
      <c r="BU204" s="2"/>
      <c r="BV204" s="2"/>
      <c r="CI204"/>
      <c r="CJ204"/>
      <c r="CK204"/>
      <c r="CL204"/>
      <c r="CM204"/>
      <c r="CN204"/>
      <c r="CO204"/>
      <c r="CP204"/>
      <c r="CQ204"/>
      <c r="CR204"/>
      <c r="CS204"/>
    </row>
    <row r="205" spans="2:97" x14ac:dyDescent="0.25">
      <c r="B205" s="70" t="str">
        <f t="shared" si="105"/>
        <v/>
      </c>
      <c r="C205" s="169" t="str">
        <f t="shared" si="105"/>
        <v/>
      </c>
      <c r="D205" s="275" t="str">
        <f t="shared" si="105"/>
        <v/>
      </c>
      <c r="E205" s="275">
        <f t="shared" si="105"/>
        <v>42931</v>
      </c>
      <c r="F205" s="275">
        <f t="shared" si="105"/>
        <v>0</v>
      </c>
      <c r="G205" s="276">
        <f t="shared" si="105"/>
        <v>0</v>
      </c>
      <c r="H205" s="280">
        <f t="shared" si="105"/>
        <v>0</v>
      </c>
      <c r="I205" s="98">
        <f t="shared" si="81"/>
        <v>0</v>
      </c>
      <c r="J205" s="248">
        <f>IF(I205=0,0,SUMIFS('Sch A. Input'!I96:BJ96,'Sch A. Input'!$I$14:$BJ$14,"Recurring",'Sch A. Input'!$I$13:$BJ$13,"&lt;="&amp;$R$120,'Sch A. Input'!$I$13:$BJ$13,"&lt;="&amp;$L$11))</f>
        <v>0</v>
      </c>
      <c r="K205" s="248">
        <f>IF(I205=0,0,SUMIFS('Sch A. Input'!I96:BJ96,'Sch A. Input'!$I$14:$BJ$14,"One-time",'Sch A. Input'!$I$13:$BJ$13,"&lt;="&amp;$R$120,'Sch A. Input'!$I$13:$BJ$13,"&lt;="&amp;$L$11))</f>
        <v>0</v>
      </c>
      <c r="L205" s="289">
        <f t="shared" si="82"/>
        <v>0</v>
      </c>
      <c r="M205" s="248">
        <f t="shared" si="83"/>
        <v>0</v>
      </c>
      <c r="N205" s="248">
        <f t="shared" si="84"/>
        <v>0</v>
      </c>
      <c r="O205" s="349">
        <f t="shared" si="85"/>
        <v>0</v>
      </c>
      <c r="P205" s="281">
        <f t="shared" si="86"/>
        <v>0</v>
      </c>
      <c r="Q205" s="287">
        <f t="shared" si="87"/>
        <v>0</v>
      </c>
      <c r="R205" s="251">
        <f t="shared" si="88"/>
        <v>0</v>
      </c>
      <c r="S205" s="252"/>
      <c r="T205" s="292">
        <f t="shared" si="89"/>
        <v>0</v>
      </c>
      <c r="U205" s="248">
        <f>IF(T205=0,0,SUMIFS('Sch A. Input'!I96:BJ96,'Sch A. Input'!$I$14:$BJ$14,"Recurring",'Sch A. Input'!$I$13:$BJ$13,"&lt;="&amp;$L$11,'Sch A. Input'!$I$13:$BJ$13,"&lt;="&amp;$AC$120,'Sch A. Input'!$I$13:$BJ$13,"&gt;"&amp;$R$120))</f>
        <v>0</v>
      </c>
      <c r="V205" s="248">
        <f>IF(T205=0,0,SUMIFS('Sch A. Input'!I96:BJ96,'Sch A. Input'!$I$14:$BJ$14,"One-time",'Sch A. Input'!$I$13:$BJ$13,"&lt;="&amp;$L$11,'Sch A. Input'!$I$13:$BJ$13,"&lt;="&amp;$AC$120,'Sch A. Input'!$I$13:$BJ$13,"&gt;"&amp;$R$120))</f>
        <v>0</v>
      </c>
      <c r="W205" s="289">
        <f t="shared" si="90"/>
        <v>0</v>
      </c>
      <c r="X205" s="248">
        <f t="shared" si="91"/>
        <v>0</v>
      </c>
      <c r="Y205" s="248">
        <f t="shared" si="92"/>
        <v>0</v>
      </c>
      <c r="Z205" s="348">
        <f t="shared" si="93"/>
        <v>0</v>
      </c>
      <c r="AA205" s="281">
        <f t="shared" si="94"/>
        <v>0</v>
      </c>
      <c r="AB205" s="287">
        <f t="shared" si="95"/>
        <v>0</v>
      </c>
      <c r="AC205" s="251">
        <f t="shared" si="96"/>
        <v>0</v>
      </c>
      <c r="AE205" s="292">
        <f t="shared" si="97"/>
        <v>0</v>
      </c>
      <c r="AF205" s="248">
        <f>IF(AE205=0,0,SUMIFS('Sch A. Input'!I96:BJ96,'Sch A. Input'!$I$14:$BJ$14,"Recurring",'Sch A. Input'!$I$13:$BJ$13,"&lt;="&amp;$L$11,'Sch A. Input'!$I$13:$BJ$13,"&lt;="&amp;$AN$120,'Sch A. Input'!$I$13:$BJ$13,"&gt;"&amp;$AC$120))</f>
        <v>0</v>
      </c>
      <c r="AG205" s="248">
        <f>IF(AE205=0,0,SUMIFS('Sch A. Input'!I96:BJ96,'Sch A. Input'!$I$14:$BJ$14,"One-time",'Sch A. Input'!$I$13:$BJ$13,"&lt;="&amp;L$11,'Sch A. Input'!$I$13:$BJ$13,"&lt;="&amp;$AN$120,'Sch A. Input'!$I$13:$BJ$13,"&gt;"&amp;$AC$120))</f>
        <v>0</v>
      </c>
      <c r="AH205" s="289">
        <f t="shared" si="98"/>
        <v>0</v>
      </c>
      <c r="AI205" s="248">
        <f t="shared" si="99"/>
        <v>0</v>
      </c>
      <c r="AJ205" s="248">
        <f t="shared" si="100"/>
        <v>0</v>
      </c>
      <c r="AK205" s="348">
        <f t="shared" si="101"/>
        <v>0</v>
      </c>
      <c r="AL205" s="281">
        <f t="shared" si="102"/>
        <v>0</v>
      </c>
      <c r="AM205" s="287">
        <f t="shared" si="103"/>
        <v>0</v>
      </c>
      <c r="AN205" s="251">
        <f t="shared" si="104"/>
        <v>0</v>
      </c>
      <c r="AT205" s="163"/>
      <c r="AU205" s="163"/>
      <c r="BK205" s="2"/>
      <c r="BL205" s="2"/>
      <c r="BM205" s="2"/>
      <c r="BN205" s="2"/>
      <c r="BO205" s="2"/>
      <c r="BP205" s="2"/>
      <c r="BQ205" s="2"/>
      <c r="BR205" s="2"/>
      <c r="BS205" s="2"/>
      <c r="BT205" s="2"/>
      <c r="BU205" s="2"/>
      <c r="BV205" s="2"/>
      <c r="CI205"/>
      <c r="CJ205"/>
      <c r="CK205"/>
      <c r="CL205"/>
      <c r="CM205"/>
      <c r="CN205"/>
      <c r="CO205"/>
      <c r="CP205"/>
      <c r="CQ205"/>
      <c r="CR205"/>
      <c r="CS205"/>
    </row>
    <row r="206" spans="2:97" x14ac:dyDescent="0.25">
      <c r="B206" s="70" t="str">
        <f t="shared" si="105"/>
        <v/>
      </c>
      <c r="C206" s="169" t="str">
        <f t="shared" si="105"/>
        <v/>
      </c>
      <c r="D206" s="275" t="str">
        <f t="shared" si="105"/>
        <v/>
      </c>
      <c r="E206" s="275">
        <f t="shared" si="105"/>
        <v>42931</v>
      </c>
      <c r="F206" s="275">
        <f t="shared" si="105"/>
        <v>0</v>
      </c>
      <c r="G206" s="276">
        <f t="shared" si="105"/>
        <v>0</v>
      </c>
      <c r="H206" s="280">
        <f t="shared" si="105"/>
        <v>0</v>
      </c>
      <c r="I206" s="98">
        <f t="shared" si="81"/>
        <v>0</v>
      </c>
      <c r="J206" s="248">
        <f>IF(I206=0,0,SUMIFS('Sch A. Input'!I97:BJ97,'Sch A. Input'!$I$14:$BJ$14,"Recurring",'Sch A. Input'!$I$13:$BJ$13,"&lt;="&amp;$R$120,'Sch A. Input'!$I$13:$BJ$13,"&lt;="&amp;$L$11))</f>
        <v>0</v>
      </c>
      <c r="K206" s="248">
        <f>IF(I206=0,0,SUMIFS('Sch A. Input'!I97:BJ97,'Sch A. Input'!$I$14:$BJ$14,"One-time",'Sch A. Input'!$I$13:$BJ$13,"&lt;="&amp;$R$120,'Sch A. Input'!$I$13:$BJ$13,"&lt;="&amp;$L$11))</f>
        <v>0</v>
      </c>
      <c r="L206" s="289">
        <f t="shared" si="82"/>
        <v>0</v>
      </c>
      <c r="M206" s="248">
        <f t="shared" si="83"/>
        <v>0</v>
      </c>
      <c r="N206" s="248">
        <f t="shared" si="84"/>
        <v>0</v>
      </c>
      <c r="O206" s="349">
        <f t="shared" si="85"/>
        <v>0</v>
      </c>
      <c r="P206" s="281">
        <f t="shared" si="86"/>
        <v>0</v>
      </c>
      <c r="Q206" s="287">
        <f t="shared" si="87"/>
        <v>0</v>
      </c>
      <c r="R206" s="251">
        <f t="shared" si="88"/>
        <v>0</v>
      </c>
      <c r="S206" s="252"/>
      <c r="T206" s="292">
        <f t="shared" si="89"/>
        <v>0</v>
      </c>
      <c r="U206" s="248">
        <f>IF(T206=0,0,SUMIFS('Sch A. Input'!I97:BJ97,'Sch A. Input'!$I$14:$BJ$14,"Recurring",'Sch A. Input'!$I$13:$BJ$13,"&lt;="&amp;$L$11,'Sch A. Input'!$I$13:$BJ$13,"&lt;="&amp;$AC$120,'Sch A. Input'!$I$13:$BJ$13,"&gt;"&amp;$R$120))</f>
        <v>0</v>
      </c>
      <c r="V206" s="248">
        <f>IF(T206=0,0,SUMIFS('Sch A. Input'!I97:BJ97,'Sch A. Input'!$I$14:$BJ$14,"One-time",'Sch A. Input'!$I$13:$BJ$13,"&lt;="&amp;$L$11,'Sch A. Input'!$I$13:$BJ$13,"&lt;="&amp;$AC$120,'Sch A. Input'!$I$13:$BJ$13,"&gt;"&amp;$R$120))</f>
        <v>0</v>
      </c>
      <c r="W206" s="289">
        <f t="shared" si="90"/>
        <v>0</v>
      </c>
      <c r="X206" s="248">
        <f t="shared" si="91"/>
        <v>0</v>
      </c>
      <c r="Y206" s="248">
        <f t="shared" si="92"/>
        <v>0</v>
      </c>
      <c r="Z206" s="348">
        <f t="shared" si="93"/>
        <v>0</v>
      </c>
      <c r="AA206" s="281">
        <f t="shared" si="94"/>
        <v>0</v>
      </c>
      <c r="AB206" s="287">
        <f t="shared" si="95"/>
        <v>0</v>
      </c>
      <c r="AC206" s="251">
        <f t="shared" si="96"/>
        <v>0</v>
      </c>
      <c r="AE206" s="292">
        <f t="shared" si="97"/>
        <v>0</v>
      </c>
      <c r="AF206" s="248">
        <f>IF(AE206=0,0,SUMIFS('Sch A. Input'!I97:BJ97,'Sch A. Input'!$I$14:$BJ$14,"Recurring",'Sch A. Input'!$I$13:$BJ$13,"&lt;="&amp;$L$11,'Sch A. Input'!$I$13:$BJ$13,"&lt;="&amp;$AN$120,'Sch A. Input'!$I$13:$BJ$13,"&gt;"&amp;$AC$120))</f>
        <v>0</v>
      </c>
      <c r="AG206" s="248">
        <f>IF(AE206=0,0,SUMIFS('Sch A. Input'!I97:BJ97,'Sch A. Input'!$I$14:$BJ$14,"One-time",'Sch A. Input'!$I$13:$BJ$13,"&lt;="&amp;L$11,'Sch A. Input'!$I$13:$BJ$13,"&lt;="&amp;$AN$120,'Sch A. Input'!$I$13:$BJ$13,"&gt;"&amp;$AC$120))</f>
        <v>0</v>
      </c>
      <c r="AH206" s="289">
        <f t="shared" si="98"/>
        <v>0</v>
      </c>
      <c r="AI206" s="248">
        <f t="shared" si="99"/>
        <v>0</v>
      </c>
      <c r="AJ206" s="248">
        <f t="shared" si="100"/>
        <v>0</v>
      </c>
      <c r="AK206" s="348">
        <f t="shared" si="101"/>
        <v>0</v>
      </c>
      <c r="AL206" s="281">
        <f t="shared" si="102"/>
        <v>0</v>
      </c>
      <c r="AM206" s="287">
        <f t="shared" si="103"/>
        <v>0</v>
      </c>
      <c r="AN206" s="251">
        <f t="shared" si="104"/>
        <v>0</v>
      </c>
      <c r="AT206" s="163"/>
      <c r="AU206" s="163"/>
      <c r="BK206" s="2"/>
      <c r="BL206" s="2"/>
      <c r="BM206" s="2"/>
      <c r="BN206" s="2"/>
      <c r="BO206" s="2"/>
      <c r="BP206" s="2"/>
      <c r="BQ206" s="2"/>
      <c r="BR206" s="2"/>
      <c r="BS206" s="2"/>
      <c r="BT206" s="2"/>
      <c r="BU206" s="2"/>
      <c r="BV206" s="2"/>
      <c r="CI206"/>
      <c r="CJ206"/>
      <c r="CK206"/>
      <c r="CL206"/>
      <c r="CM206"/>
      <c r="CN206"/>
      <c r="CO206"/>
      <c r="CP206"/>
      <c r="CQ206"/>
      <c r="CR206"/>
      <c r="CS206"/>
    </row>
    <row r="207" spans="2:97" x14ac:dyDescent="0.25">
      <c r="B207" s="70" t="str">
        <f t="shared" si="105"/>
        <v/>
      </c>
      <c r="C207" s="169" t="str">
        <f t="shared" si="105"/>
        <v/>
      </c>
      <c r="D207" s="275" t="str">
        <f t="shared" si="105"/>
        <v/>
      </c>
      <c r="E207" s="275">
        <f t="shared" si="105"/>
        <v>42931</v>
      </c>
      <c r="F207" s="275">
        <f t="shared" si="105"/>
        <v>0</v>
      </c>
      <c r="G207" s="276">
        <f t="shared" si="105"/>
        <v>0</v>
      </c>
      <c r="H207" s="280">
        <f t="shared" si="105"/>
        <v>0</v>
      </c>
      <c r="I207" s="98">
        <f t="shared" si="81"/>
        <v>0</v>
      </c>
      <c r="J207" s="248">
        <f>IF(I207=0,0,SUMIFS('Sch A. Input'!I98:BJ98,'Sch A. Input'!$I$14:$BJ$14,"Recurring",'Sch A. Input'!$I$13:$BJ$13,"&lt;="&amp;$R$120,'Sch A. Input'!$I$13:$BJ$13,"&lt;="&amp;$L$11))</f>
        <v>0</v>
      </c>
      <c r="K207" s="248">
        <f>IF(I207=0,0,SUMIFS('Sch A. Input'!I98:BJ98,'Sch A. Input'!$I$14:$BJ$14,"One-time",'Sch A. Input'!$I$13:$BJ$13,"&lt;="&amp;$R$120,'Sch A. Input'!$I$13:$BJ$13,"&lt;="&amp;$L$11))</f>
        <v>0</v>
      </c>
      <c r="L207" s="289">
        <f t="shared" si="82"/>
        <v>0</v>
      </c>
      <c r="M207" s="248">
        <f t="shared" si="83"/>
        <v>0</v>
      </c>
      <c r="N207" s="248">
        <f t="shared" si="84"/>
        <v>0</v>
      </c>
      <c r="O207" s="349">
        <f t="shared" si="85"/>
        <v>0</v>
      </c>
      <c r="P207" s="281">
        <f t="shared" si="86"/>
        <v>0</v>
      </c>
      <c r="Q207" s="287">
        <f t="shared" si="87"/>
        <v>0</v>
      </c>
      <c r="R207" s="251">
        <f t="shared" si="88"/>
        <v>0</v>
      </c>
      <c r="S207" s="252"/>
      <c r="T207" s="292">
        <f t="shared" si="89"/>
        <v>0</v>
      </c>
      <c r="U207" s="248">
        <f>IF(T207=0,0,SUMIFS('Sch A. Input'!I98:BJ98,'Sch A. Input'!$I$14:$BJ$14,"Recurring",'Sch A. Input'!$I$13:$BJ$13,"&lt;="&amp;$L$11,'Sch A. Input'!$I$13:$BJ$13,"&lt;="&amp;$AC$120,'Sch A. Input'!$I$13:$BJ$13,"&gt;"&amp;$R$120))</f>
        <v>0</v>
      </c>
      <c r="V207" s="248">
        <f>IF(T207=0,0,SUMIFS('Sch A. Input'!I98:BJ98,'Sch A. Input'!$I$14:$BJ$14,"One-time",'Sch A. Input'!$I$13:$BJ$13,"&lt;="&amp;$L$11,'Sch A. Input'!$I$13:$BJ$13,"&lt;="&amp;$AC$120,'Sch A. Input'!$I$13:$BJ$13,"&gt;"&amp;$R$120))</f>
        <v>0</v>
      </c>
      <c r="W207" s="289">
        <f t="shared" si="90"/>
        <v>0</v>
      </c>
      <c r="X207" s="248">
        <f t="shared" si="91"/>
        <v>0</v>
      </c>
      <c r="Y207" s="248">
        <f t="shared" si="92"/>
        <v>0</v>
      </c>
      <c r="Z207" s="348">
        <f t="shared" si="93"/>
        <v>0</v>
      </c>
      <c r="AA207" s="281">
        <f t="shared" si="94"/>
        <v>0</v>
      </c>
      <c r="AB207" s="287">
        <f t="shared" si="95"/>
        <v>0</v>
      </c>
      <c r="AC207" s="251">
        <f t="shared" si="96"/>
        <v>0</v>
      </c>
      <c r="AE207" s="292">
        <f t="shared" si="97"/>
        <v>0</v>
      </c>
      <c r="AF207" s="248">
        <f>IF(AE207=0,0,SUMIFS('Sch A. Input'!I98:BJ98,'Sch A. Input'!$I$14:$BJ$14,"Recurring",'Sch A. Input'!$I$13:$BJ$13,"&lt;="&amp;$L$11,'Sch A. Input'!$I$13:$BJ$13,"&lt;="&amp;$AN$120,'Sch A. Input'!$I$13:$BJ$13,"&gt;"&amp;$AC$120))</f>
        <v>0</v>
      </c>
      <c r="AG207" s="248">
        <f>IF(AE207=0,0,SUMIFS('Sch A. Input'!I98:BJ98,'Sch A. Input'!$I$14:$BJ$14,"One-time",'Sch A. Input'!$I$13:$BJ$13,"&lt;="&amp;L$11,'Sch A. Input'!$I$13:$BJ$13,"&lt;="&amp;$AN$120,'Sch A. Input'!$I$13:$BJ$13,"&gt;"&amp;$AC$120))</f>
        <v>0</v>
      </c>
      <c r="AH207" s="289">
        <f t="shared" si="98"/>
        <v>0</v>
      </c>
      <c r="AI207" s="248">
        <f t="shared" si="99"/>
        <v>0</v>
      </c>
      <c r="AJ207" s="248">
        <f t="shared" si="100"/>
        <v>0</v>
      </c>
      <c r="AK207" s="348">
        <f t="shared" si="101"/>
        <v>0</v>
      </c>
      <c r="AL207" s="281">
        <f t="shared" si="102"/>
        <v>0</v>
      </c>
      <c r="AM207" s="287">
        <f t="shared" si="103"/>
        <v>0</v>
      </c>
      <c r="AN207" s="251">
        <f t="shared" si="104"/>
        <v>0</v>
      </c>
      <c r="AT207" s="163"/>
      <c r="AU207" s="163"/>
      <c r="BK207" s="2"/>
      <c r="BL207" s="2"/>
      <c r="BM207" s="2"/>
      <c r="BN207" s="2"/>
      <c r="BO207" s="2"/>
      <c r="BP207" s="2"/>
      <c r="BQ207" s="2"/>
      <c r="BR207" s="2"/>
      <c r="BS207" s="2"/>
      <c r="BT207" s="2"/>
      <c r="BU207" s="2"/>
      <c r="BV207" s="2"/>
      <c r="CI207"/>
      <c r="CJ207"/>
      <c r="CK207"/>
      <c r="CL207"/>
      <c r="CM207"/>
      <c r="CN207"/>
      <c r="CO207"/>
      <c r="CP207"/>
      <c r="CQ207"/>
      <c r="CR207"/>
      <c r="CS207"/>
    </row>
    <row r="208" spans="2:97" x14ac:dyDescent="0.25">
      <c r="B208" s="70" t="str">
        <f t="shared" si="105"/>
        <v/>
      </c>
      <c r="C208" s="169" t="str">
        <f t="shared" si="105"/>
        <v/>
      </c>
      <c r="D208" s="275" t="str">
        <f t="shared" si="105"/>
        <v/>
      </c>
      <c r="E208" s="275">
        <f t="shared" si="105"/>
        <v>42931</v>
      </c>
      <c r="F208" s="275">
        <f t="shared" si="105"/>
        <v>0</v>
      </c>
      <c r="G208" s="276">
        <f t="shared" si="105"/>
        <v>0</v>
      </c>
      <c r="H208" s="280">
        <f t="shared" si="105"/>
        <v>0</v>
      </c>
      <c r="I208" s="98">
        <f t="shared" si="81"/>
        <v>0</v>
      </c>
      <c r="J208" s="248">
        <f>IF(I208=0,0,SUMIFS('Sch A. Input'!I99:BJ99,'Sch A. Input'!$I$14:$BJ$14,"Recurring",'Sch A. Input'!$I$13:$BJ$13,"&lt;="&amp;$R$120,'Sch A. Input'!$I$13:$BJ$13,"&lt;="&amp;$L$11))</f>
        <v>0</v>
      </c>
      <c r="K208" s="248">
        <f>IF(I208=0,0,SUMIFS('Sch A. Input'!I99:BJ99,'Sch A. Input'!$I$14:$BJ$14,"One-time",'Sch A. Input'!$I$13:$BJ$13,"&lt;="&amp;$R$120,'Sch A. Input'!$I$13:$BJ$13,"&lt;="&amp;$L$11))</f>
        <v>0</v>
      </c>
      <c r="L208" s="289">
        <f t="shared" si="82"/>
        <v>0</v>
      </c>
      <c r="M208" s="248">
        <f t="shared" si="83"/>
        <v>0</v>
      </c>
      <c r="N208" s="248">
        <f t="shared" si="84"/>
        <v>0</v>
      </c>
      <c r="O208" s="349">
        <f t="shared" si="85"/>
        <v>0</v>
      </c>
      <c r="P208" s="281">
        <f t="shared" si="86"/>
        <v>0</v>
      </c>
      <c r="Q208" s="287">
        <f t="shared" si="87"/>
        <v>0</v>
      </c>
      <c r="R208" s="251">
        <f t="shared" si="88"/>
        <v>0</v>
      </c>
      <c r="S208" s="252"/>
      <c r="T208" s="292">
        <f t="shared" si="89"/>
        <v>0</v>
      </c>
      <c r="U208" s="248">
        <f>IF(T208=0,0,SUMIFS('Sch A. Input'!I99:BJ99,'Sch A. Input'!$I$14:$BJ$14,"Recurring",'Sch A. Input'!$I$13:$BJ$13,"&lt;="&amp;$L$11,'Sch A. Input'!$I$13:$BJ$13,"&lt;="&amp;$AC$120,'Sch A. Input'!$I$13:$BJ$13,"&gt;"&amp;$R$120))</f>
        <v>0</v>
      </c>
      <c r="V208" s="248">
        <f>IF(T208=0,0,SUMIFS('Sch A. Input'!I99:BJ99,'Sch A. Input'!$I$14:$BJ$14,"One-time",'Sch A. Input'!$I$13:$BJ$13,"&lt;="&amp;$L$11,'Sch A. Input'!$I$13:$BJ$13,"&lt;="&amp;$AC$120,'Sch A. Input'!$I$13:$BJ$13,"&gt;"&amp;$R$120))</f>
        <v>0</v>
      </c>
      <c r="W208" s="289">
        <f t="shared" si="90"/>
        <v>0</v>
      </c>
      <c r="X208" s="248">
        <f t="shared" si="91"/>
        <v>0</v>
      </c>
      <c r="Y208" s="248">
        <f t="shared" si="92"/>
        <v>0</v>
      </c>
      <c r="Z208" s="348">
        <f t="shared" si="93"/>
        <v>0</v>
      </c>
      <c r="AA208" s="281">
        <f t="shared" si="94"/>
        <v>0</v>
      </c>
      <c r="AB208" s="287">
        <f t="shared" si="95"/>
        <v>0</v>
      </c>
      <c r="AC208" s="251">
        <f t="shared" si="96"/>
        <v>0</v>
      </c>
      <c r="AE208" s="292">
        <f t="shared" si="97"/>
        <v>0</v>
      </c>
      <c r="AF208" s="248">
        <f>IF(AE208=0,0,SUMIFS('Sch A. Input'!I99:BJ99,'Sch A. Input'!$I$14:$BJ$14,"Recurring",'Sch A. Input'!$I$13:$BJ$13,"&lt;="&amp;$L$11,'Sch A. Input'!$I$13:$BJ$13,"&lt;="&amp;$AN$120,'Sch A. Input'!$I$13:$BJ$13,"&gt;"&amp;$AC$120))</f>
        <v>0</v>
      </c>
      <c r="AG208" s="248">
        <f>IF(AE208=0,0,SUMIFS('Sch A. Input'!I99:BJ99,'Sch A. Input'!$I$14:$BJ$14,"One-time",'Sch A. Input'!$I$13:$BJ$13,"&lt;="&amp;L$11,'Sch A. Input'!$I$13:$BJ$13,"&lt;="&amp;$AN$120,'Sch A. Input'!$I$13:$BJ$13,"&gt;"&amp;$AC$120))</f>
        <v>0</v>
      </c>
      <c r="AH208" s="289">
        <f t="shared" si="98"/>
        <v>0</v>
      </c>
      <c r="AI208" s="248">
        <f t="shared" si="99"/>
        <v>0</v>
      </c>
      <c r="AJ208" s="248">
        <f t="shared" si="100"/>
        <v>0</v>
      </c>
      <c r="AK208" s="348">
        <f t="shared" si="101"/>
        <v>0</v>
      </c>
      <c r="AL208" s="281">
        <f t="shared" si="102"/>
        <v>0</v>
      </c>
      <c r="AM208" s="287">
        <f t="shared" si="103"/>
        <v>0</v>
      </c>
      <c r="AN208" s="251">
        <f t="shared" si="104"/>
        <v>0</v>
      </c>
      <c r="AT208" s="163"/>
      <c r="AU208" s="163"/>
      <c r="BK208" s="2"/>
      <c r="BL208" s="2"/>
      <c r="BM208" s="2"/>
      <c r="BN208" s="2"/>
      <c r="BO208" s="2"/>
      <c r="BP208" s="2"/>
      <c r="BQ208" s="2"/>
      <c r="BR208" s="2"/>
      <c r="BS208" s="2"/>
      <c r="BT208" s="2"/>
      <c r="BU208" s="2"/>
      <c r="BV208" s="2"/>
      <c r="CI208"/>
      <c r="CJ208"/>
      <c r="CK208"/>
      <c r="CL208"/>
      <c r="CM208"/>
      <c r="CN208"/>
      <c r="CO208"/>
      <c r="CP208"/>
      <c r="CQ208"/>
      <c r="CR208"/>
      <c r="CS208"/>
    </row>
    <row r="209" spans="2:97" x14ac:dyDescent="0.25">
      <c r="B209" s="70" t="str">
        <f t="shared" si="105"/>
        <v/>
      </c>
      <c r="C209" s="169" t="str">
        <f t="shared" si="105"/>
        <v/>
      </c>
      <c r="D209" s="275" t="str">
        <f t="shared" si="105"/>
        <v/>
      </c>
      <c r="E209" s="275">
        <f t="shared" si="105"/>
        <v>42931</v>
      </c>
      <c r="F209" s="275">
        <f t="shared" si="105"/>
        <v>0</v>
      </c>
      <c r="G209" s="276">
        <f t="shared" si="105"/>
        <v>0</v>
      </c>
      <c r="H209" s="280">
        <f t="shared" si="105"/>
        <v>0</v>
      </c>
      <c r="I209" s="98">
        <f t="shared" si="81"/>
        <v>0</v>
      </c>
      <c r="J209" s="248">
        <f>IF(I209=0,0,SUMIFS('Sch A. Input'!I100:BJ100,'Sch A. Input'!$I$14:$BJ$14,"Recurring",'Sch A. Input'!$I$13:$BJ$13,"&lt;="&amp;$R$120,'Sch A. Input'!$I$13:$BJ$13,"&lt;="&amp;$L$11))</f>
        <v>0</v>
      </c>
      <c r="K209" s="248">
        <f>IF(I209=0,0,SUMIFS('Sch A. Input'!I100:BJ100,'Sch A. Input'!$I$14:$BJ$14,"One-time",'Sch A. Input'!$I$13:$BJ$13,"&lt;="&amp;$R$120,'Sch A. Input'!$I$13:$BJ$13,"&lt;="&amp;$L$11))</f>
        <v>0</v>
      </c>
      <c r="L209" s="289">
        <f t="shared" si="82"/>
        <v>0</v>
      </c>
      <c r="M209" s="248">
        <f t="shared" si="83"/>
        <v>0</v>
      </c>
      <c r="N209" s="248">
        <f t="shared" si="84"/>
        <v>0</v>
      </c>
      <c r="O209" s="349">
        <f t="shared" si="85"/>
        <v>0</v>
      </c>
      <c r="P209" s="281">
        <f t="shared" si="86"/>
        <v>0</v>
      </c>
      <c r="Q209" s="287">
        <f t="shared" si="87"/>
        <v>0</v>
      </c>
      <c r="R209" s="251">
        <f t="shared" si="88"/>
        <v>0</v>
      </c>
      <c r="S209" s="252"/>
      <c r="T209" s="292">
        <f t="shared" si="89"/>
        <v>0</v>
      </c>
      <c r="U209" s="248">
        <f>IF(T209=0,0,SUMIFS('Sch A. Input'!I100:BJ100,'Sch A. Input'!$I$14:$BJ$14,"Recurring",'Sch A. Input'!$I$13:$BJ$13,"&lt;="&amp;$L$11,'Sch A. Input'!$I$13:$BJ$13,"&lt;="&amp;$AC$120,'Sch A. Input'!$I$13:$BJ$13,"&gt;"&amp;$R$120))</f>
        <v>0</v>
      </c>
      <c r="V209" s="248">
        <f>IF(T209=0,0,SUMIFS('Sch A. Input'!I100:BJ100,'Sch A. Input'!$I$14:$BJ$14,"One-time",'Sch A. Input'!$I$13:$BJ$13,"&lt;="&amp;$L$11,'Sch A. Input'!$I$13:$BJ$13,"&lt;="&amp;$AC$120,'Sch A. Input'!$I$13:$BJ$13,"&gt;"&amp;$R$120))</f>
        <v>0</v>
      </c>
      <c r="W209" s="289">
        <f t="shared" si="90"/>
        <v>0</v>
      </c>
      <c r="X209" s="248">
        <f t="shared" si="91"/>
        <v>0</v>
      </c>
      <c r="Y209" s="248">
        <f t="shared" si="92"/>
        <v>0</v>
      </c>
      <c r="Z209" s="348">
        <f t="shared" si="93"/>
        <v>0</v>
      </c>
      <c r="AA209" s="281">
        <f t="shared" si="94"/>
        <v>0</v>
      </c>
      <c r="AB209" s="287">
        <f t="shared" si="95"/>
        <v>0</v>
      </c>
      <c r="AC209" s="251">
        <f t="shared" si="96"/>
        <v>0</v>
      </c>
      <c r="AE209" s="292">
        <f t="shared" si="97"/>
        <v>0</v>
      </c>
      <c r="AF209" s="248">
        <f>IF(AE209=0,0,SUMIFS('Sch A. Input'!I100:BJ100,'Sch A. Input'!$I$14:$BJ$14,"Recurring",'Sch A. Input'!$I$13:$BJ$13,"&lt;="&amp;$L$11,'Sch A. Input'!$I$13:$BJ$13,"&lt;="&amp;$AN$120,'Sch A. Input'!$I$13:$BJ$13,"&gt;"&amp;$AC$120))</f>
        <v>0</v>
      </c>
      <c r="AG209" s="248">
        <f>IF(AE209=0,0,SUMIFS('Sch A. Input'!I100:BJ100,'Sch A. Input'!$I$14:$BJ$14,"One-time",'Sch A. Input'!$I$13:$BJ$13,"&lt;="&amp;L$11,'Sch A. Input'!$I$13:$BJ$13,"&lt;="&amp;$AN$120,'Sch A. Input'!$I$13:$BJ$13,"&gt;"&amp;$AC$120))</f>
        <v>0</v>
      </c>
      <c r="AH209" s="289">
        <f t="shared" si="98"/>
        <v>0</v>
      </c>
      <c r="AI209" s="248">
        <f t="shared" si="99"/>
        <v>0</v>
      </c>
      <c r="AJ209" s="248">
        <f t="shared" si="100"/>
        <v>0</v>
      </c>
      <c r="AK209" s="348">
        <f t="shared" si="101"/>
        <v>0</v>
      </c>
      <c r="AL209" s="281">
        <f t="shared" si="102"/>
        <v>0</v>
      </c>
      <c r="AM209" s="287">
        <f t="shared" si="103"/>
        <v>0</v>
      </c>
      <c r="AN209" s="251">
        <f t="shared" si="104"/>
        <v>0</v>
      </c>
      <c r="AT209" s="163"/>
      <c r="AU209" s="163"/>
      <c r="BK209" s="2"/>
      <c r="BL209" s="2"/>
      <c r="BM209" s="2"/>
      <c r="BN209" s="2"/>
      <c r="BO209" s="2"/>
      <c r="BP209" s="2"/>
      <c r="BQ209" s="2"/>
      <c r="BR209" s="2"/>
      <c r="BS209" s="2"/>
      <c r="BT209" s="2"/>
      <c r="BU209" s="2"/>
      <c r="BV209" s="2"/>
      <c r="CI209"/>
      <c r="CJ209"/>
      <c r="CK209"/>
      <c r="CL209"/>
      <c r="CM209"/>
      <c r="CN209"/>
      <c r="CO209"/>
      <c r="CP209"/>
      <c r="CQ209"/>
      <c r="CR209"/>
      <c r="CS209"/>
    </row>
    <row r="210" spans="2:97" x14ac:dyDescent="0.25">
      <c r="B210" s="70" t="str">
        <f t="shared" si="105"/>
        <v/>
      </c>
      <c r="C210" s="169" t="str">
        <f t="shared" si="105"/>
        <v/>
      </c>
      <c r="D210" s="275" t="str">
        <f t="shared" si="105"/>
        <v/>
      </c>
      <c r="E210" s="275">
        <f t="shared" si="105"/>
        <v>42931</v>
      </c>
      <c r="F210" s="275">
        <f t="shared" si="105"/>
        <v>0</v>
      </c>
      <c r="G210" s="276">
        <f t="shared" si="105"/>
        <v>0</v>
      </c>
      <c r="H210" s="280">
        <f t="shared" si="105"/>
        <v>0</v>
      </c>
      <c r="I210" s="98">
        <f t="shared" si="81"/>
        <v>0</v>
      </c>
      <c r="J210" s="248">
        <f>IF(I210=0,0,SUMIFS('Sch A. Input'!I101:BJ101,'Sch A. Input'!$I$14:$BJ$14,"Recurring",'Sch A. Input'!$I$13:$BJ$13,"&lt;="&amp;$R$120,'Sch A. Input'!$I$13:$BJ$13,"&lt;="&amp;$L$11))</f>
        <v>0</v>
      </c>
      <c r="K210" s="248">
        <f>IF(I210=0,0,SUMIFS('Sch A. Input'!I101:BJ101,'Sch A. Input'!$I$14:$BJ$14,"One-time",'Sch A. Input'!$I$13:$BJ$13,"&lt;="&amp;$R$120,'Sch A. Input'!$I$13:$BJ$13,"&lt;="&amp;$L$11))</f>
        <v>0</v>
      </c>
      <c r="L210" s="289">
        <f t="shared" si="82"/>
        <v>0</v>
      </c>
      <c r="M210" s="248">
        <f t="shared" si="83"/>
        <v>0</v>
      </c>
      <c r="N210" s="248">
        <f t="shared" si="84"/>
        <v>0</v>
      </c>
      <c r="O210" s="349">
        <f t="shared" si="85"/>
        <v>0</v>
      </c>
      <c r="P210" s="281">
        <f t="shared" si="86"/>
        <v>0</v>
      </c>
      <c r="Q210" s="287">
        <f t="shared" si="87"/>
        <v>0</v>
      </c>
      <c r="R210" s="251">
        <f t="shared" si="88"/>
        <v>0</v>
      </c>
      <c r="S210" s="252"/>
      <c r="T210" s="292">
        <f t="shared" si="89"/>
        <v>0</v>
      </c>
      <c r="U210" s="248">
        <f>IF(T210=0,0,SUMIFS('Sch A. Input'!I101:BJ101,'Sch A. Input'!$I$14:$BJ$14,"Recurring",'Sch A. Input'!$I$13:$BJ$13,"&lt;="&amp;$L$11,'Sch A. Input'!$I$13:$BJ$13,"&lt;="&amp;$AC$120,'Sch A. Input'!$I$13:$BJ$13,"&gt;"&amp;$R$120))</f>
        <v>0</v>
      </c>
      <c r="V210" s="248">
        <f>IF(T210=0,0,SUMIFS('Sch A. Input'!I101:BJ101,'Sch A. Input'!$I$14:$BJ$14,"One-time",'Sch A. Input'!$I$13:$BJ$13,"&lt;="&amp;$L$11,'Sch A. Input'!$I$13:$BJ$13,"&lt;="&amp;$AC$120,'Sch A. Input'!$I$13:$BJ$13,"&gt;"&amp;$R$120))</f>
        <v>0</v>
      </c>
      <c r="W210" s="289">
        <f t="shared" si="90"/>
        <v>0</v>
      </c>
      <c r="X210" s="248">
        <f t="shared" si="91"/>
        <v>0</v>
      </c>
      <c r="Y210" s="248">
        <f t="shared" si="92"/>
        <v>0</v>
      </c>
      <c r="Z210" s="348">
        <f t="shared" si="93"/>
        <v>0</v>
      </c>
      <c r="AA210" s="281">
        <f t="shared" si="94"/>
        <v>0</v>
      </c>
      <c r="AB210" s="287">
        <f t="shared" si="95"/>
        <v>0</v>
      </c>
      <c r="AC210" s="251">
        <f t="shared" si="96"/>
        <v>0</v>
      </c>
      <c r="AE210" s="292">
        <f t="shared" si="97"/>
        <v>0</v>
      </c>
      <c r="AF210" s="248">
        <f>IF(AE210=0,0,SUMIFS('Sch A. Input'!I101:BJ101,'Sch A. Input'!$I$14:$BJ$14,"Recurring",'Sch A. Input'!$I$13:$BJ$13,"&lt;="&amp;$L$11,'Sch A. Input'!$I$13:$BJ$13,"&lt;="&amp;$AN$120,'Sch A. Input'!$I$13:$BJ$13,"&gt;"&amp;$AC$120))</f>
        <v>0</v>
      </c>
      <c r="AG210" s="248">
        <f>IF(AE210=0,0,SUMIFS('Sch A. Input'!I101:BJ101,'Sch A. Input'!$I$14:$BJ$14,"One-time",'Sch A. Input'!$I$13:$BJ$13,"&lt;="&amp;L$11,'Sch A. Input'!$I$13:$BJ$13,"&lt;="&amp;$AN$120,'Sch A. Input'!$I$13:$BJ$13,"&gt;"&amp;$AC$120))</f>
        <v>0</v>
      </c>
      <c r="AH210" s="289">
        <f t="shared" si="98"/>
        <v>0</v>
      </c>
      <c r="AI210" s="248">
        <f t="shared" si="99"/>
        <v>0</v>
      </c>
      <c r="AJ210" s="248">
        <f t="shared" si="100"/>
        <v>0</v>
      </c>
      <c r="AK210" s="348">
        <f t="shared" si="101"/>
        <v>0</v>
      </c>
      <c r="AL210" s="281">
        <f t="shared" si="102"/>
        <v>0</v>
      </c>
      <c r="AM210" s="287">
        <f t="shared" si="103"/>
        <v>0</v>
      </c>
      <c r="AN210" s="251">
        <f t="shared" si="104"/>
        <v>0</v>
      </c>
      <c r="AT210" s="163"/>
      <c r="AU210" s="163"/>
      <c r="BK210" s="2"/>
      <c r="BL210" s="2"/>
      <c r="BM210" s="2"/>
      <c r="BN210" s="2"/>
      <c r="BO210" s="2"/>
      <c r="BP210" s="2"/>
      <c r="BQ210" s="2"/>
      <c r="BR210" s="2"/>
      <c r="BS210" s="2"/>
      <c r="BT210" s="2"/>
      <c r="BU210" s="2"/>
      <c r="BV210" s="2"/>
      <c r="CI210"/>
      <c r="CJ210"/>
      <c r="CK210"/>
      <c r="CL210"/>
      <c r="CM210"/>
      <c r="CN210"/>
      <c r="CO210"/>
      <c r="CP210"/>
      <c r="CQ210"/>
      <c r="CR210"/>
      <c r="CS210"/>
    </row>
    <row r="211" spans="2:97" x14ac:dyDescent="0.25">
      <c r="B211" s="70" t="str">
        <f t="shared" si="105"/>
        <v/>
      </c>
      <c r="C211" s="169" t="str">
        <f t="shared" si="105"/>
        <v/>
      </c>
      <c r="D211" s="275" t="str">
        <f t="shared" si="105"/>
        <v/>
      </c>
      <c r="E211" s="275">
        <f t="shared" si="105"/>
        <v>42931</v>
      </c>
      <c r="F211" s="275">
        <f t="shared" si="105"/>
        <v>0</v>
      </c>
      <c r="G211" s="276">
        <f t="shared" si="105"/>
        <v>0</v>
      </c>
      <c r="H211" s="280">
        <f t="shared" si="105"/>
        <v>0</v>
      </c>
      <c r="I211" s="98">
        <f t="shared" si="81"/>
        <v>0</v>
      </c>
      <c r="J211" s="248">
        <f>IF(I211=0,0,SUMIFS('Sch A. Input'!I102:BJ102,'Sch A. Input'!$I$14:$BJ$14,"Recurring",'Sch A. Input'!$I$13:$BJ$13,"&lt;="&amp;$R$120,'Sch A. Input'!$I$13:$BJ$13,"&lt;="&amp;$L$11))</f>
        <v>0</v>
      </c>
      <c r="K211" s="248">
        <f>IF(I211=0,0,SUMIFS('Sch A. Input'!I102:BJ102,'Sch A. Input'!$I$14:$BJ$14,"One-time",'Sch A. Input'!$I$13:$BJ$13,"&lt;="&amp;$R$120,'Sch A. Input'!$I$13:$BJ$13,"&lt;="&amp;$L$11))</f>
        <v>0</v>
      </c>
      <c r="L211" s="289">
        <f t="shared" si="82"/>
        <v>0</v>
      </c>
      <c r="M211" s="248">
        <f t="shared" si="83"/>
        <v>0</v>
      </c>
      <c r="N211" s="248">
        <f t="shared" si="84"/>
        <v>0</v>
      </c>
      <c r="O211" s="349">
        <f t="shared" si="85"/>
        <v>0</v>
      </c>
      <c r="P211" s="281">
        <f t="shared" si="86"/>
        <v>0</v>
      </c>
      <c r="Q211" s="287">
        <f t="shared" si="87"/>
        <v>0</v>
      </c>
      <c r="R211" s="251">
        <f t="shared" si="88"/>
        <v>0</v>
      </c>
      <c r="S211" s="252"/>
      <c r="T211" s="292">
        <f t="shared" si="89"/>
        <v>0</v>
      </c>
      <c r="U211" s="248">
        <f>IF(T211=0,0,SUMIFS('Sch A. Input'!I102:BJ102,'Sch A. Input'!$I$14:$BJ$14,"Recurring",'Sch A. Input'!$I$13:$BJ$13,"&lt;="&amp;$L$11,'Sch A. Input'!$I$13:$BJ$13,"&lt;="&amp;$AC$120,'Sch A. Input'!$I$13:$BJ$13,"&gt;"&amp;$R$120))</f>
        <v>0</v>
      </c>
      <c r="V211" s="248">
        <f>IF(T211=0,0,SUMIFS('Sch A. Input'!I102:BJ102,'Sch A. Input'!$I$14:$BJ$14,"One-time",'Sch A. Input'!$I$13:$BJ$13,"&lt;="&amp;$L$11,'Sch A. Input'!$I$13:$BJ$13,"&lt;="&amp;$AC$120,'Sch A. Input'!$I$13:$BJ$13,"&gt;"&amp;$R$120))</f>
        <v>0</v>
      </c>
      <c r="W211" s="289">
        <f t="shared" si="90"/>
        <v>0</v>
      </c>
      <c r="X211" s="248">
        <f t="shared" si="91"/>
        <v>0</v>
      </c>
      <c r="Y211" s="248">
        <f t="shared" si="92"/>
        <v>0</v>
      </c>
      <c r="Z211" s="348">
        <f t="shared" si="93"/>
        <v>0</v>
      </c>
      <c r="AA211" s="281">
        <f t="shared" si="94"/>
        <v>0</v>
      </c>
      <c r="AB211" s="287">
        <f t="shared" si="95"/>
        <v>0</v>
      </c>
      <c r="AC211" s="251">
        <f t="shared" si="96"/>
        <v>0</v>
      </c>
      <c r="AE211" s="292">
        <f t="shared" si="97"/>
        <v>0</v>
      </c>
      <c r="AF211" s="248">
        <f>IF(AE211=0,0,SUMIFS('Sch A. Input'!I102:BJ102,'Sch A. Input'!$I$14:$BJ$14,"Recurring",'Sch A. Input'!$I$13:$BJ$13,"&lt;="&amp;$L$11,'Sch A. Input'!$I$13:$BJ$13,"&lt;="&amp;$AN$120,'Sch A. Input'!$I$13:$BJ$13,"&gt;"&amp;$AC$120))</f>
        <v>0</v>
      </c>
      <c r="AG211" s="248">
        <f>IF(AE211=0,0,SUMIFS('Sch A. Input'!I102:BJ102,'Sch A. Input'!$I$14:$BJ$14,"One-time",'Sch A. Input'!$I$13:$BJ$13,"&lt;="&amp;L$11,'Sch A. Input'!$I$13:$BJ$13,"&lt;="&amp;$AN$120,'Sch A. Input'!$I$13:$BJ$13,"&gt;"&amp;$AC$120))</f>
        <v>0</v>
      </c>
      <c r="AH211" s="289">
        <f t="shared" si="98"/>
        <v>0</v>
      </c>
      <c r="AI211" s="248">
        <f t="shared" si="99"/>
        <v>0</v>
      </c>
      <c r="AJ211" s="248">
        <f t="shared" si="100"/>
        <v>0</v>
      </c>
      <c r="AK211" s="348">
        <f t="shared" si="101"/>
        <v>0</v>
      </c>
      <c r="AL211" s="281">
        <f t="shared" si="102"/>
        <v>0</v>
      </c>
      <c r="AM211" s="287">
        <f t="shared" si="103"/>
        <v>0</v>
      </c>
      <c r="AN211" s="251">
        <f t="shared" si="104"/>
        <v>0</v>
      </c>
      <c r="AT211" s="163"/>
      <c r="AU211" s="163"/>
      <c r="BK211" s="2"/>
      <c r="BL211" s="2"/>
      <c r="BM211" s="2"/>
      <c r="BN211" s="2"/>
      <c r="BO211" s="2"/>
      <c r="BP211" s="2"/>
      <c r="BQ211" s="2"/>
      <c r="BR211" s="2"/>
      <c r="BS211" s="2"/>
      <c r="BT211" s="2"/>
      <c r="BU211" s="2"/>
      <c r="BV211" s="2"/>
      <c r="CI211"/>
      <c r="CJ211"/>
      <c r="CK211"/>
      <c r="CL211"/>
      <c r="CM211"/>
      <c r="CN211"/>
      <c r="CO211"/>
      <c r="CP211"/>
      <c r="CQ211"/>
      <c r="CR211"/>
      <c r="CS211"/>
    </row>
    <row r="212" spans="2:97" x14ac:dyDescent="0.25">
      <c r="B212" s="70" t="str">
        <f t="shared" si="105"/>
        <v/>
      </c>
      <c r="C212" s="169" t="str">
        <f t="shared" si="105"/>
        <v/>
      </c>
      <c r="D212" s="275" t="str">
        <f t="shared" si="105"/>
        <v/>
      </c>
      <c r="E212" s="275">
        <f t="shared" si="105"/>
        <v>42931</v>
      </c>
      <c r="F212" s="275">
        <f t="shared" si="105"/>
        <v>0</v>
      </c>
      <c r="G212" s="276">
        <f t="shared" si="105"/>
        <v>0</v>
      </c>
      <c r="H212" s="280">
        <f t="shared" si="105"/>
        <v>0</v>
      </c>
      <c r="I212" s="98">
        <f t="shared" si="81"/>
        <v>0</v>
      </c>
      <c r="J212" s="248">
        <f>IF(I212=0,0,SUMIFS('Sch A. Input'!I103:BJ103,'Sch A. Input'!$I$14:$BJ$14,"Recurring",'Sch A. Input'!$I$13:$BJ$13,"&lt;="&amp;$R$120,'Sch A. Input'!$I$13:$BJ$13,"&lt;="&amp;$L$11))</f>
        <v>0</v>
      </c>
      <c r="K212" s="248">
        <f>IF(I212=0,0,SUMIFS('Sch A. Input'!I103:BJ103,'Sch A. Input'!$I$14:$BJ$14,"One-time",'Sch A. Input'!$I$13:$BJ$13,"&lt;="&amp;$R$120,'Sch A. Input'!$I$13:$BJ$13,"&lt;="&amp;$L$11))</f>
        <v>0</v>
      </c>
      <c r="L212" s="289">
        <f t="shared" si="82"/>
        <v>0</v>
      </c>
      <c r="M212" s="248">
        <f t="shared" si="83"/>
        <v>0</v>
      </c>
      <c r="N212" s="248">
        <f t="shared" si="84"/>
        <v>0</v>
      </c>
      <c r="O212" s="349">
        <f t="shared" si="85"/>
        <v>0</v>
      </c>
      <c r="P212" s="281">
        <f t="shared" si="86"/>
        <v>0</v>
      </c>
      <c r="Q212" s="287">
        <f t="shared" si="87"/>
        <v>0</v>
      </c>
      <c r="R212" s="251">
        <f t="shared" si="88"/>
        <v>0</v>
      </c>
      <c r="S212" s="252"/>
      <c r="T212" s="292">
        <f t="shared" si="89"/>
        <v>0</v>
      </c>
      <c r="U212" s="248">
        <f>IF(T212=0,0,SUMIFS('Sch A. Input'!I103:BJ103,'Sch A. Input'!$I$14:$BJ$14,"Recurring",'Sch A. Input'!$I$13:$BJ$13,"&lt;="&amp;$L$11,'Sch A. Input'!$I$13:$BJ$13,"&lt;="&amp;$AC$120,'Sch A. Input'!$I$13:$BJ$13,"&gt;"&amp;$R$120))</f>
        <v>0</v>
      </c>
      <c r="V212" s="248">
        <f>IF(T212=0,0,SUMIFS('Sch A. Input'!I103:BJ103,'Sch A. Input'!$I$14:$BJ$14,"One-time",'Sch A. Input'!$I$13:$BJ$13,"&lt;="&amp;$L$11,'Sch A. Input'!$I$13:$BJ$13,"&lt;="&amp;$AC$120,'Sch A. Input'!$I$13:$BJ$13,"&gt;"&amp;$R$120))</f>
        <v>0</v>
      </c>
      <c r="W212" s="289">
        <f t="shared" si="90"/>
        <v>0</v>
      </c>
      <c r="X212" s="248">
        <f t="shared" si="91"/>
        <v>0</v>
      </c>
      <c r="Y212" s="248">
        <f t="shared" si="92"/>
        <v>0</v>
      </c>
      <c r="Z212" s="348">
        <f t="shared" si="93"/>
        <v>0</v>
      </c>
      <c r="AA212" s="281">
        <f t="shared" si="94"/>
        <v>0</v>
      </c>
      <c r="AB212" s="287">
        <f t="shared" si="95"/>
        <v>0</v>
      </c>
      <c r="AC212" s="251">
        <f t="shared" si="96"/>
        <v>0</v>
      </c>
      <c r="AE212" s="292">
        <f t="shared" si="97"/>
        <v>0</v>
      </c>
      <c r="AF212" s="248">
        <f>IF(AE212=0,0,SUMIFS('Sch A. Input'!I103:BJ103,'Sch A. Input'!$I$14:$BJ$14,"Recurring",'Sch A. Input'!$I$13:$BJ$13,"&lt;="&amp;$L$11,'Sch A. Input'!$I$13:$BJ$13,"&lt;="&amp;$AN$120,'Sch A. Input'!$I$13:$BJ$13,"&gt;"&amp;$AC$120))</f>
        <v>0</v>
      </c>
      <c r="AG212" s="248">
        <f>IF(AE212=0,0,SUMIFS('Sch A. Input'!I103:BJ103,'Sch A. Input'!$I$14:$BJ$14,"One-time",'Sch A. Input'!$I$13:$BJ$13,"&lt;="&amp;L$11,'Sch A. Input'!$I$13:$BJ$13,"&lt;="&amp;$AN$120,'Sch A. Input'!$I$13:$BJ$13,"&gt;"&amp;$AC$120))</f>
        <v>0</v>
      </c>
      <c r="AH212" s="289">
        <f t="shared" si="98"/>
        <v>0</v>
      </c>
      <c r="AI212" s="248">
        <f t="shared" si="99"/>
        <v>0</v>
      </c>
      <c r="AJ212" s="248">
        <f t="shared" si="100"/>
        <v>0</v>
      </c>
      <c r="AK212" s="348">
        <f t="shared" si="101"/>
        <v>0</v>
      </c>
      <c r="AL212" s="281">
        <f t="shared" si="102"/>
        <v>0</v>
      </c>
      <c r="AM212" s="287">
        <f t="shared" si="103"/>
        <v>0</v>
      </c>
      <c r="AN212" s="251">
        <f t="shared" si="104"/>
        <v>0</v>
      </c>
      <c r="AT212" s="163"/>
      <c r="AU212" s="163"/>
      <c r="BK212" s="2"/>
      <c r="BL212" s="2"/>
      <c r="BM212" s="2"/>
      <c r="BN212" s="2"/>
      <c r="BO212" s="2"/>
      <c r="BP212" s="2"/>
      <c r="BQ212" s="2"/>
      <c r="BR212" s="2"/>
      <c r="BS212" s="2"/>
      <c r="BT212" s="2"/>
      <c r="BU212" s="2"/>
      <c r="BV212" s="2"/>
      <c r="CI212"/>
      <c r="CJ212"/>
      <c r="CK212"/>
      <c r="CL212"/>
      <c r="CM212"/>
      <c r="CN212"/>
      <c r="CO212"/>
      <c r="CP212"/>
      <c r="CQ212"/>
      <c r="CR212"/>
      <c r="CS212"/>
    </row>
    <row r="213" spans="2:97" x14ac:dyDescent="0.25">
      <c r="B213" s="70" t="str">
        <f t="shared" si="105"/>
        <v/>
      </c>
      <c r="C213" s="169" t="str">
        <f t="shared" si="105"/>
        <v/>
      </c>
      <c r="D213" s="275" t="str">
        <f t="shared" si="105"/>
        <v/>
      </c>
      <c r="E213" s="275">
        <f t="shared" si="105"/>
        <v>42931</v>
      </c>
      <c r="F213" s="275">
        <f t="shared" si="105"/>
        <v>0</v>
      </c>
      <c r="G213" s="276">
        <f t="shared" si="105"/>
        <v>0</v>
      </c>
      <c r="H213" s="280">
        <f t="shared" si="105"/>
        <v>0</v>
      </c>
      <c r="I213" s="98">
        <f t="shared" si="81"/>
        <v>0</v>
      </c>
      <c r="J213" s="248">
        <f>IF(I213=0,0,SUMIFS('Sch A. Input'!I104:BJ104,'Sch A. Input'!$I$14:$BJ$14,"Recurring",'Sch A. Input'!$I$13:$BJ$13,"&lt;="&amp;$R$120,'Sch A. Input'!$I$13:$BJ$13,"&lt;="&amp;$L$11))</f>
        <v>0</v>
      </c>
      <c r="K213" s="248">
        <f>IF(I213=0,0,SUMIFS('Sch A. Input'!I104:BJ104,'Sch A. Input'!$I$14:$BJ$14,"One-time",'Sch A. Input'!$I$13:$BJ$13,"&lt;="&amp;$R$120,'Sch A. Input'!$I$13:$BJ$13,"&lt;="&amp;$L$11))</f>
        <v>0</v>
      </c>
      <c r="L213" s="289">
        <f t="shared" si="82"/>
        <v>0</v>
      </c>
      <c r="M213" s="248">
        <f t="shared" si="83"/>
        <v>0</v>
      </c>
      <c r="N213" s="248">
        <f t="shared" si="84"/>
        <v>0</v>
      </c>
      <c r="O213" s="349">
        <f t="shared" si="85"/>
        <v>0</v>
      </c>
      <c r="P213" s="281">
        <f t="shared" si="86"/>
        <v>0</v>
      </c>
      <c r="Q213" s="287">
        <f t="shared" si="87"/>
        <v>0</v>
      </c>
      <c r="R213" s="251">
        <f t="shared" si="88"/>
        <v>0</v>
      </c>
      <c r="S213" s="252"/>
      <c r="T213" s="292">
        <f t="shared" si="89"/>
        <v>0</v>
      </c>
      <c r="U213" s="248">
        <f>IF(T213=0,0,SUMIFS('Sch A. Input'!I104:BJ104,'Sch A. Input'!$I$14:$BJ$14,"Recurring",'Sch A. Input'!$I$13:$BJ$13,"&lt;="&amp;$L$11,'Sch A. Input'!$I$13:$BJ$13,"&lt;="&amp;$AC$120,'Sch A. Input'!$I$13:$BJ$13,"&gt;"&amp;$R$120))</f>
        <v>0</v>
      </c>
      <c r="V213" s="248">
        <f>IF(T213=0,0,SUMIFS('Sch A. Input'!I104:BJ104,'Sch A. Input'!$I$14:$BJ$14,"One-time",'Sch A. Input'!$I$13:$BJ$13,"&lt;="&amp;$L$11,'Sch A. Input'!$I$13:$BJ$13,"&lt;="&amp;$AC$120,'Sch A. Input'!$I$13:$BJ$13,"&gt;"&amp;$R$120))</f>
        <v>0</v>
      </c>
      <c r="W213" s="289">
        <f t="shared" si="90"/>
        <v>0</v>
      </c>
      <c r="X213" s="248">
        <f t="shared" si="91"/>
        <v>0</v>
      </c>
      <c r="Y213" s="248">
        <f t="shared" si="92"/>
        <v>0</v>
      </c>
      <c r="Z213" s="348">
        <f t="shared" si="93"/>
        <v>0</v>
      </c>
      <c r="AA213" s="281">
        <f t="shared" si="94"/>
        <v>0</v>
      </c>
      <c r="AB213" s="287">
        <f t="shared" si="95"/>
        <v>0</v>
      </c>
      <c r="AC213" s="251">
        <f t="shared" si="96"/>
        <v>0</v>
      </c>
      <c r="AE213" s="292">
        <f t="shared" si="97"/>
        <v>0</v>
      </c>
      <c r="AF213" s="248">
        <f>IF(AE213=0,0,SUMIFS('Sch A. Input'!I104:BJ104,'Sch A. Input'!$I$14:$BJ$14,"Recurring",'Sch A. Input'!$I$13:$BJ$13,"&lt;="&amp;$L$11,'Sch A. Input'!$I$13:$BJ$13,"&lt;="&amp;$AN$120,'Sch A. Input'!$I$13:$BJ$13,"&gt;"&amp;$AC$120))</f>
        <v>0</v>
      </c>
      <c r="AG213" s="248">
        <f>IF(AE213=0,0,SUMIFS('Sch A. Input'!I104:BJ104,'Sch A. Input'!$I$14:$BJ$14,"One-time",'Sch A. Input'!$I$13:$BJ$13,"&lt;="&amp;L$11,'Sch A. Input'!$I$13:$BJ$13,"&lt;="&amp;$AN$120,'Sch A. Input'!$I$13:$BJ$13,"&gt;"&amp;$AC$120))</f>
        <v>0</v>
      </c>
      <c r="AH213" s="289">
        <f t="shared" si="98"/>
        <v>0</v>
      </c>
      <c r="AI213" s="248">
        <f t="shared" si="99"/>
        <v>0</v>
      </c>
      <c r="AJ213" s="248">
        <f t="shared" si="100"/>
        <v>0</v>
      </c>
      <c r="AK213" s="348">
        <f t="shared" si="101"/>
        <v>0</v>
      </c>
      <c r="AL213" s="281">
        <f t="shared" si="102"/>
        <v>0</v>
      </c>
      <c r="AM213" s="287">
        <f t="shared" si="103"/>
        <v>0</v>
      </c>
      <c r="AN213" s="251">
        <f t="shared" si="104"/>
        <v>0</v>
      </c>
      <c r="AT213" s="163"/>
      <c r="AU213" s="163"/>
      <c r="BK213" s="2"/>
      <c r="BL213" s="2"/>
      <c r="BM213" s="2"/>
      <c r="BN213" s="2"/>
      <c r="BO213" s="2"/>
      <c r="BP213" s="2"/>
      <c r="BQ213" s="2"/>
      <c r="BR213" s="2"/>
      <c r="BS213" s="2"/>
      <c r="BT213" s="2"/>
      <c r="BU213" s="2"/>
      <c r="BV213" s="2"/>
      <c r="CI213"/>
      <c r="CJ213"/>
      <c r="CK213"/>
      <c r="CL213"/>
      <c r="CM213"/>
      <c r="CN213"/>
      <c r="CO213"/>
      <c r="CP213"/>
      <c r="CQ213"/>
      <c r="CR213"/>
      <c r="CS213"/>
    </row>
    <row r="214" spans="2:97" x14ac:dyDescent="0.25">
      <c r="B214" s="70" t="str">
        <f t="shared" si="105"/>
        <v/>
      </c>
      <c r="C214" s="169" t="str">
        <f t="shared" si="105"/>
        <v/>
      </c>
      <c r="D214" s="275" t="str">
        <f t="shared" si="105"/>
        <v/>
      </c>
      <c r="E214" s="275">
        <f t="shared" si="105"/>
        <v>42931</v>
      </c>
      <c r="F214" s="275">
        <f t="shared" si="105"/>
        <v>0</v>
      </c>
      <c r="G214" s="276">
        <f t="shared" si="105"/>
        <v>0</v>
      </c>
      <c r="H214" s="280">
        <f t="shared" si="105"/>
        <v>0</v>
      </c>
      <c r="I214" s="98">
        <f t="shared" si="81"/>
        <v>0</v>
      </c>
      <c r="J214" s="248">
        <f>IF(I214=0,0,SUMIFS('Sch A. Input'!I105:BJ105,'Sch A. Input'!$I$14:$BJ$14,"Recurring",'Sch A. Input'!$I$13:$BJ$13,"&lt;="&amp;$R$120,'Sch A. Input'!$I$13:$BJ$13,"&lt;="&amp;$L$11))</f>
        <v>0</v>
      </c>
      <c r="K214" s="248">
        <f>IF(I214=0,0,SUMIFS('Sch A. Input'!I105:BJ105,'Sch A. Input'!$I$14:$BJ$14,"One-time",'Sch A. Input'!$I$13:$BJ$13,"&lt;="&amp;$R$120,'Sch A. Input'!$I$13:$BJ$13,"&lt;="&amp;$L$11))</f>
        <v>0</v>
      </c>
      <c r="L214" s="289">
        <f t="shared" si="82"/>
        <v>0</v>
      </c>
      <c r="M214" s="248">
        <f t="shared" si="83"/>
        <v>0</v>
      </c>
      <c r="N214" s="248">
        <f t="shared" si="84"/>
        <v>0</v>
      </c>
      <c r="O214" s="349">
        <f t="shared" si="85"/>
        <v>0</v>
      </c>
      <c r="P214" s="281">
        <f t="shared" si="86"/>
        <v>0</v>
      </c>
      <c r="Q214" s="287">
        <f t="shared" si="87"/>
        <v>0</v>
      </c>
      <c r="R214" s="251">
        <f t="shared" si="88"/>
        <v>0</v>
      </c>
      <c r="S214" s="252"/>
      <c r="T214" s="292">
        <f t="shared" si="89"/>
        <v>0</v>
      </c>
      <c r="U214" s="248">
        <f>IF(T214=0,0,SUMIFS('Sch A. Input'!I105:BJ105,'Sch A. Input'!$I$14:$BJ$14,"Recurring",'Sch A. Input'!$I$13:$BJ$13,"&lt;="&amp;$L$11,'Sch A. Input'!$I$13:$BJ$13,"&lt;="&amp;$AC$120,'Sch A. Input'!$I$13:$BJ$13,"&gt;"&amp;$R$120))</f>
        <v>0</v>
      </c>
      <c r="V214" s="248">
        <f>IF(T214=0,0,SUMIFS('Sch A. Input'!I105:BJ105,'Sch A. Input'!$I$14:$BJ$14,"One-time",'Sch A. Input'!$I$13:$BJ$13,"&lt;="&amp;$L$11,'Sch A. Input'!$I$13:$BJ$13,"&lt;="&amp;$AC$120,'Sch A. Input'!$I$13:$BJ$13,"&gt;"&amp;$R$120))</f>
        <v>0</v>
      </c>
      <c r="W214" s="289">
        <f t="shared" si="90"/>
        <v>0</v>
      </c>
      <c r="X214" s="248">
        <f t="shared" si="91"/>
        <v>0</v>
      </c>
      <c r="Y214" s="248">
        <f t="shared" si="92"/>
        <v>0</v>
      </c>
      <c r="Z214" s="348">
        <f t="shared" si="93"/>
        <v>0</v>
      </c>
      <c r="AA214" s="281">
        <f t="shared" si="94"/>
        <v>0</v>
      </c>
      <c r="AB214" s="287">
        <f t="shared" si="95"/>
        <v>0</v>
      </c>
      <c r="AC214" s="251">
        <f t="shared" si="96"/>
        <v>0</v>
      </c>
      <c r="AE214" s="292">
        <f t="shared" si="97"/>
        <v>0</v>
      </c>
      <c r="AF214" s="248">
        <f>IF(AE214=0,0,SUMIFS('Sch A. Input'!I105:BJ105,'Sch A. Input'!$I$14:$BJ$14,"Recurring",'Sch A. Input'!$I$13:$BJ$13,"&lt;="&amp;$L$11,'Sch A. Input'!$I$13:$BJ$13,"&lt;="&amp;$AN$120,'Sch A. Input'!$I$13:$BJ$13,"&gt;"&amp;$AC$120))</f>
        <v>0</v>
      </c>
      <c r="AG214" s="248">
        <f>IF(AE214=0,0,SUMIFS('Sch A. Input'!I105:BJ105,'Sch A. Input'!$I$14:$BJ$14,"One-time",'Sch A. Input'!$I$13:$BJ$13,"&lt;="&amp;L$11,'Sch A. Input'!$I$13:$BJ$13,"&lt;="&amp;$AN$120,'Sch A. Input'!$I$13:$BJ$13,"&gt;"&amp;$AC$120))</f>
        <v>0</v>
      </c>
      <c r="AH214" s="289">
        <f t="shared" si="98"/>
        <v>0</v>
      </c>
      <c r="AI214" s="248">
        <f t="shared" si="99"/>
        <v>0</v>
      </c>
      <c r="AJ214" s="248">
        <f t="shared" si="100"/>
        <v>0</v>
      </c>
      <c r="AK214" s="348">
        <f t="shared" si="101"/>
        <v>0</v>
      </c>
      <c r="AL214" s="281">
        <f t="shared" si="102"/>
        <v>0</v>
      </c>
      <c r="AM214" s="287">
        <f t="shared" si="103"/>
        <v>0</v>
      </c>
      <c r="AN214" s="251">
        <f t="shared" si="104"/>
        <v>0</v>
      </c>
      <c r="AT214" s="163"/>
      <c r="AU214" s="163"/>
      <c r="BK214" s="2"/>
      <c r="BL214" s="2"/>
      <c r="BM214" s="2"/>
      <c r="BN214" s="2"/>
      <c r="BO214" s="2"/>
      <c r="BP214" s="2"/>
      <c r="BQ214" s="2"/>
      <c r="BR214" s="2"/>
      <c r="BS214" s="2"/>
      <c r="BT214" s="2"/>
      <c r="BU214" s="2"/>
      <c r="BV214" s="2"/>
      <c r="CI214"/>
      <c r="CJ214"/>
      <c r="CK214"/>
      <c r="CL214"/>
      <c r="CM214"/>
      <c r="CN214"/>
      <c r="CO214"/>
      <c r="CP214"/>
      <c r="CQ214"/>
      <c r="CR214"/>
      <c r="CS214"/>
    </row>
    <row r="215" spans="2:97" x14ac:dyDescent="0.25">
      <c r="B215" s="70" t="str">
        <f t="shared" si="105"/>
        <v/>
      </c>
      <c r="C215" s="169" t="str">
        <f t="shared" si="105"/>
        <v/>
      </c>
      <c r="D215" s="275" t="str">
        <f t="shared" si="105"/>
        <v/>
      </c>
      <c r="E215" s="275">
        <f t="shared" si="105"/>
        <v>42931</v>
      </c>
      <c r="F215" s="275">
        <f t="shared" si="105"/>
        <v>0</v>
      </c>
      <c r="G215" s="276">
        <f t="shared" si="105"/>
        <v>0</v>
      </c>
      <c r="H215" s="280">
        <f t="shared" si="105"/>
        <v>0</v>
      </c>
      <c r="I215" s="98">
        <f t="shared" si="81"/>
        <v>0</v>
      </c>
      <c r="J215" s="248">
        <f>IF(I215=0,0,SUMIFS('Sch A. Input'!I106:BJ106,'Sch A. Input'!$I$14:$BJ$14,"Recurring",'Sch A. Input'!$I$13:$BJ$13,"&lt;="&amp;$R$120,'Sch A. Input'!$I$13:$BJ$13,"&lt;="&amp;$L$11))</f>
        <v>0</v>
      </c>
      <c r="K215" s="248">
        <f>IF(I215=0,0,SUMIFS('Sch A. Input'!I106:BJ106,'Sch A. Input'!$I$14:$BJ$14,"One-time",'Sch A. Input'!$I$13:$BJ$13,"&lt;="&amp;$R$120,'Sch A. Input'!$I$13:$BJ$13,"&lt;="&amp;$L$11))</f>
        <v>0</v>
      </c>
      <c r="L215" s="289">
        <f t="shared" si="82"/>
        <v>0</v>
      </c>
      <c r="M215" s="248">
        <f t="shared" si="83"/>
        <v>0</v>
      </c>
      <c r="N215" s="248">
        <f t="shared" si="84"/>
        <v>0</v>
      </c>
      <c r="O215" s="349">
        <f t="shared" si="85"/>
        <v>0</v>
      </c>
      <c r="P215" s="281">
        <f t="shared" si="86"/>
        <v>0</v>
      </c>
      <c r="Q215" s="287">
        <f t="shared" si="87"/>
        <v>0</v>
      </c>
      <c r="R215" s="251">
        <f t="shared" si="88"/>
        <v>0</v>
      </c>
      <c r="S215" s="252"/>
      <c r="T215" s="292">
        <f t="shared" si="89"/>
        <v>0</v>
      </c>
      <c r="U215" s="248">
        <f>IF(T215=0,0,SUMIFS('Sch A. Input'!I106:BJ106,'Sch A. Input'!$I$14:$BJ$14,"Recurring",'Sch A. Input'!$I$13:$BJ$13,"&lt;="&amp;$L$11,'Sch A. Input'!$I$13:$BJ$13,"&lt;="&amp;$AC$120,'Sch A. Input'!$I$13:$BJ$13,"&gt;"&amp;$R$120))</f>
        <v>0</v>
      </c>
      <c r="V215" s="248">
        <f>IF(T215=0,0,SUMIFS('Sch A. Input'!I106:BJ106,'Sch A. Input'!$I$14:$BJ$14,"One-time",'Sch A. Input'!$I$13:$BJ$13,"&lt;="&amp;$L$11,'Sch A. Input'!$I$13:$BJ$13,"&lt;="&amp;$AC$120,'Sch A. Input'!$I$13:$BJ$13,"&gt;"&amp;$R$120))</f>
        <v>0</v>
      </c>
      <c r="W215" s="289">
        <f t="shared" si="90"/>
        <v>0</v>
      </c>
      <c r="X215" s="248">
        <f t="shared" si="91"/>
        <v>0</v>
      </c>
      <c r="Y215" s="248">
        <f t="shared" si="92"/>
        <v>0</v>
      </c>
      <c r="Z215" s="348">
        <f t="shared" si="93"/>
        <v>0</v>
      </c>
      <c r="AA215" s="281">
        <f t="shared" si="94"/>
        <v>0</v>
      </c>
      <c r="AB215" s="287">
        <f t="shared" si="95"/>
        <v>0</v>
      </c>
      <c r="AC215" s="251">
        <f t="shared" si="96"/>
        <v>0</v>
      </c>
      <c r="AE215" s="292">
        <f t="shared" si="97"/>
        <v>0</v>
      </c>
      <c r="AF215" s="248">
        <f>IF(AE215=0,0,SUMIFS('Sch A. Input'!I106:BJ106,'Sch A. Input'!$I$14:$BJ$14,"Recurring",'Sch A. Input'!$I$13:$BJ$13,"&lt;="&amp;$L$11,'Sch A. Input'!$I$13:$BJ$13,"&lt;="&amp;$AN$120,'Sch A. Input'!$I$13:$BJ$13,"&gt;"&amp;$AC$120))</f>
        <v>0</v>
      </c>
      <c r="AG215" s="248">
        <f>IF(AE215=0,0,SUMIFS('Sch A. Input'!I106:BJ106,'Sch A. Input'!$I$14:$BJ$14,"One-time",'Sch A. Input'!$I$13:$BJ$13,"&lt;="&amp;L$11,'Sch A. Input'!$I$13:$BJ$13,"&lt;="&amp;$AN$120,'Sch A. Input'!$I$13:$BJ$13,"&gt;"&amp;$AC$120))</f>
        <v>0</v>
      </c>
      <c r="AH215" s="289">
        <f t="shared" si="98"/>
        <v>0</v>
      </c>
      <c r="AI215" s="248">
        <f t="shared" si="99"/>
        <v>0</v>
      </c>
      <c r="AJ215" s="248">
        <f t="shared" si="100"/>
        <v>0</v>
      </c>
      <c r="AK215" s="348">
        <f t="shared" si="101"/>
        <v>0</v>
      </c>
      <c r="AL215" s="281">
        <f t="shared" si="102"/>
        <v>0</v>
      </c>
      <c r="AM215" s="287">
        <f t="shared" si="103"/>
        <v>0</v>
      </c>
      <c r="AN215" s="251">
        <f t="shared" si="104"/>
        <v>0</v>
      </c>
      <c r="AT215" s="163"/>
      <c r="AU215" s="163"/>
      <c r="BK215" s="2"/>
      <c r="BL215" s="2"/>
      <c r="BM215" s="2"/>
      <c r="BN215" s="2"/>
      <c r="BO215" s="2"/>
      <c r="BP215" s="2"/>
      <c r="BQ215" s="2"/>
      <c r="BR215" s="2"/>
      <c r="BS215" s="2"/>
      <c r="BT215" s="2"/>
      <c r="BU215" s="2"/>
      <c r="BV215" s="2"/>
      <c r="CI215"/>
      <c r="CJ215"/>
      <c r="CK215"/>
      <c r="CL215"/>
      <c r="CM215"/>
      <c r="CN215"/>
      <c r="CO215"/>
      <c r="CP215"/>
      <c r="CQ215"/>
      <c r="CR215"/>
      <c r="CS215"/>
    </row>
    <row r="216" spans="2:97" x14ac:dyDescent="0.25">
      <c r="B216" s="70" t="str">
        <f t="shared" si="105"/>
        <v/>
      </c>
      <c r="C216" s="169" t="str">
        <f t="shared" si="105"/>
        <v/>
      </c>
      <c r="D216" s="275" t="str">
        <f t="shared" si="105"/>
        <v/>
      </c>
      <c r="E216" s="275">
        <f t="shared" si="105"/>
        <v>42931</v>
      </c>
      <c r="F216" s="275">
        <f t="shared" si="105"/>
        <v>0</v>
      </c>
      <c r="G216" s="276">
        <f t="shared" si="105"/>
        <v>0</v>
      </c>
      <c r="H216" s="280">
        <f t="shared" si="105"/>
        <v>0</v>
      </c>
      <c r="I216" s="98">
        <f t="shared" si="81"/>
        <v>0</v>
      </c>
      <c r="J216" s="248">
        <f>IF(I216=0,0,SUMIFS('Sch A. Input'!I107:BJ107,'Sch A. Input'!$I$14:$BJ$14,"Recurring",'Sch A. Input'!$I$13:$BJ$13,"&lt;="&amp;$R$120,'Sch A. Input'!$I$13:$BJ$13,"&lt;="&amp;$L$11))</f>
        <v>0</v>
      </c>
      <c r="K216" s="248">
        <f>IF(I216=0,0,SUMIFS('Sch A. Input'!I107:BJ107,'Sch A. Input'!$I$14:$BJ$14,"One-time",'Sch A. Input'!$I$13:$BJ$13,"&lt;="&amp;$R$120,'Sch A. Input'!$I$13:$BJ$13,"&lt;="&amp;$L$11))</f>
        <v>0</v>
      </c>
      <c r="L216" s="289">
        <f t="shared" si="82"/>
        <v>0</v>
      </c>
      <c r="M216" s="248">
        <f t="shared" si="83"/>
        <v>0</v>
      </c>
      <c r="N216" s="248">
        <f t="shared" si="84"/>
        <v>0</v>
      </c>
      <c r="O216" s="349">
        <f t="shared" si="85"/>
        <v>0</v>
      </c>
      <c r="P216" s="281">
        <f t="shared" si="86"/>
        <v>0</v>
      </c>
      <c r="Q216" s="287">
        <f t="shared" si="87"/>
        <v>0</v>
      </c>
      <c r="R216" s="251">
        <f t="shared" si="88"/>
        <v>0</v>
      </c>
      <c r="S216" s="252"/>
      <c r="T216" s="292">
        <f t="shared" si="89"/>
        <v>0</v>
      </c>
      <c r="U216" s="248">
        <f>IF(T216=0,0,SUMIFS('Sch A. Input'!I107:BJ107,'Sch A. Input'!$I$14:$BJ$14,"Recurring",'Sch A. Input'!$I$13:$BJ$13,"&lt;="&amp;$L$11,'Sch A. Input'!$I$13:$BJ$13,"&lt;="&amp;$AC$120,'Sch A. Input'!$I$13:$BJ$13,"&gt;"&amp;$R$120))</f>
        <v>0</v>
      </c>
      <c r="V216" s="248">
        <f>IF(T216=0,0,SUMIFS('Sch A. Input'!I107:BJ107,'Sch A. Input'!$I$14:$BJ$14,"One-time",'Sch A. Input'!$I$13:$BJ$13,"&lt;="&amp;$L$11,'Sch A. Input'!$I$13:$BJ$13,"&lt;="&amp;$AC$120,'Sch A. Input'!$I$13:$BJ$13,"&gt;"&amp;$R$120))</f>
        <v>0</v>
      </c>
      <c r="W216" s="289">
        <f t="shared" si="90"/>
        <v>0</v>
      </c>
      <c r="X216" s="248">
        <f t="shared" si="91"/>
        <v>0</v>
      </c>
      <c r="Y216" s="248">
        <f t="shared" si="92"/>
        <v>0</v>
      </c>
      <c r="Z216" s="348">
        <f t="shared" si="93"/>
        <v>0</v>
      </c>
      <c r="AA216" s="281">
        <f t="shared" si="94"/>
        <v>0</v>
      </c>
      <c r="AB216" s="287">
        <f t="shared" si="95"/>
        <v>0</v>
      </c>
      <c r="AC216" s="251">
        <f t="shared" si="96"/>
        <v>0</v>
      </c>
      <c r="AE216" s="292">
        <f t="shared" si="97"/>
        <v>0</v>
      </c>
      <c r="AF216" s="248">
        <f>IF(AE216=0,0,SUMIFS('Sch A. Input'!I107:BJ107,'Sch A. Input'!$I$14:$BJ$14,"Recurring",'Sch A. Input'!$I$13:$BJ$13,"&lt;="&amp;$L$11,'Sch A. Input'!$I$13:$BJ$13,"&lt;="&amp;$AN$120,'Sch A. Input'!$I$13:$BJ$13,"&gt;"&amp;$AC$120))</f>
        <v>0</v>
      </c>
      <c r="AG216" s="248">
        <f>IF(AE216=0,0,SUMIFS('Sch A. Input'!I107:BJ107,'Sch A. Input'!$I$14:$BJ$14,"One-time",'Sch A. Input'!$I$13:$BJ$13,"&lt;="&amp;L$11,'Sch A. Input'!$I$13:$BJ$13,"&lt;="&amp;$AN$120,'Sch A. Input'!$I$13:$BJ$13,"&gt;"&amp;$AC$120))</f>
        <v>0</v>
      </c>
      <c r="AH216" s="289">
        <f t="shared" si="98"/>
        <v>0</v>
      </c>
      <c r="AI216" s="248">
        <f t="shared" si="99"/>
        <v>0</v>
      </c>
      <c r="AJ216" s="248">
        <f t="shared" si="100"/>
        <v>0</v>
      </c>
      <c r="AK216" s="348">
        <f t="shared" si="101"/>
        <v>0</v>
      </c>
      <c r="AL216" s="281">
        <f t="shared" si="102"/>
        <v>0</v>
      </c>
      <c r="AM216" s="287">
        <f t="shared" si="103"/>
        <v>0</v>
      </c>
      <c r="AN216" s="251">
        <f t="shared" si="104"/>
        <v>0</v>
      </c>
      <c r="AT216" s="163"/>
      <c r="AU216" s="163"/>
      <c r="BK216" s="2"/>
      <c r="BL216" s="2"/>
      <c r="BM216" s="2"/>
      <c r="BN216" s="2"/>
      <c r="BO216" s="2"/>
      <c r="BP216" s="2"/>
      <c r="BQ216" s="2"/>
      <c r="BR216" s="2"/>
      <c r="BS216" s="2"/>
      <c r="BT216" s="2"/>
      <c r="BU216" s="2"/>
      <c r="BV216" s="2"/>
      <c r="CI216"/>
      <c r="CJ216"/>
      <c r="CK216"/>
      <c r="CL216"/>
      <c r="CM216"/>
      <c r="CN216"/>
      <c r="CO216"/>
      <c r="CP216"/>
      <c r="CQ216"/>
      <c r="CR216"/>
      <c r="CS216"/>
    </row>
    <row r="217" spans="2:97" x14ac:dyDescent="0.25">
      <c r="B217" s="70" t="str">
        <f t="shared" si="105"/>
        <v/>
      </c>
      <c r="C217" s="169" t="str">
        <f t="shared" si="105"/>
        <v/>
      </c>
      <c r="D217" s="275" t="str">
        <f t="shared" si="105"/>
        <v/>
      </c>
      <c r="E217" s="275">
        <f t="shared" si="105"/>
        <v>42931</v>
      </c>
      <c r="F217" s="275">
        <f t="shared" si="105"/>
        <v>0</v>
      </c>
      <c r="G217" s="276">
        <f t="shared" si="105"/>
        <v>0</v>
      </c>
      <c r="H217" s="280">
        <f t="shared" si="105"/>
        <v>0</v>
      </c>
      <c r="I217" s="98">
        <f t="shared" si="81"/>
        <v>0</v>
      </c>
      <c r="J217" s="248">
        <f>IF(I217=0,0,SUMIFS('Sch A. Input'!I108:BJ108,'Sch A. Input'!$I$14:$BJ$14,"Recurring",'Sch A. Input'!$I$13:$BJ$13,"&lt;="&amp;$R$120,'Sch A. Input'!$I$13:$BJ$13,"&lt;="&amp;$L$11))</f>
        <v>0</v>
      </c>
      <c r="K217" s="248">
        <f>IF(I217=0,0,SUMIFS('Sch A. Input'!I108:BJ108,'Sch A. Input'!$I$14:$BJ$14,"One-time",'Sch A. Input'!$I$13:$BJ$13,"&lt;="&amp;$R$120,'Sch A. Input'!$I$13:$BJ$13,"&lt;="&amp;$L$11))</f>
        <v>0</v>
      </c>
      <c r="L217" s="289">
        <f t="shared" si="82"/>
        <v>0</v>
      </c>
      <c r="M217" s="248">
        <f t="shared" si="83"/>
        <v>0</v>
      </c>
      <c r="N217" s="248">
        <f t="shared" si="84"/>
        <v>0</v>
      </c>
      <c r="O217" s="349">
        <f t="shared" si="85"/>
        <v>0</v>
      </c>
      <c r="P217" s="281">
        <f t="shared" si="86"/>
        <v>0</v>
      </c>
      <c r="Q217" s="287">
        <f t="shared" si="87"/>
        <v>0</v>
      </c>
      <c r="R217" s="251">
        <f t="shared" si="88"/>
        <v>0</v>
      </c>
      <c r="S217" s="252"/>
      <c r="T217" s="292">
        <f t="shared" si="89"/>
        <v>0</v>
      </c>
      <c r="U217" s="248">
        <f>IF(T217=0,0,SUMIFS('Sch A. Input'!I108:BJ108,'Sch A. Input'!$I$14:$BJ$14,"Recurring",'Sch A. Input'!$I$13:$BJ$13,"&lt;="&amp;$L$11,'Sch A. Input'!$I$13:$BJ$13,"&lt;="&amp;$AC$120,'Sch A. Input'!$I$13:$BJ$13,"&gt;"&amp;$R$120))</f>
        <v>0</v>
      </c>
      <c r="V217" s="248">
        <f>IF(T217=0,0,SUMIFS('Sch A. Input'!I108:BJ108,'Sch A. Input'!$I$14:$BJ$14,"One-time",'Sch A. Input'!$I$13:$BJ$13,"&lt;="&amp;$L$11,'Sch A. Input'!$I$13:$BJ$13,"&lt;="&amp;$AC$120,'Sch A. Input'!$I$13:$BJ$13,"&gt;"&amp;$R$120))</f>
        <v>0</v>
      </c>
      <c r="W217" s="289">
        <f t="shared" si="90"/>
        <v>0</v>
      </c>
      <c r="X217" s="248">
        <f t="shared" si="91"/>
        <v>0</v>
      </c>
      <c r="Y217" s="248">
        <f t="shared" si="92"/>
        <v>0</v>
      </c>
      <c r="Z217" s="348">
        <f t="shared" si="93"/>
        <v>0</v>
      </c>
      <c r="AA217" s="281">
        <f t="shared" si="94"/>
        <v>0</v>
      </c>
      <c r="AB217" s="287">
        <f t="shared" si="95"/>
        <v>0</v>
      </c>
      <c r="AC217" s="251">
        <f t="shared" si="96"/>
        <v>0</v>
      </c>
      <c r="AE217" s="292">
        <f t="shared" si="97"/>
        <v>0</v>
      </c>
      <c r="AF217" s="248">
        <f>IF(AE217=0,0,SUMIFS('Sch A. Input'!I108:BJ108,'Sch A. Input'!$I$14:$BJ$14,"Recurring",'Sch A. Input'!$I$13:$BJ$13,"&lt;="&amp;$L$11,'Sch A. Input'!$I$13:$BJ$13,"&lt;="&amp;$AN$120,'Sch A. Input'!$I$13:$BJ$13,"&gt;"&amp;$AC$120))</f>
        <v>0</v>
      </c>
      <c r="AG217" s="248">
        <f>IF(AE217=0,0,SUMIFS('Sch A. Input'!I108:BJ108,'Sch A. Input'!$I$14:$BJ$14,"One-time",'Sch A. Input'!$I$13:$BJ$13,"&lt;="&amp;L$11,'Sch A. Input'!$I$13:$BJ$13,"&lt;="&amp;$AN$120,'Sch A. Input'!$I$13:$BJ$13,"&gt;"&amp;$AC$120))</f>
        <v>0</v>
      </c>
      <c r="AH217" s="289">
        <f t="shared" si="98"/>
        <v>0</v>
      </c>
      <c r="AI217" s="248">
        <f t="shared" si="99"/>
        <v>0</v>
      </c>
      <c r="AJ217" s="248">
        <f t="shared" si="100"/>
        <v>0</v>
      </c>
      <c r="AK217" s="348">
        <f t="shared" si="101"/>
        <v>0</v>
      </c>
      <c r="AL217" s="281">
        <f t="shared" si="102"/>
        <v>0</v>
      </c>
      <c r="AM217" s="287">
        <f t="shared" si="103"/>
        <v>0</v>
      </c>
      <c r="AN217" s="251">
        <f t="shared" si="104"/>
        <v>0</v>
      </c>
      <c r="AT217" s="163"/>
      <c r="AU217" s="163"/>
      <c r="BK217" s="2"/>
      <c r="BL217" s="2"/>
      <c r="BM217" s="2"/>
      <c r="BN217" s="2"/>
      <c r="BO217" s="2"/>
      <c r="BP217" s="2"/>
      <c r="BQ217" s="2"/>
      <c r="BR217" s="2"/>
      <c r="BS217" s="2"/>
      <c r="BT217" s="2"/>
      <c r="BU217" s="2"/>
      <c r="BV217" s="2"/>
      <c r="CI217"/>
      <c r="CJ217"/>
      <c r="CK217"/>
      <c r="CL217"/>
      <c r="CM217"/>
      <c r="CN217"/>
      <c r="CO217"/>
      <c r="CP217"/>
      <c r="CQ217"/>
      <c r="CR217"/>
      <c r="CS217"/>
    </row>
    <row r="218" spans="2:97" x14ac:dyDescent="0.25">
      <c r="B218" s="70" t="str">
        <f t="shared" si="105"/>
        <v/>
      </c>
      <c r="C218" s="169" t="str">
        <f t="shared" si="105"/>
        <v/>
      </c>
      <c r="D218" s="275" t="str">
        <f t="shared" si="105"/>
        <v/>
      </c>
      <c r="E218" s="275">
        <f t="shared" si="105"/>
        <v>42931</v>
      </c>
      <c r="F218" s="275">
        <f t="shared" si="105"/>
        <v>0</v>
      </c>
      <c r="G218" s="276">
        <f t="shared" si="105"/>
        <v>0</v>
      </c>
      <c r="H218" s="280">
        <f t="shared" si="105"/>
        <v>0</v>
      </c>
      <c r="I218" s="98">
        <f t="shared" si="81"/>
        <v>0</v>
      </c>
      <c r="J218" s="248">
        <f>IF(I218=0,0,SUMIFS('Sch A. Input'!I109:BJ109,'Sch A. Input'!$I$14:$BJ$14,"Recurring",'Sch A. Input'!$I$13:$BJ$13,"&lt;="&amp;$R$120,'Sch A. Input'!$I$13:$BJ$13,"&lt;="&amp;$L$11))</f>
        <v>0</v>
      </c>
      <c r="K218" s="248">
        <f>IF(I218=0,0,SUMIFS('Sch A. Input'!I109:BJ109,'Sch A. Input'!$I$14:$BJ$14,"One-time",'Sch A. Input'!$I$13:$BJ$13,"&lt;="&amp;$R$120,'Sch A. Input'!$I$13:$BJ$13,"&lt;="&amp;$L$11))</f>
        <v>0</v>
      </c>
      <c r="L218" s="289">
        <f t="shared" si="82"/>
        <v>0</v>
      </c>
      <c r="M218" s="248">
        <f t="shared" si="83"/>
        <v>0</v>
      </c>
      <c r="N218" s="248">
        <f t="shared" si="84"/>
        <v>0</v>
      </c>
      <c r="O218" s="349">
        <f t="shared" si="85"/>
        <v>0</v>
      </c>
      <c r="P218" s="281">
        <f t="shared" si="86"/>
        <v>0</v>
      </c>
      <c r="Q218" s="287">
        <f t="shared" si="87"/>
        <v>0</v>
      </c>
      <c r="R218" s="251">
        <f t="shared" si="88"/>
        <v>0</v>
      </c>
      <c r="S218" s="252"/>
      <c r="T218" s="292">
        <f t="shared" si="89"/>
        <v>0</v>
      </c>
      <c r="U218" s="248">
        <f>IF(T218=0,0,SUMIFS('Sch A. Input'!I109:BJ109,'Sch A. Input'!$I$14:$BJ$14,"Recurring",'Sch A. Input'!$I$13:$BJ$13,"&lt;="&amp;$L$11,'Sch A. Input'!$I$13:$BJ$13,"&lt;="&amp;$AC$120,'Sch A. Input'!$I$13:$BJ$13,"&gt;"&amp;$R$120))</f>
        <v>0</v>
      </c>
      <c r="V218" s="248">
        <f>IF(T218=0,0,SUMIFS('Sch A. Input'!I109:BJ109,'Sch A. Input'!$I$14:$BJ$14,"One-time",'Sch A. Input'!$I$13:$BJ$13,"&lt;="&amp;$L$11,'Sch A. Input'!$I$13:$BJ$13,"&lt;="&amp;$AC$120,'Sch A. Input'!$I$13:$BJ$13,"&gt;"&amp;$R$120))</f>
        <v>0</v>
      </c>
      <c r="W218" s="289">
        <f t="shared" si="90"/>
        <v>0</v>
      </c>
      <c r="X218" s="248">
        <f t="shared" si="91"/>
        <v>0</v>
      </c>
      <c r="Y218" s="248">
        <f t="shared" si="92"/>
        <v>0</v>
      </c>
      <c r="Z218" s="348">
        <f t="shared" si="93"/>
        <v>0</v>
      </c>
      <c r="AA218" s="281">
        <f t="shared" si="94"/>
        <v>0</v>
      </c>
      <c r="AB218" s="287">
        <f t="shared" si="95"/>
        <v>0</v>
      </c>
      <c r="AC218" s="251">
        <f t="shared" si="96"/>
        <v>0</v>
      </c>
      <c r="AE218" s="292">
        <f t="shared" si="97"/>
        <v>0</v>
      </c>
      <c r="AF218" s="248">
        <f>IF(AE218=0,0,SUMIFS('Sch A. Input'!I109:BJ109,'Sch A. Input'!$I$14:$BJ$14,"Recurring",'Sch A. Input'!$I$13:$BJ$13,"&lt;="&amp;$L$11,'Sch A. Input'!$I$13:$BJ$13,"&lt;="&amp;$AN$120,'Sch A. Input'!$I$13:$BJ$13,"&gt;"&amp;$AC$120))</f>
        <v>0</v>
      </c>
      <c r="AG218" s="248">
        <f>IF(AE218=0,0,SUMIFS('Sch A. Input'!I109:BJ109,'Sch A. Input'!$I$14:$BJ$14,"One-time",'Sch A. Input'!$I$13:$BJ$13,"&lt;="&amp;L$11,'Sch A. Input'!$I$13:$BJ$13,"&lt;="&amp;$AN$120,'Sch A. Input'!$I$13:$BJ$13,"&gt;"&amp;$AC$120))</f>
        <v>0</v>
      </c>
      <c r="AH218" s="289">
        <f t="shared" si="98"/>
        <v>0</v>
      </c>
      <c r="AI218" s="248">
        <f t="shared" si="99"/>
        <v>0</v>
      </c>
      <c r="AJ218" s="248">
        <f t="shared" si="100"/>
        <v>0</v>
      </c>
      <c r="AK218" s="348">
        <f t="shared" si="101"/>
        <v>0</v>
      </c>
      <c r="AL218" s="281">
        <f t="shared" si="102"/>
        <v>0</v>
      </c>
      <c r="AM218" s="287">
        <f t="shared" si="103"/>
        <v>0</v>
      </c>
      <c r="AN218" s="251">
        <f t="shared" si="104"/>
        <v>0</v>
      </c>
      <c r="AT218" s="163"/>
      <c r="AU218" s="163"/>
      <c r="BK218" s="2"/>
      <c r="BL218" s="2"/>
      <c r="BM218" s="2"/>
      <c r="BN218" s="2"/>
      <c r="BO218" s="2"/>
      <c r="BP218" s="2"/>
      <c r="BQ218" s="2"/>
      <c r="BR218" s="2"/>
      <c r="BS218" s="2"/>
      <c r="BT218" s="2"/>
      <c r="BU218" s="2"/>
      <c r="BV218" s="2"/>
      <c r="CI218"/>
      <c r="CJ218"/>
      <c r="CK218"/>
      <c r="CL218"/>
      <c r="CM218"/>
      <c r="CN218"/>
      <c r="CO218"/>
      <c r="CP218"/>
      <c r="CQ218"/>
      <c r="CR218"/>
      <c r="CS218"/>
    </row>
    <row r="219" spans="2:97" x14ac:dyDescent="0.25">
      <c r="B219" s="70" t="str">
        <f t="shared" si="105"/>
        <v/>
      </c>
      <c r="C219" s="169" t="str">
        <f t="shared" si="105"/>
        <v/>
      </c>
      <c r="D219" s="275" t="str">
        <f t="shared" si="105"/>
        <v/>
      </c>
      <c r="E219" s="275">
        <f t="shared" si="105"/>
        <v>42931</v>
      </c>
      <c r="F219" s="275">
        <f t="shared" si="105"/>
        <v>0</v>
      </c>
      <c r="G219" s="276">
        <f t="shared" si="105"/>
        <v>0</v>
      </c>
      <c r="H219" s="280">
        <f t="shared" si="105"/>
        <v>0</v>
      </c>
      <c r="I219" s="98">
        <f t="shared" si="81"/>
        <v>0</v>
      </c>
      <c r="J219" s="248">
        <f>IF(I219=0,0,SUMIFS('Sch A. Input'!I110:BJ110,'Sch A. Input'!$I$14:$BJ$14,"Recurring",'Sch A. Input'!$I$13:$BJ$13,"&lt;="&amp;$R$120,'Sch A. Input'!$I$13:$BJ$13,"&lt;="&amp;$L$11))</f>
        <v>0</v>
      </c>
      <c r="K219" s="248">
        <f>IF(I219=0,0,SUMIFS('Sch A. Input'!I110:BJ110,'Sch A. Input'!$I$14:$BJ$14,"One-time",'Sch A. Input'!$I$13:$BJ$13,"&lt;="&amp;$R$120,'Sch A. Input'!$I$13:$BJ$13,"&lt;="&amp;$L$11))</f>
        <v>0</v>
      </c>
      <c r="L219" s="289">
        <f t="shared" si="82"/>
        <v>0</v>
      </c>
      <c r="M219" s="248">
        <f t="shared" si="83"/>
        <v>0</v>
      </c>
      <c r="N219" s="248">
        <f t="shared" si="84"/>
        <v>0</v>
      </c>
      <c r="O219" s="349">
        <f t="shared" si="85"/>
        <v>0</v>
      </c>
      <c r="P219" s="281">
        <f t="shared" si="86"/>
        <v>0</v>
      </c>
      <c r="Q219" s="287">
        <f t="shared" si="87"/>
        <v>0</v>
      </c>
      <c r="R219" s="251">
        <f t="shared" si="88"/>
        <v>0</v>
      </c>
      <c r="S219" s="252"/>
      <c r="T219" s="292">
        <f t="shared" si="89"/>
        <v>0</v>
      </c>
      <c r="U219" s="248">
        <f>IF(T219=0,0,SUMIFS('Sch A. Input'!I110:BJ110,'Sch A. Input'!$I$14:$BJ$14,"Recurring",'Sch A. Input'!$I$13:$BJ$13,"&lt;="&amp;$L$11,'Sch A. Input'!$I$13:$BJ$13,"&lt;="&amp;$AC$120,'Sch A. Input'!$I$13:$BJ$13,"&gt;"&amp;$R$120))</f>
        <v>0</v>
      </c>
      <c r="V219" s="248">
        <f>IF(T219=0,0,SUMIFS('Sch A. Input'!I110:BJ110,'Sch A. Input'!$I$14:$BJ$14,"One-time",'Sch A. Input'!$I$13:$BJ$13,"&lt;="&amp;$L$11,'Sch A. Input'!$I$13:$BJ$13,"&lt;="&amp;$AC$120,'Sch A. Input'!$I$13:$BJ$13,"&gt;"&amp;$R$120))</f>
        <v>0</v>
      </c>
      <c r="W219" s="289">
        <f t="shared" si="90"/>
        <v>0</v>
      </c>
      <c r="X219" s="248">
        <f t="shared" si="91"/>
        <v>0</v>
      </c>
      <c r="Y219" s="248">
        <f t="shared" si="92"/>
        <v>0</v>
      </c>
      <c r="Z219" s="348">
        <f t="shared" si="93"/>
        <v>0</v>
      </c>
      <c r="AA219" s="281">
        <f t="shared" si="94"/>
        <v>0</v>
      </c>
      <c r="AB219" s="287">
        <f t="shared" si="95"/>
        <v>0</v>
      </c>
      <c r="AC219" s="251">
        <f t="shared" si="96"/>
        <v>0</v>
      </c>
      <c r="AE219" s="292">
        <f t="shared" si="97"/>
        <v>0</v>
      </c>
      <c r="AF219" s="248">
        <f>IF(AE219=0,0,SUMIFS('Sch A. Input'!I110:BJ110,'Sch A. Input'!$I$14:$BJ$14,"Recurring",'Sch A. Input'!$I$13:$BJ$13,"&lt;="&amp;$L$11,'Sch A. Input'!$I$13:$BJ$13,"&lt;="&amp;$AN$120,'Sch A. Input'!$I$13:$BJ$13,"&gt;"&amp;$AC$120))</f>
        <v>0</v>
      </c>
      <c r="AG219" s="248">
        <f>IF(AE219=0,0,SUMIFS('Sch A. Input'!I110:BJ110,'Sch A. Input'!$I$14:$BJ$14,"One-time",'Sch A. Input'!$I$13:$BJ$13,"&lt;="&amp;L$11,'Sch A. Input'!$I$13:$BJ$13,"&lt;="&amp;$AN$120,'Sch A. Input'!$I$13:$BJ$13,"&gt;"&amp;$AC$120))</f>
        <v>0</v>
      </c>
      <c r="AH219" s="289">
        <f t="shared" si="98"/>
        <v>0</v>
      </c>
      <c r="AI219" s="248">
        <f t="shared" si="99"/>
        <v>0</v>
      </c>
      <c r="AJ219" s="248">
        <f t="shared" si="100"/>
        <v>0</v>
      </c>
      <c r="AK219" s="348">
        <f t="shared" si="101"/>
        <v>0</v>
      </c>
      <c r="AL219" s="281">
        <f t="shared" si="102"/>
        <v>0</v>
      </c>
      <c r="AM219" s="287">
        <f t="shared" si="103"/>
        <v>0</v>
      </c>
      <c r="AN219" s="251">
        <f t="shared" si="104"/>
        <v>0</v>
      </c>
      <c r="AT219" s="163"/>
      <c r="AU219" s="163"/>
      <c r="BK219" s="2"/>
      <c r="BL219" s="2"/>
      <c r="BM219" s="2"/>
      <c r="BN219" s="2"/>
      <c r="BO219" s="2"/>
      <c r="BP219" s="2"/>
      <c r="BQ219" s="2"/>
      <c r="BR219" s="2"/>
      <c r="BS219" s="2"/>
      <c r="BT219" s="2"/>
      <c r="BU219" s="2"/>
      <c r="BV219" s="2"/>
      <c r="CI219"/>
      <c r="CJ219"/>
      <c r="CK219"/>
      <c r="CL219"/>
      <c r="CM219"/>
      <c r="CN219"/>
      <c r="CO219"/>
      <c r="CP219"/>
      <c r="CQ219"/>
      <c r="CR219"/>
      <c r="CS219"/>
    </row>
    <row r="220" spans="2:97" x14ac:dyDescent="0.25">
      <c r="B220" s="70" t="str">
        <f t="shared" si="105"/>
        <v/>
      </c>
      <c r="C220" s="169" t="str">
        <f t="shared" si="105"/>
        <v/>
      </c>
      <c r="D220" s="275" t="str">
        <f t="shared" si="105"/>
        <v/>
      </c>
      <c r="E220" s="275">
        <f t="shared" si="105"/>
        <v>42931</v>
      </c>
      <c r="F220" s="275">
        <f t="shared" si="105"/>
        <v>0</v>
      </c>
      <c r="G220" s="276">
        <f t="shared" si="105"/>
        <v>0</v>
      </c>
      <c r="H220" s="280">
        <f t="shared" si="105"/>
        <v>0</v>
      </c>
      <c r="I220" s="98">
        <f t="shared" si="81"/>
        <v>0</v>
      </c>
      <c r="J220" s="248">
        <f>IF(I220=0,0,SUMIFS('Sch A. Input'!I111:BJ111,'Sch A. Input'!$I$14:$BJ$14,"Recurring",'Sch A. Input'!$I$13:$BJ$13,"&lt;="&amp;$R$120,'Sch A. Input'!$I$13:$BJ$13,"&lt;="&amp;$L$11))</f>
        <v>0</v>
      </c>
      <c r="K220" s="248">
        <f>IF(I220=0,0,SUMIFS('Sch A. Input'!I111:BJ111,'Sch A. Input'!$I$14:$BJ$14,"One-time",'Sch A. Input'!$I$13:$BJ$13,"&lt;="&amp;$R$120,'Sch A. Input'!$I$13:$BJ$13,"&lt;="&amp;$L$11))</f>
        <v>0</v>
      </c>
      <c r="L220" s="289">
        <f t="shared" si="82"/>
        <v>0</v>
      </c>
      <c r="M220" s="248">
        <f t="shared" si="83"/>
        <v>0</v>
      </c>
      <c r="N220" s="248">
        <f t="shared" si="84"/>
        <v>0</v>
      </c>
      <c r="O220" s="349">
        <f t="shared" si="85"/>
        <v>0</v>
      </c>
      <c r="P220" s="281">
        <f t="shared" si="86"/>
        <v>0</v>
      </c>
      <c r="Q220" s="287">
        <f t="shared" si="87"/>
        <v>0</v>
      </c>
      <c r="R220" s="251">
        <f t="shared" si="88"/>
        <v>0</v>
      </c>
      <c r="S220" s="252"/>
      <c r="T220" s="292">
        <f t="shared" si="89"/>
        <v>0</v>
      </c>
      <c r="U220" s="248">
        <f>IF(T220=0,0,SUMIFS('Sch A. Input'!I111:BJ111,'Sch A. Input'!$I$14:$BJ$14,"Recurring",'Sch A. Input'!$I$13:$BJ$13,"&lt;="&amp;$L$11,'Sch A. Input'!$I$13:$BJ$13,"&lt;="&amp;$AC$120,'Sch A. Input'!$I$13:$BJ$13,"&gt;"&amp;$R$120))</f>
        <v>0</v>
      </c>
      <c r="V220" s="248">
        <f>IF(T220=0,0,SUMIFS('Sch A. Input'!I111:BJ111,'Sch A. Input'!$I$14:$BJ$14,"One-time",'Sch A. Input'!$I$13:$BJ$13,"&lt;="&amp;$L$11,'Sch A. Input'!$I$13:$BJ$13,"&lt;="&amp;$AC$120,'Sch A. Input'!$I$13:$BJ$13,"&gt;"&amp;$R$120))</f>
        <v>0</v>
      </c>
      <c r="W220" s="289">
        <f t="shared" si="90"/>
        <v>0</v>
      </c>
      <c r="X220" s="248">
        <f t="shared" si="91"/>
        <v>0</v>
      </c>
      <c r="Y220" s="248">
        <f t="shared" si="92"/>
        <v>0</v>
      </c>
      <c r="Z220" s="348">
        <f t="shared" si="93"/>
        <v>0</v>
      </c>
      <c r="AA220" s="281">
        <f t="shared" si="94"/>
        <v>0</v>
      </c>
      <c r="AB220" s="287">
        <f t="shared" si="95"/>
        <v>0</v>
      </c>
      <c r="AC220" s="251">
        <f t="shared" si="96"/>
        <v>0</v>
      </c>
      <c r="AE220" s="292">
        <f t="shared" si="97"/>
        <v>0</v>
      </c>
      <c r="AF220" s="248">
        <f>IF(AE220=0,0,SUMIFS('Sch A. Input'!I111:BJ111,'Sch A. Input'!$I$14:$BJ$14,"Recurring",'Sch A. Input'!$I$13:$BJ$13,"&lt;="&amp;$L$11,'Sch A. Input'!$I$13:$BJ$13,"&lt;="&amp;$AN$120,'Sch A. Input'!$I$13:$BJ$13,"&gt;"&amp;$AC$120))</f>
        <v>0</v>
      </c>
      <c r="AG220" s="248">
        <f>IF(AE220=0,0,SUMIFS('Sch A. Input'!I111:BJ111,'Sch A. Input'!$I$14:$BJ$14,"One-time",'Sch A. Input'!$I$13:$BJ$13,"&lt;="&amp;L$11,'Sch A. Input'!$I$13:$BJ$13,"&lt;="&amp;$AN$120,'Sch A. Input'!$I$13:$BJ$13,"&gt;"&amp;$AC$120))</f>
        <v>0</v>
      </c>
      <c r="AH220" s="289">
        <f t="shared" si="98"/>
        <v>0</v>
      </c>
      <c r="AI220" s="248">
        <f t="shared" si="99"/>
        <v>0</v>
      </c>
      <c r="AJ220" s="248">
        <f t="shared" si="100"/>
        <v>0</v>
      </c>
      <c r="AK220" s="348">
        <f t="shared" si="101"/>
        <v>0</v>
      </c>
      <c r="AL220" s="281">
        <f t="shared" si="102"/>
        <v>0</v>
      </c>
      <c r="AM220" s="287">
        <f t="shared" si="103"/>
        <v>0</v>
      </c>
      <c r="AN220" s="251">
        <f t="shared" si="104"/>
        <v>0</v>
      </c>
      <c r="AT220" s="163"/>
      <c r="AU220" s="163"/>
      <c r="BK220" s="2"/>
      <c r="BL220" s="2"/>
      <c r="BM220" s="2"/>
      <c r="BN220" s="2"/>
      <c r="BO220" s="2"/>
      <c r="BP220" s="2"/>
      <c r="BQ220" s="2"/>
      <c r="BR220" s="2"/>
      <c r="BS220" s="2"/>
      <c r="BT220" s="2"/>
      <c r="BU220" s="2"/>
      <c r="BV220" s="2"/>
      <c r="CI220"/>
      <c r="CJ220"/>
      <c r="CK220"/>
      <c r="CL220"/>
      <c r="CM220"/>
      <c r="CN220"/>
      <c r="CO220"/>
      <c r="CP220"/>
      <c r="CQ220"/>
      <c r="CR220"/>
      <c r="CS220"/>
    </row>
    <row r="221" spans="2:97" x14ac:dyDescent="0.25">
      <c r="B221" s="70" t="str">
        <f t="shared" si="105"/>
        <v/>
      </c>
      <c r="C221" s="169" t="str">
        <f t="shared" si="105"/>
        <v/>
      </c>
      <c r="D221" s="275" t="str">
        <f t="shared" si="105"/>
        <v/>
      </c>
      <c r="E221" s="275">
        <f t="shared" si="105"/>
        <v>42931</v>
      </c>
      <c r="F221" s="275">
        <f t="shared" si="105"/>
        <v>0</v>
      </c>
      <c r="G221" s="276">
        <f t="shared" si="105"/>
        <v>0</v>
      </c>
      <c r="H221" s="280">
        <f t="shared" si="105"/>
        <v>0</v>
      </c>
      <c r="I221" s="98">
        <f t="shared" si="81"/>
        <v>0</v>
      </c>
      <c r="J221" s="248">
        <f>IF(I221=0,0,SUMIFS('Sch A. Input'!I112:BJ112,'Sch A. Input'!$I$14:$BJ$14,"Recurring",'Sch A. Input'!$I$13:$BJ$13,"&lt;="&amp;$R$120,'Sch A. Input'!$I$13:$BJ$13,"&lt;="&amp;$L$11))</f>
        <v>0</v>
      </c>
      <c r="K221" s="248">
        <f>IF(I221=0,0,SUMIFS('Sch A. Input'!I112:BJ112,'Sch A. Input'!$I$14:$BJ$14,"One-time",'Sch A. Input'!$I$13:$BJ$13,"&lt;="&amp;$R$120,'Sch A. Input'!$I$13:$BJ$13,"&lt;="&amp;$L$11))</f>
        <v>0</v>
      </c>
      <c r="L221" s="289">
        <f t="shared" si="82"/>
        <v>0</v>
      </c>
      <c r="M221" s="248">
        <f t="shared" si="83"/>
        <v>0</v>
      </c>
      <c r="N221" s="248">
        <f t="shared" si="84"/>
        <v>0</v>
      </c>
      <c r="O221" s="349">
        <f t="shared" si="85"/>
        <v>0</v>
      </c>
      <c r="P221" s="281">
        <f t="shared" si="86"/>
        <v>0</v>
      </c>
      <c r="Q221" s="287">
        <f t="shared" si="87"/>
        <v>0</v>
      </c>
      <c r="R221" s="251">
        <f t="shared" si="88"/>
        <v>0</v>
      </c>
      <c r="S221" s="252"/>
      <c r="T221" s="292">
        <f t="shared" si="89"/>
        <v>0</v>
      </c>
      <c r="U221" s="248">
        <f>IF(T221=0,0,SUMIFS('Sch A. Input'!I112:BJ112,'Sch A. Input'!$I$14:$BJ$14,"Recurring",'Sch A. Input'!$I$13:$BJ$13,"&lt;="&amp;$L$11,'Sch A. Input'!$I$13:$BJ$13,"&lt;="&amp;$AC$120,'Sch A. Input'!$I$13:$BJ$13,"&gt;"&amp;$R$120))</f>
        <v>0</v>
      </c>
      <c r="V221" s="248">
        <f>IF(T221=0,0,SUMIFS('Sch A. Input'!I112:BJ112,'Sch A. Input'!$I$14:$BJ$14,"One-time",'Sch A. Input'!$I$13:$BJ$13,"&lt;="&amp;$L$11,'Sch A. Input'!$I$13:$BJ$13,"&lt;="&amp;$AC$120,'Sch A. Input'!$I$13:$BJ$13,"&gt;"&amp;$R$120))</f>
        <v>0</v>
      </c>
      <c r="W221" s="289">
        <f t="shared" si="90"/>
        <v>0</v>
      </c>
      <c r="X221" s="248">
        <f t="shared" si="91"/>
        <v>0</v>
      </c>
      <c r="Y221" s="248">
        <f t="shared" si="92"/>
        <v>0</v>
      </c>
      <c r="Z221" s="348">
        <f t="shared" si="93"/>
        <v>0</v>
      </c>
      <c r="AA221" s="281">
        <f t="shared" si="94"/>
        <v>0</v>
      </c>
      <c r="AB221" s="287">
        <f t="shared" si="95"/>
        <v>0</v>
      </c>
      <c r="AC221" s="251">
        <f t="shared" si="96"/>
        <v>0</v>
      </c>
      <c r="AE221" s="292">
        <f t="shared" si="97"/>
        <v>0</v>
      </c>
      <c r="AF221" s="248">
        <f>IF(AE221=0,0,SUMIFS('Sch A. Input'!I112:BJ112,'Sch A. Input'!$I$14:$BJ$14,"Recurring",'Sch A. Input'!$I$13:$BJ$13,"&lt;="&amp;$L$11,'Sch A. Input'!$I$13:$BJ$13,"&lt;="&amp;$AN$120,'Sch A. Input'!$I$13:$BJ$13,"&gt;"&amp;$AC$120))</f>
        <v>0</v>
      </c>
      <c r="AG221" s="248">
        <f>IF(AE221=0,0,SUMIFS('Sch A. Input'!I112:BJ112,'Sch A. Input'!$I$14:$BJ$14,"One-time",'Sch A. Input'!$I$13:$BJ$13,"&lt;="&amp;L$11,'Sch A. Input'!$I$13:$BJ$13,"&lt;="&amp;$AN$120,'Sch A. Input'!$I$13:$BJ$13,"&gt;"&amp;$AC$120))</f>
        <v>0</v>
      </c>
      <c r="AH221" s="289">
        <f t="shared" si="98"/>
        <v>0</v>
      </c>
      <c r="AI221" s="248">
        <f t="shared" si="99"/>
        <v>0</v>
      </c>
      <c r="AJ221" s="248">
        <f t="shared" si="100"/>
        <v>0</v>
      </c>
      <c r="AK221" s="348">
        <f t="shared" si="101"/>
        <v>0</v>
      </c>
      <c r="AL221" s="281">
        <f t="shared" si="102"/>
        <v>0</v>
      </c>
      <c r="AM221" s="287">
        <f t="shared" si="103"/>
        <v>0</v>
      </c>
      <c r="AN221" s="251">
        <f t="shared" si="104"/>
        <v>0</v>
      </c>
      <c r="AT221" s="163"/>
      <c r="AU221" s="163"/>
      <c r="BK221" s="2"/>
      <c r="BL221" s="2"/>
      <c r="BM221" s="2"/>
      <c r="BN221" s="2"/>
      <c r="BO221" s="2"/>
      <c r="BP221" s="2"/>
      <c r="BQ221" s="2"/>
      <c r="BR221" s="2"/>
      <c r="BS221" s="2"/>
      <c r="BT221" s="2"/>
      <c r="BU221" s="2"/>
      <c r="BV221" s="2"/>
      <c r="CI221"/>
      <c r="CJ221"/>
      <c r="CK221"/>
      <c r="CL221"/>
      <c r="CM221"/>
      <c r="CN221"/>
      <c r="CO221"/>
      <c r="CP221"/>
      <c r="CQ221"/>
      <c r="CR221"/>
      <c r="CS221"/>
    </row>
    <row r="222" spans="2:97" x14ac:dyDescent="0.25">
      <c r="B222" s="70" t="str">
        <f t="shared" si="105"/>
        <v/>
      </c>
      <c r="C222" s="169" t="str">
        <f t="shared" si="105"/>
        <v/>
      </c>
      <c r="D222" s="275" t="str">
        <f t="shared" si="105"/>
        <v/>
      </c>
      <c r="E222" s="275">
        <f t="shared" si="105"/>
        <v>42931</v>
      </c>
      <c r="F222" s="275">
        <f t="shared" si="105"/>
        <v>0</v>
      </c>
      <c r="G222" s="276">
        <f t="shared" si="105"/>
        <v>0</v>
      </c>
      <c r="H222" s="280">
        <f t="shared" si="105"/>
        <v>0</v>
      </c>
      <c r="I222" s="98">
        <f t="shared" si="81"/>
        <v>0</v>
      </c>
      <c r="J222" s="248">
        <f>IF(I222=0,0,SUMIFS('Sch A. Input'!I113:BJ113,'Sch A. Input'!$I$14:$BJ$14,"Recurring",'Sch A. Input'!$I$13:$BJ$13,"&lt;="&amp;$R$120,'Sch A. Input'!$I$13:$BJ$13,"&lt;="&amp;$L$11))</f>
        <v>0</v>
      </c>
      <c r="K222" s="248">
        <f>IF(I222=0,0,SUMIFS('Sch A. Input'!I113:BJ113,'Sch A. Input'!$I$14:$BJ$14,"One-time",'Sch A. Input'!$I$13:$BJ$13,"&lt;="&amp;$R$120,'Sch A. Input'!$I$13:$BJ$13,"&lt;="&amp;$L$11))</f>
        <v>0</v>
      </c>
      <c r="L222" s="289">
        <f t="shared" si="82"/>
        <v>0</v>
      </c>
      <c r="M222" s="248">
        <f t="shared" si="83"/>
        <v>0</v>
      </c>
      <c r="N222" s="248">
        <f t="shared" si="84"/>
        <v>0</v>
      </c>
      <c r="O222" s="349">
        <f t="shared" si="85"/>
        <v>0</v>
      </c>
      <c r="P222" s="281">
        <f t="shared" si="86"/>
        <v>0</v>
      </c>
      <c r="Q222" s="287">
        <f t="shared" si="87"/>
        <v>0</v>
      </c>
      <c r="R222" s="251">
        <f t="shared" si="88"/>
        <v>0</v>
      </c>
      <c r="S222" s="252"/>
      <c r="T222" s="292">
        <f t="shared" si="89"/>
        <v>0</v>
      </c>
      <c r="U222" s="248">
        <f>IF(T222=0,0,SUMIFS('Sch A. Input'!I113:BJ113,'Sch A. Input'!$I$14:$BJ$14,"Recurring",'Sch A. Input'!$I$13:$BJ$13,"&lt;="&amp;$L$11,'Sch A. Input'!$I$13:$BJ$13,"&lt;="&amp;$AC$120,'Sch A. Input'!$I$13:$BJ$13,"&gt;"&amp;$R$120))</f>
        <v>0</v>
      </c>
      <c r="V222" s="248">
        <f>IF(T222=0,0,SUMIFS('Sch A. Input'!I113:BJ113,'Sch A. Input'!$I$14:$BJ$14,"One-time",'Sch A. Input'!$I$13:$BJ$13,"&lt;="&amp;$L$11,'Sch A. Input'!$I$13:$BJ$13,"&lt;="&amp;$AC$120,'Sch A. Input'!$I$13:$BJ$13,"&gt;"&amp;$R$120))</f>
        <v>0</v>
      </c>
      <c r="W222" s="289">
        <f t="shared" si="90"/>
        <v>0</v>
      </c>
      <c r="X222" s="248">
        <f t="shared" si="91"/>
        <v>0</v>
      </c>
      <c r="Y222" s="248">
        <f t="shared" si="92"/>
        <v>0</v>
      </c>
      <c r="Z222" s="348">
        <f t="shared" si="93"/>
        <v>0</v>
      </c>
      <c r="AA222" s="281">
        <f t="shared" si="94"/>
        <v>0</v>
      </c>
      <c r="AB222" s="287">
        <f t="shared" si="95"/>
        <v>0</v>
      </c>
      <c r="AC222" s="251">
        <f t="shared" si="96"/>
        <v>0</v>
      </c>
      <c r="AE222" s="292">
        <f t="shared" si="97"/>
        <v>0</v>
      </c>
      <c r="AF222" s="248">
        <f>IF(AE222=0,0,SUMIFS('Sch A. Input'!I113:BJ113,'Sch A. Input'!$I$14:$BJ$14,"Recurring",'Sch A. Input'!$I$13:$BJ$13,"&lt;="&amp;$L$11,'Sch A. Input'!$I$13:$BJ$13,"&lt;="&amp;$AN$120,'Sch A. Input'!$I$13:$BJ$13,"&gt;"&amp;$AC$120))</f>
        <v>0</v>
      </c>
      <c r="AG222" s="248">
        <f>IF(AE222=0,0,SUMIFS('Sch A. Input'!I113:BJ113,'Sch A. Input'!$I$14:$BJ$14,"One-time",'Sch A. Input'!$I$13:$BJ$13,"&lt;="&amp;L$11,'Sch A. Input'!$I$13:$BJ$13,"&lt;="&amp;$AN$120,'Sch A. Input'!$I$13:$BJ$13,"&gt;"&amp;$AC$120))</f>
        <v>0</v>
      </c>
      <c r="AH222" s="289">
        <f t="shared" si="98"/>
        <v>0</v>
      </c>
      <c r="AI222" s="248">
        <f t="shared" si="99"/>
        <v>0</v>
      </c>
      <c r="AJ222" s="248">
        <f t="shared" si="100"/>
        <v>0</v>
      </c>
      <c r="AK222" s="348">
        <f t="shared" si="101"/>
        <v>0</v>
      </c>
      <c r="AL222" s="281">
        <f t="shared" si="102"/>
        <v>0</v>
      </c>
      <c r="AM222" s="287">
        <f t="shared" si="103"/>
        <v>0</v>
      </c>
      <c r="AN222" s="251">
        <f t="shared" si="104"/>
        <v>0</v>
      </c>
      <c r="AT222" s="163"/>
      <c r="AU222" s="163"/>
      <c r="BK222" s="2"/>
      <c r="BL222" s="2"/>
      <c r="BM222" s="2"/>
      <c r="BN222" s="2"/>
      <c r="BO222" s="2"/>
      <c r="BP222" s="2"/>
      <c r="BQ222" s="2"/>
      <c r="BR222" s="2"/>
      <c r="BS222" s="2"/>
      <c r="BT222" s="2"/>
      <c r="BU222" s="2"/>
      <c r="BV222" s="2"/>
      <c r="CI222"/>
      <c r="CJ222"/>
      <c r="CK222"/>
      <c r="CL222"/>
      <c r="CM222"/>
      <c r="CN222"/>
      <c r="CO222"/>
      <c r="CP222"/>
      <c r="CQ222"/>
      <c r="CR222"/>
      <c r="CS222"/>
    </row>
    <row r="223" spans="2:97" x14ac:dyDescent="0.25">
      <c r="B223" s="190" t="str">
        <f t="shared" ref="B223:C223" si="106">B116</f>
        <v/>
      </c>
      <c r="C223" s="191" t="str">
        <f t="shared" si="106"/>
        <v/>
      </c>
      <c r="D223" s="277" t="str">
        <f t="shared" si="105"/>
        <v/>
      </c>
      <c r="E223" s="278">
        <f t="shared" si="105"/>
        <v>42931</v>
      </c>
      <c r="F223" s="278">
        <f t="shared" si="105"/>
        <v>0</v>
      </c>
      <c r="G223" s="279">
        <f t="shared" si="105"/>
        <v>0</v>
      </c>
      <c r="H223" s="286">
        <f t="shared" si="105"/>
        <v>0</v>
      </c>
      <c r="I223" s="98">
        <f t="shared" si="81"/>
        <v>0</v>
      </c>
      <c r="J223" s="248">
        <f>IF(I223=0,0,SUMIFS('Sch A. Input'!I114:BJ114,'Sch A. Input'!$I$14:$BJ$14,"Recurring",'Sch A. Input'!$I$13:$BJ$13,"&lt;="&amp;$R$120,'Sch A. Input'!$I$13:$BJ$13,"&lt;="&amp;$L$11))</f>
        <v>0</v>
      </c>
      <c r="K223" s="248">
        <f>IF(I223=0,0,SUMIFS('Sch A. Input'!I114:BJ114,'Sch A. Input'!$I$14:$BJ$14,"One-time",'Sch A. Input'!$I$13:$BJ$13,"&lt;="&amp;$R$120,'Sch A. Input'!$I$13:$BJ$13,"&lt;="&amp;$L$11))</f>
        <v>0</v>
      </c>
      <c r="L223" s="289">
        <f t="shared" si="82"/>
        <v>0</v>
      </c>
      <c r="M223" s="248">
        <f t="shared" si="83"/>
        <v>0</v>
      </c>
      <c r="N223" s="248">
        <f t="shared" si="84"/>
        <v>0</v>
      </c>
      <c r="O223" s="350">
        <f t="shared" si="85"/>
        <v>0</v>
      </c>
      <c r="P223" s="282">
        <f t="shared" si="86"/>
        <v>0</v>
      </c>
      <c r="Q223" s="288">
        <f t="shared" si="87"/>
        <v>0</v>
      </c>
      <c r="R223" s="251">
        <f t="shared" si="88"/>
        <v>0</v>
      </c>
      <c r="S223" s="252"/>
      <c r="T223" s="292">
        <f t="shared" si="89"/>
        <v>0</v>
      </c>
      <c r="U223" s="248">
        <f>IF(T223=0,0,SUMIFS('Sch A. Input'!I114:BJ114,'Sch A. Input'!$I$14:$BJ$14,"Recurring",'Sch A. Input'!$I$13:$BJ$13,"&lt;="&amp;$L$11,'Sch A. Input'!$I$13:$BJ$13,"&lt;="&amp;$AC$120,'Sch A. Input'!$I$13:$BJ$13,"&gt;"&amp;$R$120))</f>
        <v>0</v>
      </c>
      <c r="V223" s="248">
        <f>IF(T223=0,0,SUMIFS('Sch A. Input'!I114:BJ114,'Sch A. Input'!$I$14:$BJ$14,"One-time",'Sch A. Input'!$I$13:$BJ$13,"&lt;="&amp;$L$11,'Sch A. Input'!$I$13:$BJ$13,"&lt;="&amp;$AC$120,'Sch A. Input'!$I$13:$BJ$13,"&gt;"&amp;$R$120))</f>
        <v>0</v>
      </c>
      <c r="W223" s="289">
        <f t="shared" si="90"/>
        <v>0</v>
      </c>
      <c r="X223" s="248">
        <f t="shared" si="91"/>
        <v>0</v>
      </c>
      <c r="Y223" s="248">
        <f t="shared" si="92"/>
        <v>0</v>
      </c>
      <c r="Z223" s="348">
        <f t="shared" si="93"/>
        <v>0</v>
      </c>
      <c r="AA223" s="282">
        <f t="shared" si="94"/>
        <v>0</v>
      </c>
      <c r="AB223" s="288">
        <f t="shared" si="95"/>
        <v>0</v>
      </c>
      <c r="AC223" s="251">
        <f t="shared" si="96"/>
        <v>0</v>
      </c>
      <c r="AE223" s="292">
        <f t="shared" si="97"/>
        <v>0</v>
      </c>
      <c r="AF223" s="248">
        <f>IF(AE223=0,0,SUMIFS('Sch A. Input'!I114:BJ114,'Sch A. Input'!$I$14:$BJ$14,"Recurring",'Sch A. Input'!$I$13:$BJ$13,"&lt;="&amp;$L$11,'Sch A. Input'!$I$13:$BJ$13,"&lt;="&amp;$AN$120,'Sch A. Input'!$I$13:$BJ$13,"&gt;"&amp;$AC$120))</f>
        <v>0</v>
      </c>
      <c r="AG223" s="248">
        <f>IF(AE223=0,0,SUMIFS('Sch A. Input'!I114:BJ114,'Sch A. Input'!$I$14:$BJ$14,"One-time",'Sch A. Input'!$I$13:$BJ$13,"&lt;="&amp;L$11,'Sch A. Input'!$I$13:$BJ$13,"&lt;="&amp;$AN$120,'Sch A. Input'!$I$13:$BJ$13,"&gt;"&amp;$AC$120))</f>
        <v>0</v>
      </c>
      <c r="AH223" s="289">
        <f t="shared" si="98"/>
        <v>0</v>
      </c>
      <c r="AI223" s="248">
        <f t="shared" si="99"/>
        <v>0</v>
      </c>
      <c r="AJ223" s="248">
        <f t="shared" si="100"/>
        <v>0</v>
      </c>
      <c r="AK223" s="348">
        <f t="shared" si="101"/>
        <v>0</v>
      </c>
      <c r="AL223" s="282">
        <f t="shared" si="102"/>
        <v>0</v>
      </c>
      <c r="AM223" s="288">
        <f t="shared" si="103"/>
        <v>0</v>
      </c>
      <c r="AN223" s="251">
        <f t="shared" si="104"/>
        <v>0</v>
      </c>
      <c r="AT223" s="163"/>
      <c r="AU223" s="163"/>
      <c r="BK223" s="2"/>
      <c r="BL223" s="2"/>
      <c r="BM223" s="2"/>
      <c r="BN223" s="2"/>
      <c r="BO223" s="2"/>
      <c r="BP223" s="2"/>
      <c r="BQ223" s="2"/>
      <c r="BR223" s="2"/>
      <c r="BS223" s="2"/>
      <c r="BT223" s="2"/>
      <c r="BU223" s="2"/>
      <c r="BV223" s="2"/>
      <c r="CI223"/>
      <c r="CJ223"/>
      <c r="CK223"/>
      <c r="CL223"/>
      <c r="CM223"/>
      <c r="CN223"/>
      <c r="CO223"/>
      <c r="CP223"/>
      <c r="CQ223"/>
      <c r="CR223"/>
      <c r="CS223"/>
    </row>
    <row r="224" spans="2:97" ht="15.75" thickBot="1" x14ac:dyDescent="0.3">
      <c r="B224" s="143"/>
      <c r="C224" s="2"/>
      <c r="I224" s="285">
        <f>SUM(I124:I223)</f>
        <v>0</v>
      </c>
      <c r="J224" s="249">
        <f>SUM(J124:J223)</f>
        <v>0</v>
      </c>
      <c r="K224" s="249">
        <f t="shared" ref="K224:N224" si="107">SUM(K124:K223)</f>
        <v>0</v>
      </c>
      <c r="L224" s="274">
        <f t="shared" si="107"/>
        <v>0</v>
      </c>
      <c r="M224" s="249">
        <f t="shared" si="107"/>
        <v>0</v>
      </c>
      <c r="N224" s="249">
        <f t="shared" si="107"/>
        <v>0</v>
      </c>
      <c r="O224" s="101"/>
      <c r="P224" s="249"/>
      <c r="Q224" s="250"/>
      <c r="R224" s="291">
        <f>SUM(R124:R223)</f>
        <v>0</v>
      </c>
      <c r="S224" s="252"/>
      <c r="T224" s="285">
        <f t="shared" ref="T224:Y224" si="108">SUM(T124:T223)</f>
        <v>0</v>
      </c>
      <c r="U224" s="249">
        <f t="shared" si="108"/>
        <v>0</v>
      </c>
      <c r="V224" s="249">
        <f t="shared" si="108"/>
        <v>0</v>
      </c>
      <c r="W224" s="274">
        <f t="shared" si="108"/>
        <v>0</v>
      </c>
      <c r="X224" s="249">
        <f t="shared" si="108"/>
        <v>0</v>
      </c>
      <c r="Y224" s="249">
        <f t="shared" si="108"/>
        <v>0</v>
      </c>
      <c r="Z224" s="101"/>
      <c r="AA224" s="249"/>
      <c r="AB224" s="250"/>
      <c r="AC224" s="291">
        <f>SUM(AC124:AC223)</f>
        <v>0</v>
      </c>
      <c r="AE224" s="285">
        <f t="shared" ref="AE224:AJ224" si="109">SUM(AE124:AE223)</f>
        <v>0</v>
      </c>
      <c r="AF224" s="249">
        <f t="shared" si="109"/>
        <v>0</v>
      </c>
      <c r="AG224" s="249">
        <f t="shared" si="109"/>
        <v>0</v>
      </c>
      <c r="AH224" s="274">
        <f t="shared" si="109"/>
        <v>0</v>
      </c>
      <c r="AI224" s="249">
        <f t="shared" si="109"/>
        <v>0</v>
      </c>
      <c r="AJ224" s="249">
        <f t="shared" si="109"/>
        <v>0</v>
      </c>
      <c r="AK224" s="101"/>
      <c r="AL224" s="249"/>
      <c r="AM224" s="250"/>
      <c r="AN224" s="291">
        <f>SUM(AN124:AN223)</f>
        <v>0</v>
      </c>
      <c r="AO224" s="3"/>
      <c r="AR224" s="171"/>
      <c r="AS224" s="171"/>
      <c r="BK224" s="2"/>
      <c r="BL224" s="2"/>
      <c r="BM224" s="2"/>
      <c r="BN224" s="2"/>
      <c r="BO224" s="2"/>
      <c r="BP224" s="2"/>
      <c r="BQ224" s="2"/>
      <c r="BR224" s="2"/>
      <c r="BS224" s="2"/>
      <c r="BT224" s="2"/>
      <c r="BU224" s="2"/>
      <c r="BV224" s="2"/>
      <c r="CI224"/>
      <c r="CJ224"/>
      <c r="CK224"/>
      <c r="CL224"/>
      <c r="CM224"/>
      <c r="CN224"/>
      <c r="CO224"/>
      <c r="CP224"/>
      <c r="CQ224"/>
      <c r="CR224"/>
      <c r="CS224"/>
    </row>
    <row r="225" spans="2:95" ht="15" customHeight="1" thickTop="1" x14ac:dyDescent="0.25">
      <c r="C225" s="2"/>
      <c r="I225" s="105" t="s">
        <v>36</v>
      </c>
      <c r="J225" s="106">
        <f>IF($L$11&lt;=$R120,IF(J224=L117,0,"Error"),0)</f>
        <v>0</v>
      </c>
      <c r="K225" s="106">
        <f>IF($L$11&lt;=$R120,IF(K224=M117,0,"Error"),0)</f>
        <v>0</v>
      </c>
      <c r="L225" s="106">
        <f>IF($L$11&lt;=$R120,IF(L224=N117,0,"Error"),0)</f>
        <v>0</v>
      </c>
      <c r="M225" s="106">
        <f>IF($L$11&lt;=$R120,IF(M224=O117,0,"Error"),0)</f>
        <v>0</v>
      </c>
      <c r="N225" s="106">
        <f>IF($L$11&lt;=$R120,IF(N224=P117,0,"Error"),0)</f>
        <v>0</v>
      </c>
      <c r="R225" s="106">
        <f>IF($L$11&lt;=$R120,IF(MROUND(R224,0.05)=MROUND(T117,0.05),0,"Error"),0)</f>
        <v>0</v>
      </c>
      <c r="S225" s="252"/>
      <c r="T225" s="105" t="s">
        <v>36</v>
      </c>
      <c r="U225" s="106">
        <f>IF($L$11&gt;$R120,IF($L$11&lt;=$AC120,IF(U224=L117-J224,0,"Error"),0),0)</f>
        <v>0</v>
      </c>
      <c r="V225" s="106">
        <f>IF($L$11&gt;$R120,IF($L$11&lt;=$AC120,IF(V224=M117-K224,0,"Error"),0),0)</f>
        <v>0</v>
      </c>
      <c r="W225" s="106">
        <f>IF($L$11&gt;$R120,IF($L$11&lt;=$AC120,IF(W224=N117-L224,0,"Error"),0),0)</f>
        <v>0</v>
      </c>
      <c r="X225" s="106">
        <f>IF($L$11&gt;$R120,IF($L$11&lt;=$AC120,IF(SUMIFS($O$17:$O$116,T124:T223,"&lt;&gt;"&amp;0)=X224,0,"Error"),0),0)</f>
        <v>0</v>
      </c>
      <c r="Y225" s="106">
        <f>IF($L$11&gt;$R120,IF($L$11&lt;=$AC120,IF(SUMIFS($P$17:$P$116,T124:T223,"&lt;&gt;"&amp;0)=Y224,0,"Error"),0),0)</f>
        <v>0</v>
      </c>
      <c r="AC225" s="106">
        <f>IF($L$11&gt;$R120,IF($L$11&lt;=$AC120,IF(MROUND(T117,0.05)=MROUND((R224+AC224),0.05),0,"Error"),0),0)</f>
        <v>0</v>
      </c>
      <c r="AE225" s="105" t="s">
        <v>36</v>
      </c>
      <c r="AF225" s="106">
        <f>IF($L$11&gt;$AC120,IF($L$11&lt;=$AN120,IF(AF224=L117-U224-J224,0,"Error"),0),0)</f>
        <v>0</v>
      </c>
      <c r="AG225" s="106">
        <f>IF($L$11&gt;$AC120,IF($L$11&lt;=$AN120,IF(AG224=M117-V224-K224,0,"Error"),0),0)</f>
        <v>0</v>
      </c>
      <c r="AH225" s="106">
        <f>IF($L$11&gt;$AC120,IF($L$11&lt;=$AN120,IF(AH224=N117-W224-L224,0,"Error"),0),0)</f>
        <v>0</v>
      </c>
      <c r="AI225" s="106">
        <f>IF($L$11&gt;$AC120,IF($L$11&lt;=$AN120,IF(SUMIFS($O$17:$O$116,AE124:AE223,"&lt;&gt;"&amp;0)=AI224,0,"Error"),0),0)</f>
        <v>0</v>
      </c>
      <c r="AJ225" s="106">
        <f>IF($L$11&gt;$AC120,IF($L$11&lt;=$AN120,IF(SUMIFS($P$17:$P$116,AE124:AE223,"&lt;&gt;"&amp;0)=AJ224,0,"Error"),0),0)</f>
        <v>0</v>
      </c>
      <c r="AN225" s="106">
        <f>IF($L$11&gt;$AC120,IF($L$11&lt;=$AN120,IF(MROUND(T117,0.05)=MROUND((R224+AC224+AN224),0.05),0,"Error"),0),0)</f>
        <v>0</v>
      </c>
      <c r="AU225" s="163"/>
      <c r="BK225" s="2"/>
      <c r="BL225" s="2"/>
      <c r="BM225" s="2"/>
      <c r="BN225" s="2"/>
      <c r="BO225" s="2"/>
      <c r="BP225" s="2"/>
      <c r="CI225"/>
      <c r="CJ225"/>
      <c r="CK225"/>
      <c r="CL225"/>
      <c r="CM225"/>
      <c r="CN225"/>
    </row>
    <row r="226" spans="2:95" x14ac:dyDescent="0.25">
      <c r="J226" s="351"/>
      <c r="Y226" s="20"/>
      <c r="AC226" s="44"/>
    </row>
    <row r="227" spans="2:95" ht="20.25" x14ac:dyDescent="0.3">
      <c r="B227" s="46" t="s">
        <v>176</v>
      </c>
      <c r="J227" s="351"/>
    </row>
    <row r="228" spans="2:95" x14ac:dyDescent="0.25">
      <c r="Y228" s="20"/>
      <c r="AC228" s="44"/>
    </row>
    <row r="229" spans="2:95" s="335" customFormat="1" ht="12" thickBot="1" x14ac:dyDescent="0.25">
      <c r="C229" s="336"/>
      <c r="G229" s="335" t="s">
        <v>32</v>
      </c>
      <c r="H229" s="335" t="s">
        <v>32</v>
      </c>
      <c r="I229" s="335" t="s">
        <v>32</v>
      </c>
      <c r="J229" s="335" t="s">
        <v>32</v>
      </c>
      <c r="K229" s="335" t="s">
        <v>32</v>
      </c>
      <c r="L229" s="335" t="s">
        <v>32</v>
      </c>
      <c r="M229" s="335" t="s">
        <v>32</v>
      </c>
      <c r="N229" s="335" t="s">
        <v>32</v>
      </c>
      <c r="O229" s="335" t="s">
        <v>32</v>
      </c>
      <c r="P229" s="335" t="s">
        <v>32</v>
      </c>
      <c r="Q229" s="335" t="s">
        <v>32</v>
      </c>
      <c r="R229" s="335" t="s">
        <v>32</v>
      </c>
      <c r="S229" s="335" t="s">
        <v>32</v>
      </c>
      <c r="T229" s="335" t="s">
        <v>32</v>
      </c>
      <c r="U229" s="335" t="s">
        <v>32</v>
      </c>
      <c r="V229" s="335" t="s">
        <v>32</v>
      </c>
      <c r="W229" s="335" t="s">
        <v>32</v>
      </c>
      <c r="X229" s="335" t="s">
        <v>32</v>
      </c>
      <c r="Z229" s="335" t="s">
        <v>144</v>
      </c>
      <c r="AA229" s="335" t="s">
        <v>32</v>
      </c>
      <c r="AB229" s="335" t="s">
        <v>32</v>
      </c>
      <c r="AC229" s="335" t="s">
        <v>32</v>
      </c>
      <c r="AD229" s="335" t="s">
        <v>61</v>
      </c>
      <c r="AH229" s="337"/>
      <c r="AL229" s="338"/>
      <c r="BT229" s="339"/>
      <c r="BU229" s="339"/>
      <c r="BV229" s="339"/>
      <c r="BW229" s="339"/>
      <c r="BX229" s="339"/>
      <c r="BY229" s="339"/>
      <c r="BZ229" s="339"/>
      <c r="CA229" s="339"/>
      <c r="CB229" s="339"/>
      <c r="CC229" s="339"/>
      <c r="CD229" s="339"/>
      <c r="CE229" s="339"/>
      <c r="CF229" s="339"/>
      <c r="CG229" s="339"/>
      <c r="CH229" s="339"/>
      <c r="CI229" s="339"/>
      <c r="CJ229" s="339"/>
      <c r="CK229" s="339"/>
      <c r="CL229" s="339"/>
      <c r="CM229" s="339"/>
      <c r="CN229" s="339"/>
      <c r="CO229" s="339"/>
      <c r="CP229" s="339"/>
      <c r="CQ229" s="339"/>
    </row>
    <row r="230" spans="2:95" s="28" customFormat="1" ht="20.25" customHeight="1" x14ac:dyDescent="0.25">
      <c r="B230" s="327"/>
      <c r="C230" s="328"/>
      <c r="D230" s="329"/>
      <c r="E230" s="330"/>
      <c r="F230" s="331"/>
      <c r="G230" s="332" t="s">
        <v>137</v>
      </c>
      <c r="H230" s="333"/>
      <c r="I230" s="333"/>
      <c r="J230" s="333"/>
      <c r="K230" s="333"/>
      <c r="L230" s="333"/>
      <c r="M230" s="333"/>
      <c r="N230" s="333"/>
      <c r="O230" s="334"/>
      <c r="P230" s="333"/>
      <c r="Q230" s="333"/>
      <c r="R230" s="333"/>
      <c r="S230" s="333"/>
      <c r="T230" s="333"/>
      <c r="U230" s="333"/>
      <c r="V230" s="333"/>
      <c r="W230" s="333"/>
      <c r="X230" s="334"/>
      <c r="Y230" s="340" t="s">
        <v>183</v>
      </c>
      <c r="Z230" s="340"/>
      <c r="AA230" s="340"/>
      <c r="AB230" s="340"/>
      <c r="AC230" s="340"/>
      <c r="AD230" s="340"/>
      <c r="AF230" s="2"/>
      <c r="AG230" s="2"/>
      <c r="AH230" s="2"/>
      <c r="AI230" s="2"/>
      <c r="AJ230" s="2"/>
      <c r="AK230" s="2"/>
      <c r="AL230" s="2"/>
      <c r="AM230" s="2"/>
      <c r="AN230" s="2"/>
      <c r="BT230" s="301"/>
      <c r="BU230" s="301"/>
      <c r="BV230" s="301"/>
      <c r="BW230" s="301"/>
      <c r="BX230" s="301"/>
      <c r="BY230" s="301"/>
      <c r="BZ230" s="301"/>
      <c r="CA230" s="301"/>
      <c r="CB230" s="301"/>
      <c r="CC230" s="301"/>
      <c r="CD230" s="301"/>
      <c r="CE230" s="301"/>
      <c r="CF230" s="301"/>
      <c r="CG230" s="301"/>
      <c r="CH230" s="301"/>
      <c r="CI230" s="301"/>
      <c r="CJ230" s="301"/>
      <c r="CK230" s="301"/>
      <c r="CL230" s="301"/>
      <c r="CM230" s="301"/>
      <c r="CN230" s="301"/>
      <c r="CO230" s="301"/>
      <c r="CP230" s="301"/>
      <c r="CQ230" s="301"/>
    </row>
    <row r="231" spans="2:95" s="28" customFormat="1" ht="82.5" customHeight="1" x14ac:dyDescent="0.25">
      <c r="B231" s="319" t="s">
        <v>2</v>
      </c>
      <c r="C231" s="320" t="s">
        <v>3</v>
      </c>
      <c r="D231" s="321"/>
      <c r="E231" s="76"/>
      <c r="F231" s="322"/>
      <c r="G231" s="323">
        <f>'Sch A. Input'!BM16</f>
        <v>42931</v>
      </c>
      <c r="H231" s="324">
        <f>'Sch A. Input'!BM17</f>
        <v>42947</v>
      </c>
      <c r="I231" s="324">
        <f>'Sch A. Input'!BM18</f>
        <v>42962</v>
      </c>
      <c r="J231" s="324">
        <f>'Sch A. Input'!BM19</f>
        <v>42978</v>
      </c>
      <c r="K231" s="324">
        <f>'Sch A. Input'!BM20</f>
        <v>42993</v>
      </c>
      <c r="L231" s="325">
        <f>'Sch A. Input'!BM21</f>
        <v>43008</v>
      </c>
      <c r="M231" s="324">
        <f>'Sch A. Input'!BM22</f>
        <v>43023</v>
      </c>
      <c r="N231" s="324">
        <f>'Sch A. Input'!BM23</f>
        <v>43039</v>
      </c>
      <c r="O231" s="324">
        <f>'Sch A. Input'!BM24</f>
        <v>43054</v>
      </c>
      <c r="P231" s="324">
        <f>'Sch A. Input'!BM25</f>
        <v>43069</v>
      </c>
      <c r="Q231" s="324">
        <f>'Sch A. Input'!BM26</f>
        <v>43084</v>
      </c>
      <c r="R231" s="324">
        <f>'Sch A. Input'!BM27</f>
        <v>43100</v>
      </c>
      <c r="S231" s="324">
        <f>'Sch A. Input'!BM28</f>
        <v>43115</v>
      </c>
      <c r="T231" s="324">
        <f>'Sch A. Input'!BM29</f>
        <v>43131</v>
      </c>
      <c r="U231" s="324">
        <f>'Sch A. Input'!BM30</f>
        <v>43146</v>
      </c>
      <c r="V231" s="324">
        <f>'Sch A. Input'!BM31</f>
        <v>43159</v>
      </c>
      <c r="W231" s="324">
        <f>'Sch A. Input'!BM32</f>
        <v>43174</v>
      </c>
      <c r="X231" s="326">
        <f>'Sch A. Input'!BM33</f>
        <v>43190</v>
      </c>
      <c r="Y231" s="76" t="s">
        <v>182</v>
      </c>
      <c r="Z231" s="76" t="s">
        <v>177</v>
      </c>
      <c r="AA231" s="76" t="s">
        <v>178</v>
      </c>
      <c r="AB231" s="76" t="s">
        <v>179</v>
      </c>
      <c r="AC231" s="76" t="s">
        <v>180</v>
      </c>
      <c r="AD231" s="76" t="s">
        <v>181</v>
      </c>
      <c r="AF231" s="2"/>
      <c r="AG231" s="2"/>
      <c r="AH231" s="2"/>
      <c r="AI231" s="2"/>
      <c r="AJ231" s="2"/>
      <c r="AK231" s="2"/>
      <c r="AL231" s="2"/>
      <c r="AM231" s="2"/>
      <c r="AN231" s="2"/>
      <c r="BT231" s="301"/>
      <c r="BU231" s="301"/>
      <c r="BV231" s="301"/>
      <c r="BW231" s="301"/>
      <c r="BX231" s="301"/>
      <c r="BY231" s="301"/>
      <c r="BZ231" s="301"/>
      <c r="CA231" s="301"/>
      <c r="CB231" s="301"/>
      <c r="CC231" s="301"/>
      <c r="CD231" s="301"/>
      <c r="CE231" s="301"/>
      <c r="CF231" s="301"/>
      <c r="CG231" s="301"/>
      <c r="CH231" s="301"/>
      <c r="CI231" s="301"/>
      <c r="CJ231" s="301"/>
      <c r="CK231" s="301"/>
      <c r="CL231" s="301"/>
      <c r="CM231" s="301"/>
      <c r="CN231" s="301"/>
      <c r="CO231" s="301"/>
      <c r="CP231" s="301"/>
      <c r="CQ231" s="301"/>
    </row>
    <row r="232" spans="2:95" x14ac:dyDescent="0.25">
      <c r="B232" s="70" t="str">
        <f>B124</f>
        <v/>
      </c>
      <c r="C232" s="167" t="str">
        <f t="shared" ref="C232" si="110">C124</f>
        <v>Jeanette</v>
      </c>
      <c r="D232" s="303"/>
      <c r="E232" s="304"/>
      <c r="F232" s="275"/>
      <c r="G232" s="307">
        <f>'Sch A. Input'!$G15+SUMIFS('Sch A. Input'!$I15:$BJ15,'Sch A. Input'!$I$14:$BJ$14,"Total",'Sch A. Input'!$I$13:$BJ$13,"&lt;="&amp;G$231)</f>
        <v>0</v>
      </c>
      <c r="H232" s="308">
        <f>'Sch A. Input'!$G15+SUMIFS('Sch A. Input'!$I15:$BJ15,'Sch A. Input'!$I$14:$BJ$14,"Total",'Sch A. Input'!$I$13:$BJ$13,"&lt;="&amp;H$231)</f>
        <v>0</v>
      </c>
      <c r="I232" s="98">
        <f>'Sch A. Input'!$G15+SUMIFS('Sch A. Input'!$I15:$BJ15,'Sch A. Input'!$I$14:$BJ$14,"Total",'Sch A. Input'!$I$13:$BJ$13,"&lt;="&amp;I$231)</f>
        <v>0</v>
      </c>
      <c r="J232" s="248">
        <f>'Sch A. Input'!$G15+SUMIFS('Sch A. Input'!$I15:$BJ15,'Sch A. Input'!$I$14:$BJ$14,"Total",'Sch A. Input'!$I$13:$BJ$13,"&lt;="&amp;J$231)</f>
        <v>0</v>
      </c>
      <c r="K232" s="248">
        <f>'Sch A. Input'!$G15+SUMIFS('Sch A. Input'!$I15:$BJ15,'Sch A. Input'!$I$14:$BJ$14,"Total",'Sch A. Input'!$I$13:$BJ$13,"&lt;="&amp;K$231)</f>
        <v>0</v>
      </c>
      <c r="L232" s="248">
        <f>'Sch A. Input'!$G15+SUMIFS('Sch A. Input'!$I15:$BJ15,'Sch A. Input'!$I$14:$BJ$14,"Total",'Sch A. Input'!$I$13:$BJ$13,"&lt;="&amp;L$231)</f>
        <v>0</v>
      </c>
      <c r="M232" s="248">
        <f>'Sch A. Input'!$G15+SUMIFS('Sch A. Input'!$I15:$BJ15,'Sch A. Input'!$I$14:$BJ$14,"Total",'Sch A. Input'!$I$13:$BJ$13,"&lt;="&amp;M$231)</f>
        <v>0</v>
      </c>
      <c r="N232" s="248">
        <f>'Sch A. Input'!$G15+SUMIFS('Sch A. Input'!$I15:$BJ15,'Sch A. Input'!$I$14:$BJ$14,"Total",'Sch A. Input'!$I$13:$BJ$13,"&lt;="&amp;N$231)</f>
        <v>0</v>
      </c>
      <c r="O232" s="353">
        <f>'Sch A. Input'!$G15+SUMIFS('Sch A. Input'!$I15:$BJ15,'Sch A. Input'!$I$14:$BJ$14,"Total",'Sch A. Input'!$I$13:$BJ$13,"&lt;="&amp;O$231)</f>
        <v>0</v>
      </c>
      <c r="P232" s="353">
        <f>'Sch A. Input'!$G15+SUMIFS('Sch A. Input'!$I15:$BJ15,'Sch A. Input'!$I$14:$BJ$14,"Total",'Sch A. Input'!$I$13:$BJ$13,"&lt;="&amp;P$231)</f>
        <v>0</v>
      </c>
      <c r="Q232" s="353">
        <f>'Sch A. Input'!$G15+SUMIFS('Sch A. Input'!$I15:$BJ15,'Sch A. Input'!$I$14:$BJ$14,"Total",'Sch A. Input'!$I$13:$BJ$13,"&lt;="&amp;Q$231)</f>
        <v>0</v>
      </c>
      <c r="R232" s="353">
        <f>'Sch A. Input'!$G15+SUMIFS('Sch A. Input'!$I15:$BJ15,'Sch A. Input'!$I$14:$BJ$14,"Total",'Sch A. Input'!$I$13:$BJ$13,"&lt;="&amp;R$231)</f>
        <v>0</v>
      </c>
      <c r="S232" s="353">
        <f>'Sch A. Input'!$G15+SUMIFS('Sch A. Input'!$I15:$BJ15,'Sch A. Input'!$I$14:$BJ$14,"Total",'Sch A. Input'!$I$13:$BJ$13,"&lt;="&amp;S$231)</f>
        <v>0</v>
      </c>
      <c r="T232" s="353">
        <f>'Sch A. Input'!$G15+SUMIFS('Sch A. Input'!$I15:$BJ15,'Sch A. Input'!$I$14:$BJ$14,"Total",'Sch A. Input'!$I$13:$BJ$13,"&lt;="&amp;T$231)</f>
        <v>0</v>
      </c>
      <c r="U232" s="353">
        <f>'Sch A. Input'!$G15+SUMIFS('Sch A. Input'!$I15:$BJ15,'Sch A. Input'!$I$14:$BJ$14,"Total",'Sch A. Input'!$I$13:$BJ$13,"&lt;="&amp;U$231)</f>
        <v>0</v>
      </c>
      <c r="V232" s="353">
        <f>'Sch A. Input'!$G15+SUMIFS('Sch A. Input'!$I15:$BJ15,'Sch A. Input'!$I$14:$BJ$14,"Total",'Sch A. Input'!$I$13:$BJ$13,"&lt;="&amp;V$231)</f>
        <v>0</v>
      </c>
      <c r="W232" s="353">
        <f>'Sch A. Input'!$G15+SUMIFS('Sch A. Input'!$I15:$BJ15,'Sch A. Input'!$I$14:$BJ$14,"Total",'Sch A. Input'!$I$13:$BJ$13,"&lt;="&amp;W$231)</f>
        <v>0</v>
      </c>
      <c r="X232" s="313">
        <f>'Sch A. Input'!$G15+SUMIFS('Sch A. Input'!$I15:$BJ15,'Sch A. Input'!$I$14:$BJ$14,"Total",'Sch A. Input'!$I$13:$BJ$13,"&lt;="&amp;X$231)</f>
        <v>0</v>
      </c>
      <c r="Y232" s="316">
        <f t="array" ref="Y232">IFERROR(INDEX($G$231:$X$231,1,MATCH(TRUE,G232:X232&gt;=900000,FALSE)),0)</f>
        <v>0</v>
      </c>
      <c r="Z232" s="341">
        <f>MAX(IFERROR(IF(OR($L$11&lt;Y232,Y232=0),0,IF(AND(F17&lt;E17,F17&gt;0),(DAYS360(D17,F17+1)/15),((DAYS360(D17,Y232+1)/15)))),0),0)</f>
        <v>0</v>
      </c>
      <c r="AA232" s="225">
        <f>SUMIFS('Sch A. Input'!I15:BJ15,'Sch A. Input'!$I$14:$BJ$14,"Recurring",'Sch A. Input'!$I$13:$BJ$13,"&lt;="&amp;Y232)</f>
        <v>0</v>
      </c>
      <c r="AB232" s="230">
        <f>SUMIFS('Sch A. Input'!J15:BK15,'Sch A. Input'!$J$14:$BK$14,"One-time",'Sch A. Input'!$J$13:$BK$13,"&lt;="&amp;Y232)</f>
        <v>0</v>
      </c>
      <c r="AC232" s="343">
        <f>IFERROR(AA232/$Z232*24,0)+AB232</f>
        <v>0</v>
      </c>
      <c r="AD232" s="346">
        <f>IFERROR((SUMPRODUCT(--((MIN(AC232,900000))&gt;$C$9:$C$12),((MIN(AC232,900000))-$C$9:$C$12),$H$9:$H$12))/MIN(AC232,900000),0)</f>
        <v>0</v>
      </c>
      <c r="AE232" s="28"/>
      <c r="AL232" s="44"/>
      <c r="BK232" s="2"/>
      <c r="BL232" s="2"/>
      <c r="BM232" s="2"/>
      <c r="BN232" s="2"/>
      <c r="BO232" s="2"/>
      <c r="BP232" s="2"/>
      <c r="BQ232" s="2"/>
      <c r="BR232" s="2"/>
      <c r="BS232" s="2"/>
      <c r="CI232"/>
      <c r="CJ232"/>
      <c r="CK232"/>
      <c r="CL232"/>
      <c r="CM232"/>
      <c r="CN232"/>
      <c r="CO232"/>
      <c r="CP232"/>
      <c r="CQ232"/>
    </row>
    <row r="233" spans="2:95" x14ac:dyDescent="0.25">
      <c r="B233" s="73" t="str">
        <f t="shared" ref="B233:C233" si="111">B125</f>
        <v/>
      </c>
      <c r="C233" s="168" t="str">
        <f t="shared" si="111"/>
        <v/>
      </c>
      <c r="D233" s="303"/>
      <c r="E233" s="304"/>
      <c r="F233" s="275"/>
      <c r="G233" s="307">
        <f>'Sch A. Input'!$G16+SUMIFS('Sch A. Input'!$I16:$BJ16,'Sch A. Input'!$I$14:$BJ$14,"Total",'Sch A. Input'!$I$13:$BJ$13,"&lt;="&amp;G$231)</f>
        <v>0</v>
      </c>
      <c r="H233" s="308">
        <f>'Sch A. Input'!$G16+SUMIFS('Sch A. Input'!$I16:$BJ16,'Sch A. Input'!$I$14:$BJ$14,"Total",'Sch A. Input'!$I$13:$BJ$13,"&lt;="&amp;H$231)</f>
        <v>0</v>
      </c>
      <c r="I233" s="98">
        <f>'Sch A. Input'!$G16+SUMIFS('Sch A. Input'!$I16:$BJ16,'Sch A. Input'!$I$14:$BJ$14,"Total",'Sch A. Input'!$I$13:$BJ$13,"&lt;="&amp;I$231)</f>
        <v>0</v>
      </c>
      <c r="J233" s="248">
        <f>'Sch A. Input'!$G16+SUMIFS('Sch A. Input'!$I16:$BJ16,'Sch A. Input'!$I$14:$BJ$14,"Total",'Sch A. Input'!$I$13:$BJ$13,"&lt;="&amp;J$231)</f>
        <v>0</v>
      </c>
      <c r="K233" s="248">
        <f>'Sch A. Input'!$G16+SUMIFS('Sch A. Input'!$I16:$BJ16,'Sch A. Input'!$I$14:$BJ$14,"Total",'Sch A. Input'!$I$13:$BJ$13,"&lt;="&amp;K$231)</f>
        <v>0</v>
      </c>
      <c r="L233" s="248">
        <f>'Sch A. Input'!$G16+SUMIFS('Sch A. Input'!$I16:$BJ16,'Sch A. Input'!$I$14:$BJ$14,"Total",'Sch A. Input'!$I$13:$BJ$13,"&lt;="&amp;L$231)</f>
        <v>0</v>
      </c>
      <c r="M233" s="248">
        <f>'Sch A. Input'!$G16+SUMIFS('Sch A. Input'!$I16:$BJ16,'Sch A. Input'!$I$14:$BJ$14,"Total",'Sch A. Input'!$I$13:$BJ$13,"&lt;="&amp;M$231)</f>
        <v>0</v>
      </c>
      <c r="N233" s="248">
        <f>'Sch A. Input'!$G16+SUMIFS('Sch A. Input'!$I16:$BJ16,'Sch A. Input'!$I$14:$BJ$14,"Total",'Sch A. Input'!$I$13:$BJ$13,"&lt;="&amp;N$231)</f>
        <v>0</v>
      </c>
      <c r="O233" s="354">
        <f>'Sch A. Input'!$G16+SUMIFS('Sch A. Input'!$I16:$BJ16,'Sch A. Input'!$I$14:$BJ$14,"Total",'Sch A. Input'!$I$13:$BJ$13,"&lt;="&amp;O$231)</f>
        <v>0</v>
      </c>
      <c r="P233" s="354">
        <f>'Sch A. Input'!$G16+SUMIFS('Sch A. Input'!$I16:$BJ16,'Sch A. Input'!$I$14:$BJ$14,"Total",'Sch A. Input'!$I$13:$BJ$13,"&lt;="&amp;P$231)</f>
        <v>0</v>
      </c>
      <c r="Q233" s="354">
        <f>'Sch A. Input'!$G16+SUMIFS('Sch A. Input'!$I16:$BJ16,'Sch A. Input'!$I$14:$BJ$14,"Total",'Sch A. Input'!$I$13:$BJ$13,"&lt;="&amp;Q$231)</f>
        <v>0</v>
      </c>
      <c r="R233" s="354">
        <f>'Sch A. Input'!$G16+SUMIFS('Sch A. Input'!$I16:$BJ16,'Sch A. Input'!$I$14:$BJ$14,"Total",'Sch A. Input'!$I$13:$BJ$13,"&lt;="&amp;R$231)</f>
        <v>0</v>
      </c>
      <c r="S233" s="354">
        <f>'Sch A. Input'!$G16+SUMIFS('Sch A. Input'!$I16:$BJ16,'Sch A. Input'!$I$14:$BJ$14,"Total",'Sch A. Input'!$I$13:$BJ$13,"&lt;="&amp;S$231)</f>
        <v>0</v>
      </c>
      <c r="T233" s="354">
        <f>'Sch A. Input'!$G16+SUMIFS('Sch A. Input'!$I16:$BJ16,'Sch A. Input'!$I$14:$BJ$14,"Total",'Sch A. Input'!$I$13:$BJ$13,"&lt;="&amp;T$231)</f>
        <v>0</v>
      </c>
      <c r="U233" s="354">
        <f>'Sch A. Input'!$G16+SUMIFS('Sch A. Input'!$I16:$BJ16,'Sch A. Input'!$I$14:$BJ$14,"Total",'Sch A. Input'!$I$13:$BJ$13,"&lt;="&amp;U$231)</f>
        <v>0</v>
      </c>
      <c r="V233" s="354">
        <f>'Sch A. Input'!$G16+SUMIFS('Sch A. Input'!$I16:$BJ16,'Sch A. Input'!$I$14:$BJ$14,"Total",'Sch A. Input'!$I$13:$BJ$13,"&lt;="&amp;V$231)</f>
        <v>0</v>
      </c>
      <c r="W233" s="354">
        <f>'Sch A. Input'!$G16+SUMIFS('Sch A. Input'!$I16:$BJ16,'Sch A. Input'!$I$14:$BJ$14,"Total",'Sch A. Input'!$I$13:$BJ$13,"&lt;="&amp;W$231)</f>
        <v>0</v>
      </c>
      <c r="X233" s="314">
        <f>'Sch A. Input'!$G16+SUMIFS('Sch A. Input'!$I16:$BJ16,'Sch A. Input'!$I$14:$BJ$14,"Total",'Sch A. Input'!$I$13:$BJ$13,"&lt;="&amp;X$231)</f>
        <v>0</v>
      </c>
      <c r="Y233" s="316">
        <f t="array" ref="Y233">IFERROR(INDEX($G$231:$X$231,1,MATCH(TRUE,G233:X233&gt;=900000,FALSE)),0)</f>
        <v>0</v>
      </c>
      <c r="Z233" s="341">
        <f t="shared" ref="Z233:Z296" si="112">MAX(IFERROR(IF(OR($L$11&lt;Y233,Y233=0),0,IF(AND(F18&lt;E18,F18&gt;0),(DAYS360(D18,F18+1)/15),((DAYS360(D18,Y233+1)/15)))),0),0)</f>
        <v>0</v>
      </c>
      <c r="AA233" s="225">
        <f>SUMIFS('Sch A. Input'!I16:BJ16,'Sch A. Input'!$I$14:$BJ$14,"Recurring",'Sch A. Input'!$I$13:$BJ$13,"&lt;="&amp;Y233)</f>
        <v>0</v>
      </c>
      <c r="AB233" s="230">
        <f>SUMIFS('Sch A. Input'!J16:BK16,'Sch A. Input'!$J$14:$BK$14,"One-time",'Sch A. Input'!$J$13:$BK$13,"&lt;="&amp;Y233)</f>
        <v>0</v>
      </c>
      <c r="AC233" s="343">
        <f t="shared" ref="AC233:AC296" si="113">IFERROR(AA233/$Z233*24,0)+AB233</f>
        <v>0</v>
      </c>
      <c r="AD233" s="346">
        <f t="shared" ref="AD233:AD296" si="114">IFERROR((SUMPRODUCT(--((MIN(AC233,900000))&gt;$C$9:$C$12),((MIN(AC233,900000))-$C$9:$C$12),$H$9:$H$12))/MIN(AC233,900000),0)</f>
        <v>0</v>
      </c>
      <c r="AE233" s="28"/>
      <c r="AL233" s="44"/>
      <c r="BK233" s="2"/>
      <c r="BL233" s="2"/>
      <c r="BM233" s="2"/>
      <c r="BN233" s="2"/>
      <c r="BO233" s="2"/>
      <c r="BP233" s="2"/>
      <c r="BQ233" s="2"/>
      <c r="BR233" s="2"/>
      <c r="BS233" s="2"/>
      <c r="CI233"/>
      <c r="CJ233"/>
      <c r="CK233"/>
      <c r="CL233"/>
      <c r="CM233"/>
      <c r="CN233"/>
      <c r="CO233"/>
      <c r="CP233"/>
      <c r="CQ233"/>
    </row>
    <row r="234" spans="2:95" x14ac:dyDescent="0.25">
      <c r="B234" s="70" t="str">
        <f t="shared" ref="B234:C234" si="115">B126</f>
        <v/>
      </c>
      <c r="C234" s="169" t="str">
        <f t="shared" si="115"/>
        <v/>
      </c>
      <c r="D234" s="303"/>
      <c r="E234" s="304"/>
      <c r="F234" s="275"/>
      <c r="G234" s="307">
        <f>'Sch A. Input'!$G17+SUMIFS('Sch A. Input'!$I17:$BJ17,'Sch A. Input'!$I$14:$BJ$14,"Total",'Sch A. Input'!$I$13:$BJ$13,"&lt;="&amp;G$231)</f>
        <v>0</v>
      </c>
      <c r="H234" s="308">
        <f>'Sch A. Input'!$G17+SUMIFS('Sch A. Input'!$I17:$BJ17,'Sch A. Input'!$I$14:$BJ$14,"Total",'Sch A. Input'!$I$13:$BJ$13,"&lt;="&amp;H$231)</f>
        <v>0</v>
      </c>
      <c r="I234" s="98">
        <f>'Sch A. Input'!$G17+SUMIFS('Sch A. Input'!$I17:$BJ17,'Sch A. Input'!$I$14:$BJ$14,"Total",'Sch A. Input'!$I$13:$BJ$13,"&lt;="&amp;I$231)</f>
        <v>0</v>
      </c>
      <c r="J234" s="248">
        <f>'Sch A. Input'!$G17+SUMIFS('Sch A. Input'!$I17:$BJ17,'Sch A. Input'!$I$14:$BJ$14,"Total",'Sch A. Input'!$I$13:$BJ$13,"&lt;="&amp;J$231)</f>
        <v>0</v>
      </c>
      <c r="K234" s="248">
        <f>'Sch A. Input'!$G17+SUMIFS('Sch A. Input'!$I17:$BJ17,'Sch A. Input'!$I$14:$BJ$14,"Total",'Sch A. Input'!$I$13:$BJ$13,"&lt;="&amp;K$231)</f>
        <v>0</v>
      </c>
      <c r="L234" s="248">
        <f>'Sch A. Input'!$G17+SUMIFS('Sch A. Input'!$I17:$BJ17,'Sch A. Input'!$I$14:$BJ$14,"Total",'Sch A. Input'!$I$13:$BJ$13,"&lt;="&amp;L$231)</f>
        <v>0</v>
      </c>
      <c r="M234" s="248">
        <f>'Sch A. Input'!$G17+SUMIFS('Sch A. Input'!$I17:$BJ17,'Sch A. Input'!$I$14:$BJ$14,"Total",'Sch A. Input'!$I$13:$BJ$13,"&lt;="&amp;M$231)</f>
        <v>0</v>
      </c>
      <c r="N234" s="248">
        <f>'Sch A. Input'!$G17+SUMIFS('Sch A. Input'!$I17:$BJ17,'Sch A. Input'!$I$14:$BJ$14,"Total",'Sch A. Input'!$I$13:$BJ$13,"&lt;="&amp;N$231)</f>
        <v>0</v>
      </c>
      <c r="O234" s="354">
        <f>'Sch A. Input'!$G17+SUMIFS('Sch A. Input'!$I17:$BJ17,'Sch A. Input'!$I$14:$BJ$14,"Total",'Sch A. Input'!$I$13:$BJ$13,"&lt;="&amp;O$231)</f>
        <v>0</v>
      </c>
      <c r="P234" s="354">
        <f>'Sch A. Input'!$G17+SUMIFS('Sch A. Input'!$I17:$BJ17,'Sch A. Input'!$I$14:$BJ$14,"Total",'Sch A. Input'!$I$13:$BJ$13,"&lt;="&amp;P$231)</f>
        <v>0</v>
      </c>
      <c r="Q234" s="354">
        <f>'Sch A. Input'!$G17+SUMIFS('Sch A. Input'!$I17:$BJ17,'Sch A. Input'!$I$14:$BJ$14,"Total",'Sch A. Input'!$I$13:$BJ$13,"&lt;="&amp;Q$231)</f>
        <v>0</v>
      </c>
      <c r="R234" s="354">
        <f>'Sch A. Input'!$G17+SUMIFS('Sch A. Input'!$I17:$BJ17,'Sch A. Input'!$I$14:$BJ$14,"Total",'Sch A. Input'!$I$13:$BJ$13,"&lt;="&amp;R$231)</f>
        <v>0</v>
      </c>
      <c r="S234" s="354">
        <f>'Sch A. Input'!$G17+SUMIFS('Sch A. Input'!$I17:$BJ17,'Sch A. Input'!$I$14:$BJ$14,"Total",'Sch A. Input'!$I$13:$BJ$13,"&lt;="&amp;S$231)</f>
        <v>0</v>
      </c>
      <c r="T234" s="354">
        <f>'Sch A. Input'!$G17+SUMIFS('Sch A. Input'!$I17:$BJ17,'Sch A. Input'!$I$14:$BJ$14,"Total",'Sch A. Input'!$I$13:$BJ$13,"&lt;="&amp;T$231)</f>
        <v>0</v>
      </c>
      <c r="U234" s="354">
        <f>'Sch A. Input'!$G17+SUMIFS('Sch A. Input'!$I17:$BJ17,'Sch A. Input'!$I$14:$BJ$14,"Total",'Sch A. Input'!$I$13:$BJ$13,"&lt;="&amp;U$231)</f>
        <v>0</v>
      </c>
      <c r="V234" s="354">
        <f>'Sch A. Input'!$G17+SUMIFS('Sch A. Input'!$I17:$BJ17,'Sch A. Input'!$I$14:$BJ$14,"Total",'Sch A. Input'!$I$13:$BJ$13,"&lt;="&amp;V$231)</f>
        <v>0</v>
      </c>
      <c r="W234" s="354">
        <f>'Sch A. Input'!$G17+SUMIFS('Sch A. Input'!$I17:$BJ17,'Sch A. Input'!$I$14:$BJ$14,"Total",'Sch A. Input'!$I$13:$BJ$13,"&lt;="&amp;W$231)</f>
        <v>0</v>
      </c>
      <c r="X234" s="314">
        <f>'Sch A. Input'!$G17+SUMIFS('Sch A. Input'!$I17:$BJ17,'Sch A. Input'!$I$14:$BJ$14,"Total",'Sch A. Input'!$I$13:$BJ$13,"&lt;="&amp;X$231)</f>
        <v>0</v>
      </c>
      <c r="Y234" s="316">
        <f t="array" ref="Y234">IFERROR(INDEX($G$231:$X$231,1,MATCH(TRUE,G234:X234&gt;=900000,FALSE)),0)</f>
        <v>0</v>
      </c>
      <c r="Z234" s="341">
        <f t="shared" si="112"/>
        <v>0</v>
      </c>
      <c r="AA234" s="225">
        <f>SUMIFS('Sch A. Input'!I17:BJ17,'Sch A. Input'!$I$14:$BJ$14,"Recurring",'Sch A. Input'!$I$13:$BJ$13,"&lt;="&amp;Y234)</f>
        <v>0</v>
      </c>
      <c r="AB234" s="230">
        <f>SUMIFS('Sch A. Input'!J17:BK17,'Sch A. Input'!$J$14:$BK$14,"One-time",'Sch A. Input'!$J$13:$BK$13,"&lt;="&amp;Y234)</f>
        <v>0</v>
      </c>
      <c r="AC234" s="343">
        <f t="shared" si="113"/>
        <v>0</v>
      </c>
      <c r="AD234" s="346">
        <f t="shared" si="114"/>
        <v>0</v>
      </c>
      <c r="AE234" s="28"/>
      <c r="AL234" s="44"/>
      <c r="BK234" s="2"/>
      <c r="BL234" s="2"/>
      <c r="BM234" s="2"/>
      <c r="BN234" s="2"/>
      <c r="BO234" s="2"/>
      <c r="BP234" s="2"/>
      <c r="BQ234" s="2"/>
      <c r="BR234" s="2"/>
      <c r="BS234" s="2"/>
      <c r="CI234"/>
      <c r="CJ234"/>
      <c r="CK234"/>
      <c r="CL234"/>
      <c r="CM234"/>
      <c r="CN234"/>
      <c r="CO234"/>
      <c r="CP234"/>
      <c r="CQ234"/>
    </row>
    <row r="235" spans="2:95" x14ac:dyDescent="0.25">
      <c r="B235" s="70" t="str">
        <f t="shared" ref="B235:C235" si="116">B127</f>
        <v/>
      </c>
      <c r="C235" s="169" t="str">
        <f t="shared" si="116"/>
        <v/>
      </c>
      <c r="D235" s="303"/>
      <c r="E235" s="304"/>
      <c r="F235" s="275"/>
      <c r="G235" s="307">
        <f>'Sch A. Input'!$G18+SUMIFS('Sch A. Input'!$I18:$BJ18,'Sch A. Input'!$I$14:$BJ$14,"Total",'Sch A. Input'!$I$13:$BJ$13,"&lt;="&amp;G$231)</f>
        <v>0</v>
      </c>
      <c r="H235" s="308">
        <f>'Sch A. Input'!$G18+SUMIFS('Sch A. Input'!$I18:$BJ18,'Sch A. Input'!$I$14:$BJ$14,"Total",'Sch A. Input'!$I$13:$BJ$13,"&lt;="&amp;H$231)</f>
        <v>0</v>
      </c>
      <c r="I235" s="98">
        <f>'Sch A. Input'!$G18+SUMIFS('Sch A. Input'!$I18:$BJ18,'Sch A. Input'!$I$14:$BJ$14,"Total",'Sch A. Input'!$I$13:$BJ$13,"&lt;="&amp;I$231)</f>
        <v>0</v>
      </c>
      <c r="J235" s="248">
        <f>'Sch A. Input'!$G18+SUMIFS('Sch A. Input'!$I18:$BJ18,'Sch A. Input'!$I$14:$BJ$14,"Total",'Sch A. Input'!$I$13:$BJ$13,"&lt;="&amp;J$231)</f>
        <v>0</v>
      </c>
      <c r="K235" s="248">
        <f>'Sch A. Input'!$G18+SUMIFS('Sch A. Input'!$I18:$BJ18,'Sch A. Input'!$I$14:$BJ$14,"Total",'Sch A. Input'!$I$13:$BJ$13,"&lt;="&amp;K$231)</f>
        <v>0</v>
      </c>
      <c r="L235" s="248">
        <f>'Sch A. Input'!$G18+SUMIFS('Sch A. Input'!$I18:$BJ18,'Sch A. Input'!$I$14:$BJ$14,"Total",'Sch A. Input'!$I$13:$BJ$13,"&lt;="&amp;L$231)</f>
        <v>0</v>
      </c>
      <c r="M235" s="290">
        <f>'Sch A. Input'!$G18+SUMIFS('Sch A. Input'!$I18:$BJ18,'Sch A. Input'!$I$14:$BJ$14,"Total",'Sch A. Input'!$I$13:$BJ$13,"&lt;="&amp;M$231)</f>
        <v>0</v>
      </c>
      <c r="N235" s="290">
        <f>'Sch A. Input'!$G18+SUMIFS('Sch A. Input'!$I18:$BJ18,'Sch A. Input'!$I$14:$BJ$14,"Total",'Sch A. Input'!$I$13:$BJ$13,"&lt;="&amp;N$231)</f>
        <v>0</v>
      </c>
      <c r="O235" s="354">
        <f>'Sch A. Input'!$G18+SUMIFS('Sch A. Input'!$I18:$BJ18,'Sch A. Input'!$I$14:$BJ$14,"Total",'Sch A. Input'!$I$13:$BJ$13,"&lt;="&amp;O$231)</f>
        <v>0</v>
      </c>
      <c r="P235" s="354">
        <f>'Sch A. Input'!$G18+SUMIFS('Sch A. Input'!$I18:$BJ18,'Sch A. Input'!$I$14:$BJ$14,"Total",'Sch A. Input'!$I$13:$BJ$13,"&lt;="&amp;P$231)</f>
        <v>0</v>
      </c>
      <c r="Q235" s="354">
        <f>'Sch A. Input'!$G18+SUMIFS('Sch A. Input'!$I18:$BJ18,'Sch A. Input'!$I$14:$BJ$14,"Total",'Sch A. Input'!$I$13:$BJ$13,"&lt;="&amp;Q$231)</f>
        <v>0</v>
      </c>
      <c r="R235" s="354">
        <f>'Sch A. Input'!$G18+SUMIFS('Sch A. Input'!$I18:$BJ18,'Sch A. Input'!$I$14:$BJ$14,"Total",'Sch A. Input'!$I$13:$BJ$13,"&lt;="&amp;R$231)</f>
        <v>0</v>
      </c>
      <c r="S235" s="354">
        <f>'Sch A. Input'!$G18+SUMIFS('Sch A. Input'!$I18:$BJ18,'Sch A. Input'!$I$14:$BJ$14,"Total",'Sch A. Input'!$I$13:$BJ$13,"&lt;="&amp;S$231)</f>
        <v>0</v>
      </c>
      <c r="T235" s="354">
        <f>'Sch A. Input'!$G18+SUMIFS('Sch A. Input'!$I18:$BJ18,'Sch A. Input'!$I$14:$BJ$14,"Total",'Sch A. Input'!$I$13:$BJ$13,"&lt;="&amp;T$231)</f>
        <v>0</v>
      </c>
      <c r="U235" s="354">
        <f>'Sch A. Input'!$G18+SUMIFS('Sch A. Input'!$I18:$BJ18,'Sch A. Input'!$I$14:$BJ$14,"Total",'Sch A. Input'!$I$13:$BJ$13,"&lt;="&amp;U$231)</f>
        <v>0</v>
      </c>
      <c r="V235" s="354">
        <f>'Sch A. Input'!$G18+SUMIFS('Sch A. Input'!$I18:$BJ18,'Sch A. Input'!$I$14:$BJ$14,"Total",'Sch A. Input'!$I$13:$BJ$13,"&lt;="&amp;V$231)</f>
        <v>0</v>
      </c>
      <c r="W235" s="354">
        <f>'Sch A. Input'!$G18+SUMIFS('Sch A. Input'!$I18:$BJ18,'Sch A. Input'!$I$14:$BJ$14,"Total",'Sch A. Input'!$I$13:$BJ$13,"&lt;="&amp;W$231)</f>
        <v>0</v>
      </c>
      <c r="X235" s="314">
        <f>'Sch A. Input'!$G18+SUMIFS('Sch A. Input'!$I18:$BJ18,'Sch A. Input'!$I$14:$BJ$14,"Total",'Sch A. Input'!$I$13:$BJ$13,"&lt;="&amp;X$231)</f>
        <v>0</v>
      </c>
      <c r="Y235" s="317">
        <f t="array" ref="Y235">IFERROR(INDEX($G$231:$X$231,1,MATCH(TRUE,G235:X235&gt;=900000,FALSE)),0)</f>
        <v>0</v>
      </c>
      <c r="Z235" s="341">
        <f t="shared" si="112"/>
        <v>0</v>
      </c>
      <c r="AA235" s="225">
        <f>SUMIFS('Sch A. Input'!I18:BJ18,'Sch A. Input'!$I$14:$BJ$14,"Recurring",'Sch A. Input'!$I$13:$BJ$13,"&lt;="&amp;Y235)</f>
        <v>0</v>
      </c>
      <c r="AB235" s="281">
        <f>SUMIFS('Sch A. Input'!J18:BK18,'Sch A. Input'!$J$14:$BK$14,"One-time",'Sch A. Input'!$J$13:$BK$13,"&lt;="&amp;Y235)</f>
        <v>0</v>
      </c>
      <c r="AC235" s="343">
        <f t="shared" si="113"/>
        <v>0</v>
      </c>
      <c r="AD235" s="346">
        <f t="shared" si="114"/>
        <v>0</v>
      </c>
      <c r="AE235" s="28"/>
      <c r="AL235" s="44"/>
      <c r="BK235" s="2"/>
      <c r="BL235" s="2"/>
      <c r="BM235" s="2"/>
      <c r="BN235" s="2"/>
      <c r="BO235" s="2"/>
      <c r="BP235" s="2"/>
      <c r="BQ235" s="2"/>
      <c r="BR235" s="2"/>
      <c r="BS235" s="2"/>
      <c r="CI235"/>
      <c r="CJ235"/>
      <c r="CK235"/>
      <c r="CL235"/>
      <c r="CM235"/>
      <c r="CN235"/>
      <c r="CO235"/>
      <c r="CP235"/>
      <c r="CQ235"/>
    </row>
    <row r="236" spans="2:95" x14ac:dyDescent="0.25">
      <c r="B236" s="70" t="str">
        <f t="shared" ref="B236:C236" si="117">B128</f>
        <v/>
      </c>
      <c r="C236" s="169" t="str">
        <f t="shared" si="117"/>
        <v/>
      </c>
      <c r="D236" s="303"/>
      <c r="E236" s="304"/>
      <c r="F236" s="275"/>
      <c r="G236" s="307">
        <f>'Sch A. Input'!$G19+SUMIFS('Sch A. Input'!$I19:$BJ19,'Sch A. Input'!$I$14:$BJ$14,"Total",'Sch A. Input'!$I$13:$BJ$13,"&lt;="&amp;G$231)</f>
        <v>0</v>
      </c>
      <c r="H236" s="308">
        <f>'Sch A. Input'!$G19+SUMIFS('Sch A. Input'!$I19:$BJ19,'Sch A. Input'!$I$14:$BJ$14,"Total",'Sch A. Input'!$I$13:$BJ$13,"&lt;="&amp;H$231)</f>
        <v>0</v>
      </c>
      <c r="I236" s="98">
        <f>'Sch A. Input'!$G19+SUMIFS('Sch A. Input'!$I19:$BJ19,'Sch A. Input'!$I$14:$BJ$14,"Total",'Sch A. Input'!$I$13:$BJ$13,"&lt;="&amp;I$231)</f>
        <v>0</v>
      </c>
      <c r="J236" s="248">
        <f>'Sch A. Input'!$G19+SUMIFS('Sch A. Input'!$I19:$BJ19,'Sch A. Input'!$I$14:$BJ$14,"Total",'Sch A. Input'!$I$13:$BJ$13,"&lt;="&amp;J$231)</f>
        <v>0</v>
      </c>
      <c r="K236" s="248">
        <f>'Sch A. Input'!$G19+SUMIFS('Sch A. Input'!$I19:$BJ19,'Sch A. Input'!$I$14:$BJ$14,"Total",'Sch A. Input'!$I$13:$BJ$13,"&lt;="&amp;K$231)</f>
        <v>0</v>
      </c>
      <c r="L236" s="248">
        <f>'Sch A. Input'!$G19+SUMIFS('Sch A. Input'!$I19:$BJ19,'Sch A. Input'!$I$14:$BJ$14,"Total",'Sch A. Input'!$I$13:$BJ$13,"&lt;="&amp;L$231)</f>
        <v>0</v>
      </c>
      <c r="M236" s="248">
        <f>'Sch A. Input'!$G19+SUMIFS('Sch A. Input'!$I19:$BJ19,'Sch A. Input'!$I$14:$BJ$14,"Total",'Sch A. Input'!$I$13:$BJ$13,"&lt;="&amp;M$231)</f>
        <v>0</v>
      </c>
      <c r="N236" s="248">
        <f>'Sch A. Input'!$G19+SUMIFS('Sch A. Input'!$I19:$BJ19,'Sch A. Input'!$I$14:$BJ$14,"Total",'Sch A. Input'!$I$13:$BJ$13,"&lt;="&amp;N$231)</f>
        <v>0</v>
      </c>
      <c r="O236" s="354">
        <f>'Sch A. Input'!$G19+SUMIFS('Sch A. Input'!$I19:$BJ19,'Sch A. Input'!$I$14:$BJ$14,"Total",'Sch A. Input'!$I$13:$BJ$13,"&lt;="&amp;O$231)</f>
        <v>0</v>
      </c>
      <c r="P236" s="354">
        <f>'Sch A. Input'!$G19+SUMIFS('Sch A. Input'!$I19:$BJ19,'Sch A. Input'!$I$14:$BJ$14,"Total",'Sch A. Input'!$I$13:$BJ$13,"&lt;="&amp;P$231)</f>
        <v>0</v>
      </c>
      <c r="Q236" s="354">
        <f>'Sch A. Input'!$G19+SUMIFS('Sch A. Input'!$I19:$BJ19,'Sch A. Input'!$I$14:$BJ$14,"Total",'Sch A. Input'!$I$13:$BJ$13,"&lt;="&amp;Q$231)</f>
        <v>0</v>
      </c>
      <c r="R236" s="354">
        <f>'Sch A. Input'!$G19+SUMIFS('Sch A. Input'!$I19:$BJ19,'Sch A. Input'!$I$14:$BJ$14,"Total",'Sch A. Input'!$I$13:$BJ$13,"&lt;="&amp;R$231)</f>
        <v>0</v>
      </c>
      <c r="S236" s="354">
        <f>'Sch A. Input'!$G19+SUMIFS('Sch A. Input'!$I19:$BJ19,'Sch A. Input'!$I$14:$BJ$14,"Total",'Sch A. Input'!$I$13:$BJ$13,"&lt;="&amp;S$231)</f>
        <v>0</v>
      </c>
      <c r="T236" s="354">
        <f>'Sch A. Input'!$G19+SUMIFS('Sch A. Input'!$I19:$BJ19,'Sch A. Input'!$I$14:$BJ$14,"Total",'Sch A. Input'!$I$13:$BJ$13,"&lt;="&amp;T$231)</f>
        <v>0</v>
      </c>
      <c r="U236" s="354">
        <f>'Sch A. Input'!$G19+SUMIFS('Sch A. Input'!$I19:$BJ19,'Sch A. Input'!$I$14:$BJ$14,"Total",'Sch A. Input'!$I$13:$BJ$13,"&lt;="&amp;U$231)</f>
        <v>0</v>
      </c>
      <c r="V236" s="354">
        <f>'Sch A. Input'!$G19+SUMIFS('Sch A. Input'!$I19:$BJ19,'Sch A. Input'!$I$14:$BJ$14,"Total",'Sch A. Input'!$I$13:$BJ$13,"&lt;="&amp;V$231)</f>
        <v>0</v>
      </c>
      <c r="W236" s="354">
        <f>'Sch A. Input'!$G19+SUMIFS('Sch A. Input'!$I19:$BJ19,'Sch A. Input'!$I$14:$BJ$14,"Total",'Sch A. Input'!$I$13:$BJ$13,"&lt;="&amp;W$231)</f>
        <v>0</v>
      </c>
      <c r="X236" s="314">
        <f>'Sch A. Input'!$G19+SUMIFS('Sch A. Input'!$I19:$BJ19,'Sch A. Input'!$I$14:$BJ$14,"Total",'Sch A. Input'!$I$13:$BJ$13,"&lt;="&amp;X$231)</f>
        <v>0</v>
      </c>
      <c r="Y236" s="317">
        <f t="array" ref="Y236">IFERROR(INDEX($G$231:$X$231,1,MATCH(TRUE,G236:X236&gt;=900000,FALSE)),0)</f>
        <v>0</v>
      </c>
      <c r="Z236" s="341">
        <f t="shared" si="112"/>
        <v>0</v>
      </c>
      <c r="AA236" s="225">
        <f>SUMIFS('Sch A. Input'!I19:BJ19,'Sch A. Input'!$I$14:$BJ$14,"Recurring",'Sch A. Input'!$I$13:$BJ$13,"&lt;="&amp;Y236)</f>
        <v>0</v>
      </c>
      <c r="AB236" s="281">
        <f>SUMIFS('Sch A. Input'!J19:BK19,'Sch A. Input'!$J$14:$BK$14,"One-time",'Sch A. Input'!$J$13:$BK$13,"&lt;="&amp;Y236)</f>
        <v>0</v>
      </c>
      <c r="AC236" s="343">
        <f t="shared" si="113"/>
        <v>0</v>
      </c>
      <c r="AD236" s="346">
        <f t="shared" si="114"/>
        <v>0</v>
      </c>
      <c r="AE236" s="28"/>
      <c r="AL236" s="44"/>
      <c r="BK236" s="2"/>
      <c r="BL236" s="2"/>
      <c r="BM236" s="2"/>
      <c r="BN236" s="2"/>
      <c r="BO236" s="2"/>
      <c r="BP236" s="2"/>
      <c r="BQ236" s="2"/>
      <c r="BR236" s="2"/>
      <c r="BS236" s="2"/>
      <c r="CI236"/>
      <c r="CJ236"/>
      <c r="CK236"/>
      <c r="CL236"/>
      <c r="CM236"/>
      <c r="CN236"/>
      <c r="CO236"/>
      <c r="CP236"/>
      <c r="CQ236"/>
    </row>
    <row r="237" spans="2:95" x14ac:dyDescent="0.25">
      <c r="B237" s="70" t="str">
        <f t="shared" ref="B237:C237" si="118">B129</f>
        <v/>
      </c>
      <c r="C237" s="169" t="str">
        <f t="shared" si="118"/>
        <v/>
      </c>
      <c r="D237" s="303"/>
      <c r="E237" s="304"/>
      <c r="F237" s="275"/>
      <c r="G237" s="307">
        <f>'Sch A. Input'!$G20+SUMIFS('Sch A. Input'!$I20:$BJ20,'Sch A. Input'!$I$14:$BJ$14,"Total",'Sch A. Input'!$I$13:$BJ$13,"&lt;="&amp;G$231)</f>
        <v>0</v>
      </c>
      <c r="H237" s="308">
        <f>'Sch A. Input'!$G20+SUMIFS('Sch A. Input'!$I20:$BJ20,'Sch A. Input'!$I$14:$BJ$14,"Total",'Sch A. Input'!$I$13:$BJ$13,"&lt;="&amp;H$231)</f>
        <v>0</v>
      </c>
      <c r="I237" s="98">
        <f>'Sch A. Input'!$G20+SUMIFS('Sch A. Input'!$I20:$BJ20,'Sch A. Input'!$I$14:$BJ$14,"Total",'Sch A. Input'!$I$13:$BJ$13,"&lt;="&amp;I$231)</f>
        <v>0</v>
      </c>
      <c r="J237" s="248">
        <f>'Sch A. Input'!$G20+SUMIFS('Sch A. Input'!$I20:$BJ20,'Sch A. Input'!$I$14:$BJ$14,"Total",'Sch A. Input'!$I$13:$BJ$13,"&lt;="&amp;J$231)</f>
        <v>0</v>
      </c>
      <c r="K237" s="248">
        <f>'Sch A. Input'!$G20+SUMIFS('Sch A. Input'!$I20:$BJ20,'Sch A. Input'!$I$14:$BJ$14,"Total",'Sch A. Input'!$I$13:$BJ$13,"&lt;="&amp;K$231)</f>
        <v>0</v>
      </c>
      <c r="L237" s="248">
        <f>'Sch A. Input'!$G20+SUMIFS('Sch A. Input'!$I20:$BJ20,'Sch A. Input'!$I$14:$BJ$14,"Total",'Sch A. Input'!$I$13:$BJ$13,"&lt;="&amp;L$231)</f>
        <v>0</v>
      </c>
      <c r="M237" s="248">
        <f>'Sch A. Input'!$G20+SUMIFS('Sch A. Input'!$I20:$BJ20,'Sch A. Input'!$I$14:$BJ$14,"Total",'Sch A. Input'!$I$13:$BJ$13,"&lt;="&amp;M$231)</f>
        <v>0</v>
      </c>
      <c r="N237" s="248">
        <f>'Sch A. Input'!$G20+SUMIFS('Sch A. Input'!$I20:$BJ20,'Sch A. Input'!$I$14:$BJ$14,"Total",'Sch A. Input'!$I$13:$BJ$13,"&lt;="&amp;N$231)</f>
        <v>0</v>
      </c>
      <c r="O237" s="354">
        <f>'Sch A. Input'!$G20+SUMIFS('Sch A. Input'!$I20:$BJ20,'Sch A. Input'!$I$14:$BJ$14,"Total",'Sch A. Input'!$I$13:$BJ$13,"&lt;="&amp;O$231)</f>
        <v>0</v>
      </c>
      <c r="P237" s="354">
        <f>'Sch A. Input'!$G20+SUMIFS('Sch A. Input'!$I20:$BJ20,'Sch A. Input'!$I$14:$BJ$14,"Total",'Sch A. Input'!$I$13:$BJ$13,"&lt;="&amp;P$231)</f>
        <v>0</v>
      </c>
      <c r="Q237" s="354">
        <f>'Sch A. Input'!$G20+SUMIFS('Sch A. Input'!$I20:$BJ20,'Sch A. Input'!$I$14:$BJ$14,"Total",'Sch A. Input'!$I$13:$BJ$13,"&lt;="&amp;Q$231)</f>
        <v>0</v>
      </c>
      <c r="R237" s="354">
        <f>'Sch A. Input'!$G20+SUMIFS('Sch A. Input'!$I20:$BJ20,'Sch A. Input'!$I$14:$BJ$14,"Total",'Sch A. Input'!$I$13:$BJ$13,"&lt;="&amp;R$231)</f>
        <v>0</v>
      </c>
      <c r="S237" s="354">
        <f>'Sch A. Input'!$G20+SUMIFS('Sch A. Input'!$I20:$BJ20,'Sch A. Input'!$I$14:$BJ$14,"Total",'Sch A. Input'!$I$13:$BJ$13,"&lt;="&amp;S$231)</f>
        <v>0</v>
      </c>
      <c r="T237" s="354">
        <f>'Sch A. Input'!$G20+SUMIFS('Sch A. Input'!$I20:$BJ20,'Sch A. Input'!$I$14:$BJ$14,"Total",'Sch A. Input'!$I$13:$BJ$13,"&lt;="&amp;T$231)</f>
        <v>0</v>
      </c>
      <c r="U237" s="354">
        <f>'Sch A. Input'!$G20+SUMIFS('Sch A. Input'!$I20:$BJ20,'Sch A. Input'!$I$14:$BJ$14,"Total",'Sch A. Input'!$I$13:$BJ$13,"&lt;="&amp;U$231)</f>
        <v>0</v>
      </c>
      <c r="V237" s="354">
        <f>'Sch A. Input'!$G20+SUMIFS('Sch A. Input'!$I20:$BJ20,'Sch A. Input'!$I$14:$BJ$14,"Total",'Sch A. Input'!$I$13:$BJ$13,"&lt;="&amp;V$231)</f>
        <v>0</v>
      </c>
      <c r="W237" s="354">
        <f>'Sch A. Input'!$G20+SUMIFS('Sch A. Input'!$I20:$BJ20,'Sch A. Input'!$I$14:$BJ$14,"Total",'Sch A. Input'!$I$13:$BJ$13,"&lt;="&amp;W$231)</f>
        <v>0</v>
      </c>
      <c r="X237" s="314">
        <f>'Sch A. Input'!$G20+SUMIFS('Sch A. Input'!$I20:$BJ20,'Sch A. Input'!$I$14:$BJ$14,"Total",'Sch A. Input'!$I$13:$BJ$13,"&lt;="&amp;X$231)</f>
        <v>0</v>
      </c>
      <c r="Y237" s="317">
        <f t="array" ref="Y237">IFERROR(INDEX($G$231:$X$231,1,MATCH(TRUE,G237:X237&gt;=900000,FALSE)),0)</f>
        <v>0</v>
      </c>
      <c r="Z237" s="341">
        <f t="shared" si="112"/>
        <v>0</v>
      </c>
      <c r="AA237" s="225">
        <f>SUMIFS('Sch A. Input'!I20:BJ20,'Sch A. Input'!$I$14:$BJ$14,"Recurring",'Sch A. Input'!$I$13:$BJ$13,"&lt;="&amp;Y237)</f>
        <v>0</v>
      </c>
      <c r="AB237" s="281">
        <f>SUMIFS('Sch A. Input'!J20:BK20,'Sch A. Input'!$J$14:$BK$14,"One-time",'Sch A. Input'!$J$13:$BK$13,"&lt;="&amp;Y237)</f>
        <v>0</v>
      </c>
      <c r="AC237" s="343">
        <f t="shared" si="113"/>
        <v>0</v>
      </c>
      <c r="AD237" s="346">
        <f t="shared" si="114"/>
        <v>0</v>
      </c>
      <c r="AE237" s="28"/>
      <c r="AL237" s="44"/>
      <c r="BK237" s="2"/>
      <c r="BL237" s="2"/>
      <c r="BM237" s="2"/>
      <c r="BN237" s="2"/>
      <c r="BO237" s="2"/>
      <c r="BP237" s="2"/>
      <c r="BQ237" s="2"/>
      <c r="BR237" s="2"/>
      <c r="BS237" s="2"/>
      <c r="CI237"/>
      <c r="CJ237"/>
      <c r="CK237"/>
      <c r="CL237"/>
      <c r="CM237"/>
      <c r="CN237"/>
      <c r="CO237"/>
      <c r="CP237"/>
      <c r="CQ237"/>
    </row>
    <row r="238" spans="2:95" x14ac:dyDescent="0.25">
      <c r="B238" s="70" t="str">
        <f t="shared" ref="B238:C238" si="119">B130</f>
        <v/>
      </c>
      <c r="C238" s="169" t="str">
        <f t="shared" si="119"/>
        <v/>
      </c>
      <c r="D238" s="303"/>
      <c r="E238" s="304"/>
      <c r="F238" s="275"/>
      <c r="G238" s="307">
        <f>'Sch A. Input'!$G21+SUMIFS('Sch A. Input'!$I21:$BJ21,'Sch A. Input'!$I$14:$BJ$14,"Total",'Sch A. Input'!$I$13:$BJ$13,"&lt;="&amp;G$231)</f>
        <v>0</v>
      </c>
      <c r="H238" s="308">
        <f>'Sch A. Input'!$G21+SUMIFS('Sch A. Input'!$I21:$BJ21,'Sch A. Input'!$I$14:$BJ$14,"Total",'Sch A. Input'!$I$13:$BJ$13,"&lt;="&amp;H$231)</f>
        <v>0</v>
      </c>
      <c r="I238" s="98">
        <f>'Sch A. Input'!$G21+SUMIFS('Sch A. Input'!$I21:$BJ21,'Sch A. Input'!$I$14:$BJ$14,"Total",'Sch A. Input'!$I$13:$BJ$13,"&lt;="&amp;I$231)</f>
        <v>0</v>
      </c>
      <c r="J238" s="248">
        <f>'Sch A. Input'!$G21+SUMIFS('Sch A. Input'!$I21:$BJ21,'Sch A. Input'!$I$14:$BJ$14,"Total",'Sch A. Input'!$I$13:$BJ$13,"&lt;="&amp;J$231)</f>
        <v>0</v>
      </c>
      <c r="K238" s="248">
        <f>'Sch A. Input'!$G21+SUMIFS('Sch A. Input'!$I21:$BJ21,'Sch A. Input'!$I$14:$BJ$14,"Total",'Sch A. Input'!$I$13:$BJ$13,"&lt;="&amp;K$231)</f>
        <v>0</v>
      </c>
      <c r="L238" s="248">
        <f>'Sch A. Input'!$G21+SUMIFS('Sch A. Input'!$I21:$BJ21,'Sch A. Input'!$I$14:$BJ$14,"Total",'Sch A. Input'!$I$13:$BJ$13,"&lt;="&amp;L$231)</f>
        <v>0</v>
      </c>
      <c r="M238" s="248">
        <f>'Sch A. Input'!$G21+SUMIFS('Sch A. Input'!$I21:$BJ21,'Sch A. Input'!$I$14:$BJ$14,"Total",'Sch A. Input'!$I$13:$BJ$13,"&lt;="&amp;M$231)</f>
        <v>0</v>
      </c>
      <c r="N238" s="248">
        <f>'Sch A. Input'!$G21+SUMIFS('Sch A. Input'!$I21:$BJ21,'Sch A. Input'!$I$14:$BJ$14,"Total",'Sch A. Input'!$I$13:$BJ$13,"&lt;="&amp;N$231)</f>
        <v>0</v>
      </c>
      <c r="O238" s="354">
        <f>'Sch A. Input'!$G21+SUMIFS('Sch A. Input'!$I21:$BJ21,'Sch A. Input'!$I$14:$BJ$14,"Total",'Sch A. Input'!$I$13:$BJ$13,"&lt;="&amp;O$231)</f>
        <v>0</v>
      </c>
      <c r="P238" s="354">
        <f>'Sch A. Input'!$G21+SUMIFS('Sch A. Input'!$I21:$BJ21,'Sch A. Input'!$I$14:$BJ$14,"Total",'Sch A. Input'!$I$13:$BJ$13,"&lt;="&amp;P$231)</f>
        <v>0</v>
      </c>
      <c r="Q238" s="354">
        <f>'Sch A. Input'!$G21+SUMIFS('Sch A. Input'!$I21:$BJ21,'Sch A. Input'!$I$14:$BJ$14,"Total",'Sch A. Input'!$I$13:$BJ$13,"&lt;="&amp;Q$231)</f>
        <v>0</v>
      </c>
      <c r="R238" s="354">
        <f>'Sch A. Input'!$G21+SUMIFS('Sch A. Input'!$I21:$BJ21,'Sch A. Input'!$I$14:$BJ$14,"Total",'Sch A. Input'!$I$13:$BJ$13,"&lt;="&amp;R$231)</f>
        <v>0</v>
      </c>
      <c r="S238" s="354">
        <f>'Sch A. Input'!$G21+SUMIFS('Sch A. Input'!$I21:$BJ21,'Sch A. Input'!$I$14:$BJ$14,"Total",'Sch A. Input'!$I$13:$BJ$13,"&lt;="&amp;S$231)</f>
        <v>0</v>
      </c>
      <c r="T238" s="354">
        <f>'Sch A. Input'!$G21+SUMIFS('Sch A. Input'!$I21:$BJ21,'Sch A. Input'!$I$14:$BJ$14,"Total",'Sch A. Input'!$I$13:$BJ$13,"&lt;="&amp;T$231)</f>
        <v>0</v>
      </c>
      <c r="U238" s="354">
        <f>'Sch A. Input'!$G21+SUMIFS('Sch A. Input'!$I21:$BJ21,'Sch A. Input'!$I$14:$BJ$14,"Total",'Sch A. Input'!$I$13:$BJ$13,"&lt;="&amp;U$231)</f>
        <v>0</v>
      </c>
      <c r="V238" s="354">
        <f>'Sch A. Input'!$G21+SUMIFS('Sch A. Input'!$I21:$BJ21,'Sch A. Input'!$I$14:$BJ$14,"Total",'Sch A. Input'!$I$13:$BJ$13,"&lt;="&amp;V$231)</f>
        <v>0</v>
      </c>
      <c r="W238" s="354">
        <f>'Sch A. Input'!$G21+SUMIFS('Sch A. Input'!$I21:$BJ21,'Sch A. Input'!$I$14:$BJ$14,"Total",'Sch A. Input'!$I$13:$BJ$13,"&lt;="&amp;W$231)</f>
        <v>0</v>
      </c>
      <c r="X238" s="314">
        <f>'Sch A. Input'!$G21+SUMIFS('Sch A. Input'!$I21:$BJ21,'Sch A. Input'!$I$14:$BJ$14,"Total",'Sch A. Input'!$I$13:$BJ$13,"&lt;="&amp;X$231)</f>
        <v>0</v>
      </c>
      <c r="Y238" s="317">
        <f t="array" ref="Y238">IFERROR(INDEX($G$231:$X$231,1,MATCH(TRUE,G238:X238&gt;=900000,FALSE)),0)</f>
        <v>0</v>
      </c>
      <c r="Z238" s="341">
        <f t="shared" si="112"/>
        <v>0</v>
      </c>
      <c r="AA238" s="225">
        <f>SUMIFS('Sch A. Input'!I21:BJ21,'Sch A. Input'!$I$14:$BJ$14,"Recurring",'Sch A. Input'!$I$13:$BJ$13,"&lt;="&amp;Y238)</f>
        <v>0</v>
      </c>
      <c r="AB238" s="281">
        <f>SUMIFS('Sch A. Input'!J21:BK21,'Sch A. Input'!$J$14:$BK$14,"One-time",'Sch A. Input'!$J$13:$BK$13,"&lt;="&amp;Y238)</f>
        <v>0</v>
      </c>
      <c r="AC238" s="343">
        <f t="shared" si="113"/>
        <v>0</v>
      </c>
      <c r="AD238" s="346">
        <f t="shared" si="114"/>
        <v>0</v>
      </c>
      <c r="AE238" s="28"/>
      <c r="AL238" s="44"/>
      <c r="BK238" s="2"/>
      <c r="BL238" s="2"/>
      <c r="BM238" s="2"/>
      <c r="BN238" s="2"/>
      <c r="BO238" s="2"/>
      <c r="BP238" s="2"/>
      <c r="BQ238" s="2"/>
      <c r="BR238" s="2"/>
      <c r="BS238" s="2"/>
      <c r="CI238"/>
      <c r="CJ238"/>
      <c r="CK238"/>
      <c r="CL238"/>
      <c r="CM238"/>
      <c r="CN238"/>
      <c r="CO238"/>
      <c r="CP238"/>
      <c r="CQ238"/>
    </row>
    <row r="239" spans="2:95" x14ac:dyDescent="0.25">
      <c r="B239" s="70" t="str">
        <f t="shared" ref="B239:C239" si="120">B131</f>
        <v/>
      </c>
      <c r="C239" s="169" t="str">
        <f t="shared" si="120"/>
        <v/>
      </c>
      <c r="D239" s="303"/>
      <c r="E239" s="304"/>
      <c r="F239" s="275"/>
      <c r="G239" s="307">
        <f>'Sch A. Input'!$G22+SUMIFS('Sch A. Input'!$I22:$BJ22,'Sch A. Input'!$I$14:$BJ$14,"Total",'Sch A. Input'!$I$13:$BJ$13,"&lt;="&amp;G$231)</f>
        <v>0</v>
      </c>
      <c r="H239" s="308">
        <f>'Sch A. Input'!$G22+SUMIFS('Sch A. Input'!$I22:$BJ22,'Sch A. Input'!$I$14:$BJ$14,"Total",'Sch A. Input'!$I$13:$BJ$13,"&lt;="&amp;H$231)</f>
        <v>0</v>
      </c>
      <c r="I239" s="98">
        <f>'Sch A. Input'!$G22+SUMIFS('Sch A. Input'!$I22:$BJ22,'Sch A. Input'!$I$14:$BJ$14,"Total",'Sch A. Input'!$I$13:$BJ$13,"&lt;="&amp;I$231)</f>
        <v>0</v>
      </c>
      <c r="J239" s="248">
        <f>'Sch A. Input'!$G22+SUMIFS('Sch A. Input'!$I22:$BJ22,'Sch A. Input'!$I$14:$BJ$14,"Total",'Sch A. Input'!$I$13:$BJ$13,"&lt;="&amp;J$231)</f>
        <v>0</v>
      </c>
      <c r="K239" s="248">
        <f>'Sch A. Input'!$G22+SUMIFS('Sch A. Input'!$I22:$BJ22,'Sch A. Input'!$I$14:$BJ$14,"Total",'Sch A. Input'!$I$13:$BJ$13,"&lt;="&amp;K$231)</f>
        <v>0</v>
      </c>
      <c r="L239" s="248">
        <f>'Sch A. Input'!$G22+SUMIFS('Sch A. Input'!$I22:$BJ22,'Sch A. Input'!$I$14:$BJ$14,"Total",'Sch A. Input'!$I$13:$BJ$13,"&lt;="&amp;L$231)</f>
        <v>0</v>
      </c>
      <c r="M239" s="248">
        <f>'Sch A. Input'!$G22+SUMIFS('Sch A. Input'!$I22:$BJ22,'Sch A. Input'!$I$14:$BJ$14,"Total",'Sch A. Input'!$I$13:$BJ$13,"&lt;="&amp;M$231)</f>
        <v>0</v>
      </c>
      <c r="N239" s="248">
        <f>'Sch A. Input'!$G22+SUMIFS('Sch A. Input'!$I22:$BJ22,'Sch A. Input'!$I$14:$BJ$14,"Total",'Sch A. Input'!$I$13:$BJ$13,"&lt;="&amp;N$231)</f>
        <v>0</v>
      </c>
      <c r="O239" s="354">
        <f>'Sch A. Input'!$G22+SUMIFS('Sch A. Input'!$I22:$BJ22,'Sch A. Input'!$I$14:$BJ$14,"Total",'Sch A. Input'!$I$13:$BJ$13,"&lt;="&amp;O$231)</f>
        <v>0</v>
      </c>
      <c r="P239" s="354">
        <f>'Sch A. Input'!$G22+SUMIFS('Sch A. Input'!$I22:$BJ22,'Sch A. Input'!$I$14:$BJ$14,"Total",'Sch A. Input'!$I$13:$BJ$13,"&lt;="&amp;P$231)</f>
        <v>0</v>
      </c>
      <c r="Q239" s="354">
        <f>'Sch A. Input'!$G22+SUMIFS('Sch A. Input'!$I22:$BJ22,'Sch A. Input'!$I$14:$BJ$14,"Total",'Sch A. Input'!$I$13:$BJ$13,"&lt;="&amp;Q$231)</f>
        <v>0</v>
      </c>
      <c r="R239" s="354">
        <f>'Sch A. Input'!$G22+SUMIFS('Sch A. Input'!$I22:$BJ22,'Sch A. Input'!$I$14:$BJ$14,"Total",'Sch A. Input'!$I$13:$BJ$13,"&lt;="&amp;R$231)</f>
        <v>0</v>
      </c>
      <c r="S239" s="354">
        <f>'Sch A. Input'!$G22+SUMIFS('Sch A. Input'!$I22:$BJ22,'Sch A. Input'!$I$14:$BJ$14,"Total",'Sch A. Input'!$I$13:$BJ$13,"&lt;="&amp;S$231)</f>
        <v>0</v>
      </c>
      <c r="T239" s="354">
        <f>'Sch A. Input'!$G22+SUMIFS('Sch A. Input'!$I22:$BJ22,'Sch A. Input'!$I$14:$BJ$14,"Total",'Sch A. Input'!$I$13:$BJ$13,"&lt;="&amp;T$231)</f>
        <v>0</v>
      </c>
      <c r="U239" s="354">
        <f>'Sch A. Input'!$G22+SUMIFS('Sch A. Input'!$I22:$BJ22,'Sch A. Input'!$I$14:$BJ$14,"Total",'Sch A. Input'!$I$13:$BJ$13,"&lt;="&amp;U$231)</f>
        <v>0</v>
      </c>
      <c r="V239" s="354">
        <f>'Sch A. Input'!$G22+SUMIFS('Sch A. Input'!$I22:$BJ22,'Sch A. Input'!$I$14:$BJ$14,"Total",'Sch A. Input'!$I$13:$BJ$13,"&lt;="&amp;V$231)</f>
        <v>0</v>
      </c>
      <c r="W239" s="354">
        <f>'Sch A. Input'!$G22+SUMIFS('Sch A. Input'!$I22:$BJ22,'Sch A. Input'!$I$14:$BJ$14,"Total",'Sch A. Input'!$I$13:$BJ$13,"&lt;="&amp;W$231)</f>
        <v>0</v>
      </c>
      <c r="X239" s="314">
        <f>'Sch A. Input'!$G22+SUMIFS('Sch A. Input'!$I22:$BJ22,'Sch A. Input'!$I$14:$BJ$14,"Total",'Sch A. Input'!$I$13:$BJ$13,"&lt;="&amp;X$231)</f>
        <v>0</v>
      </c>
      <c r="Y239" s="317">
        <f t="array" ref="Y239">IFERROR(INDEX($G$231:$X$231,1,MATCH(TRUE,G239:X239&gt;=900000,FALSE)),0)</f>
        <v>0</v>
      </c>
      <c r="Z239" s="341">
        <f t="shared" si="112"/>
        <v>0</v>
      </c>
      <c r="AA239" s="225">
        <f>SUMIFS('Sch A. Input'!I22:BJ22,'Sch A. Input'!$I$14:$BJ$14,"Recurring",'Sch A. Input'!$I$13:$BJ$13,"&lt;="&amp;Y239)</f>
        <v>0</v>
      </c>
      <c r="AB239" s="281">
        <f>SUMIFS('Sch A. Input'!J22:BK22,'Sch A. Input'!$J$14:$BK$14,"One-time",'Sch A. Input'!$J$13:$BK$13,"&lt;="&amp;Y239)</f>
        <v>0</v>
      </c>
      <c r="AC239" s="343">
        <f t="shared" si="113"/>
        <v>0</v>
      </c>
      <c r="AD239" s="346">
        <f t="shared" si="114"/>
        <v>0</v>
      </c>
      <c r="AE239" s="28"/>
      <c r="AL239" s="44"/>
      <c r="BK239" s="2"/>
      <c r="BL239" s="2"/>
      <c r="BM239" s="2"/>
      <c r="BN239" s="2"/>
      <c r="BO239" s="2"/>
      <c r="BP239" s="2"/>
      <c r="BQ239" s="2"/>
      <c r="BR239" s="2"/>
      <c r="BS239" s="2"/>
      <c r="CI239"/>
      <c r="CJ239"/>
      <c r="CK239"/>
      <c r="CL239"/>
      <c r="CM239"/>
      <c r="CN239"/>
      <c r="CO239"/>
      <c r="CP239"/>
      <c r="CQ239"/>
    </row>
    <row r="240" spans="2:95" x14ac:dyDescent="0.25">
      <c r="B240" s="70" t="str">
        <f t="shared" ref="B240:C240" si="121">B132</f>
        <v/>
      </c>
      <c r="C240" s="169" t="str">
        <f t="shared" si="121"/>
        <v/>
      </c>
      <c r="D240" s="303"/>
      <c r="E240" s="304"/>
      <c r="F240" s="275"/>
      <c r="G240" s="307">
        <f>'Sch A. Input'!$G23+SUMIFS('Sch A. Input'!$I23:$BJ23,'Sch A. Input'!$I$14:$BJ$14,"Total",'Sch A. Input'!$I$13:$BJ$13,"&lt;="&amp;G$231)</f>
        <v>0</v>
      </c>
      <c r="H240" s="308">
        <f>'Sch A. Input'!$G23+SUMIFS('Sch A. Input'!$I23:$BJ23,'Sch A. Input'!$I$14:$BJ$14,"Total",'Sch A. Input'!$I$13:$BJ$13,"&lt;="&amp;H$231)</f>
        <v>0</v>
      </c>
      <c r="I240" s="98">
        <f>'Sch A. Input'!$G23+SUMIFS('Sch A. Input'!$I23:$BJ23,'Sch A. Input'!$I$14:$BJ$14,"Total",'Sch A. Input'!$I$13:$BJ$13,"&lt;="&amp;I$231)</f>
        <v>0</v>
      </c>
      <c r="J240" s="248">
        <f>'Sch A. Input'!$G23+SUMIFS('Sch A. Input'!$I23:$BJ23,'Sch A. Input'!$I$14:$BJ$14,"Total",'Sch A. Input'!$I$13:$BJ$13,"&lt;="&amp;J$231)</f>
        <v>0</v>
      </c>
      <c r="K240" s="248">
        <f>'Sch A. Input'!$G23+SUMIFS('Sch A. Input'!$I23:$BJ23,'Sch A. Input'!$I$14:$BJ$14,"Total",'Sch A. Input'!$I$13:$BJ$13,"&lt;="&amp;K$231)</f>
        <v>0</v>
      </c>
      <c r="L240" s="248">
        <f>'Sch A. Input'!$G23+SUMIFS('Sch A. Input'!$I23:$BJ23,'Sch A. Input'!$I$14:$BJ$14,"Total",'Sch A. Input'!$I$13:$BJ$13,"&lt;="&amp;L$231)</f>
        <v>0</v>
      </c>
      <c r="M240" s="248">
        <f>'Sch A. Input'!$G23+SUMIFS('Sch A. Input'!$I23:$BJ23,'Sch A. Input'!$I$14:$BJ$14,"Total",'Sch A. Input'!$I$13:$BJ$13,"&lt;="&amp;M$231)</f>
        <v>0</v>
      </c>
      <c r="N240" s="248">
        <f>'Sch A. Input'!$G23+SUMIFS('Sch A. Input'!$I23:$BJ23,'Sch A. Input'!$I$14:$BJ$14,"Total",'Sch A. Input'!$I$13:$BJ$13,"&lt;="&amp;N$231)</f>
        <v>0</v>
      </c>
      <c r="O240" s="354">
        <f>'Sch A. Input'!$G23+SUMIFS('Sch A. Input'!$I23:$BJ23,'Sch A. Input'!$I$14:$BJ$14,"Total",'Sch A. Input'!$I$13:$BJ$13,"&lt;="&amp;O$231)</f>
        <v>0</v>
      </c>
      <c r="P240" s="354">
        <f>'Sch A. Input'!$G23+SUMIFS('Sch A. Input'!$I23:$BJ23,'Sch A. Input'!$I$14:$BJ$14,"Total",'Sch A. Input'!$I$13:$BJ$13,"&lt;="&amp;P$231)</f>
        <v>0</v>
      </c>
      <c r="Q240" s="354">
        <f>'Sch A. Input'!$G23+SUMIFS('Sch A. Input'!$I23:$BJ23,'Sch A. Input'!$I$14:$BJ$14,"Total",'Sch A. Input'!$I$13:$BJ$13,"&lt;="&amp;Q$231)</f>
        <v>0</v>
      </c>
      <c r="R240" s="354">
        <f>'Sch A. Input'!$G23+SUMIFS('Sch A. Input'!$I23:$BJ23,'Sch A. Input'!$I$14:$BJ$14,"Total",'Sch A. Input'!$I$13:$BJ$13,"&lt;="&amp;R$231)</f>
        <v>0</v>
      </c>
      <c r="S240" s="354">
        <f>'Sch A. Input'!$G23+SUMIFS('Sch A. Input'!$I23:$BJ23,'Sch A. Input'!$I$14:$BJ$14,"Total",'Sch A. Input'!$I$13:$BJ$13,"&lt;="&amp;S$231)</f>
        <v>0</v>
      </c>
      <c r="T240" s="354">
        <f>'Sch A. Input'!$G23+SUMIFS('Sch A. Input'!$I23:$BJ23,'Sch A. Input'!$I$14:$BJ$14,"Total",'Sch A. Input'!$I$13:$BJ$13,"&lt;="&amp;T$231)</f>
        <v>0</v>
      </c>
      <c r="U240" s="354">
        <f>'Sch A. Input'!$G23+SUMIFS('Sch A. Input'!$I23:$BJ23,'Sch A. Input'!$I$14:$BJ$14,"Total",'Sch A. Input'!$I$13:$BJ$13,"&lt;="&amp;U$231)</f>
        <v>0</v>
      </c>
      <c r="V240" s="354">
        <f>'Sch A. Input'!$G23+SUMIFS('Sch A. Input'!$I23:$BJ23,'Sch A. Input'!$I$14:$BJ$14,"Total",'Sch A. Input'!$I$13:$BJ$13,"&lt;="&amp;V$231)</f>
        <v>0</v>
      </c>
      <c r="W240" s="354">
        <f>'Sch A. Input'!$G23+SUMIFS('Sch A. Input'!$I23:$BJ23,'Sch A. Input'!$I$14:$BJ$14,"Total",'Sch A. Input'!$I$13:$BJ$13,"&lt;="&amp;W$231)</f>
        <v>0</v>
      </c>
      <c r="X240" s="314">
        <f>'Sch A. Input'!$G23+SUMIFS('Sch A. Input'!$I23:$BJ23,'Sch A. Input'!$I$14:$BJ$14,"Total",'Sch A. Input'!$I$13:$BJ$13,"&lt;="&amp;X$231)</f>
        <v>0</v>
      </c>
      <c r="Y240" s="317">
        <f t="array" ref="Y240">IFERROR(INDEX($G$231:$X$231,1,MATCH(TRUE,G240:X240&gt;=900000,FALSE)),0)</f>
        <v>0</v>
      </c>
      <c r="Z240" s="341">
        <f t="shared" si="112"/>
        <v>0</v>
      </c>
      <c r="AA240" s="225">
        <f>SUMIFS('Sch A. Input'!I23:BJ23,'Sch A. Input'!$I$14:$BJ$14,"Recurring",'Sch A. Input'!$I$13:$BJ$13,"&lt;="&amp;Y240)</f>
        <v>0</v>
      </c>
      <c r="AB240" s="281">
        <f>SUMIFS('Sch A. Input'!J23:BK23,'Sch A. Input'!$J$14:$BK$14,"One-time",'Sch A. Input'!$J$13:$BK$13,"&lt;="&amp;Y240)</f>
        <v>0</v>
      </c>
      <c r="AC240" s="343">
        <f t="shared" si="113"/>
        <v>0</v>
      </c>
      <c r="AD240" s="346">
        <f t="shared" si="114"/>
        <v>0</v>
      </c>
      <c r="AE240" s="28"/>
      <c r="AL240" s="44"/>
      <c r="BK240" s="2"/>
      <c r="BL240" s="2"/>
      <c r="BM240" s="2"/>
      <c r="BN240" s="2"/>
      <c r="BO240" s="2"/>
      <c r="BP240" s="2"/>
      <c r="BQ240" s="2"/>
      <c r="BR240" s="2"/>
      <c r="BS240" s="2"/>
      <c r="CI240"/>
      <c r="CJ240"/>
      <c r="CK240"/>
      <c r="CL240"/>
      <c r="CM240"/>
      <c r="CN240"/>
      <c r="CO240"/>
      <c r="CP240"/>
      <c r="CQ240"/>
    </row>
    <row r="241" spans="2:95" x14ac:dyDescent="0.25">
      <c r="B241" s="70" t="str">
        <f t="shared" ref="B241:C241" si="122">B133</f>
        <v/>
      </c>
      <c r="C241" s="169" t="str">
        <f t="shared" si="122"/>
        <v/>
      </c>
      <c r="D241" s="303"/>
      <c r="E241" s="304"/>
      <c r="F241" s="275"/>
      <c r="G241" s="307">
        <f>'Sch A. Input'!$G24+SUMIFS('Sch A. Input'!$I24:$BJ24,'Sch A. Input'!$I$14:$BJ$14,"Total",'Sch A. Input'!$I$13:$BJ$13,"&lt;="&amp;G$231)</f>
        <v>0</v>
      </c>
      <c r="H241" s="308">
        <f>'Sch A. Input'!$G24+SUMIFS('Sch A. Input'!$I24:$BJ24,'Sch A. Input'!$I$14:$BJ$14,"Total",'Sch A. Input'!$I$13:$BJ$13,"&lt;="&amp;H$231)</f>
        <v>0</v>
      </c>
      <c r="I241" s="98">
        <f>'Sch A. Input'!$G24+SUMIFS('Sch A. Input'!$I24:$BJ24,'Sch A. Input'!$I$14:$BJ$14,"Total",'Sch A. Input'!$I$13:$BJ$13,"&lt;="&amp;I$231)</f>
        <v>0</v>
      </c>
      <c r="J241" s="248">
        <f>'Sch A. Input'!$G24+SUMIFS('Sch A. Input'!$I24:$BJ24,'Sch A. Input'!$I$14:$BJ$14,"Total",'Sch A. Input'!$I$13:$BJ$13,"&lt;="&amp;J$231)</f>
        <v>0</v>
      </c>
      <c r="K241" s="248">
        <f>'Sch A. Input'!$G24+SUMIFS('Sch A. Input'!$I24:$BJ24,'Sch A. Input'!$I$14:$BJ$14,"Total",'Sch A. Input'!$I$13:$BJ$13,"&lt;="&amp;K$231)</f>
        <v>0</v>
      </c>
      <c r="L241" s="248">
        <f>'Sch A. Input'!$G24+SUMIFS('Sch A. Input'!$I24:$BJ24,'Sch A. Input'!$I$14:$BJ$14,"Total",'Sch A. Input'!$I$13:$BJ$13,"&lt;="&amp;L$231)</f>
        <v>0</v>
      </c>
      <c r="M241" s="248">
        <f>'Sch A. Input'!$G24+SUMIFS('Sch A. Input'!$I24:$BJ24,'Sch A. Input'!$I$14:$BJ$14,"Total",'Sch A. Input'!$I$13:$BJ$13,"&lt;="&amp;M$231)</f>
        <v>0</v>
      </c>
      <c r="N241" s="248">
        <f>'Sch A. Input'!$G24+SUMIFS('Sch A. Input'!$I24:$BJ24,'Sch A. Input'!$I$14:$BJ$14,"Total",'Sch A. Input'!$I$13:$BJ$13,"&lt;="&amp;N$231)</f>
        <v>0</v>
      </c>
      <c r="O241" s="354">
        <f>'Sch A. Input'!$G24+SUMIFS('Sch A. Input'!$I24:$BJ24,'Sch A. Input'!$I$14:$BJ$14,"Total",'Sch A. Input'!$I$13:$BJ$13,"&lt;="&amp;O$231)</f>
        <v>0</v>
      </c>
      <c r="P241" s="354">
        <f>'Sch A. Input'!$G24+SUMIFS('Sch A. Input'!$I24:$BJ24,'Sch A. Input'!$I$14:$BJ$14,"Total",'Sch A. Input'!$I$13:$BJ$13,"&lt;="&amp;P$231)</f>
        <v>0</v>
      </c>
      <c r="Q241" s="354">
        <f>'Sch A. Input'!$G24+SUMIFS('Sch A. Input'!$I24:$BJ24,'Sch A. Input'!$I$14:$BJ$14,"Total",'Sch A. Input'!$I$13:$BJ$13,"&lt;="&amp;Q$231)</f>
        <v>0</v>
      </c>
      <c r="R241" s="354">
        <f>'Sch A. Input'!$G24+SUMIFS('Sch A. Input'!$I24:$BJ24,'Sch A. Input'!$I$14:$BJ$14,"Total",'Sch A. Input'!$I$13:$BJ$13,"&lt;="&amp;R$231)</f>
        <v>0</v>
      </c>
      <c r="S241" s="354">
        <f>'Sch A. Input'!$G24+SUMIFS('Sch A. Input'!$I24:$BJ24,'Sch A. Input'!$I$14:$BJ$14,"Total",'Sch A. Input'!$I$13:$BJ$13,"&lt;="&amp;S$231)</f>
        <v>0</v>
      </c>
      <c r="T241" s="354">
        <f>'Sch A. Input'!$G24+SUMIFS('Sch A. Input'!$I24:$BJ24,'Sch A. Input'!$I$14:$BJ$14,"Total",'Sch A. Input'!$I$13:$BJ$13,"&lt;="&amp;T$231)</f>
        <v>0</v>
      </c>
      <c r="U241" s="354">
        <f>'Sch A. Input'!$G24+SUMIFS('Sch A. Input'!$I24:$BJ24,'Sch A. Input'!$I$14:$BJ$14,"Total",'Sch A. Input'!$I$13:$BJ$13,"&lt;="&amp;U$231)</f>
        <v>0</v>
      </c>
      <c r="V241" s="354">
        <f>'Sch A. Input'!$G24+SUMIFS('Sch A. Input'!$I24:$BJ24,'Sch A. Input'!$I$14:$BJ$14,"Total",'Sch A. Input'!$I$13:$BJ$13,"&lt;="&amp;V$231)</f>
        <v>0</v>
      </c>
      <c r="W241" s="354">
        <f>'Sch A. Input'!$G24+SUMIFS('Sch A. Input'!$I24:$BJ24,'Sch A. Input'!$I$14:$BJ$14,"Total",'Sch A. Input'!$I$13:$BJ$13,"&lt;="&amp;W$231)</f>
        <v>0</v>
      </c>
      <c r="X241" s="314">
        <f>'Sch A. Input'!$G24+SUMIFS('Sch A. Input'!$I24:$BJ24,'Sch A. Input'!$I$14:$BJ$14,"Total",'Sch A. Input'!$I$13:$BJ$13,"&lt;="&amp;X$231)</f>
        <v>0</v>
      </c>
      <c r="Y241" s="317">
        <f t="array" ref="Y241">IFERROR(INDEX($G$231:$X$231,1,MATCH(TRUE,G241:X241&gt;=900000,FALSE)),0)</f>
        <v>0</v>
      </c>
      <c r="Z241" s="341">
        <f t="shared" si="112"/>
        <v>0</v>
      </c>
      <c r="AA241" s="225">
        <f>SUMIFS('Sch A. Input'!I24:BJ24,'Sch A. Input'!$I$14:$BJ$14,"Recurring",'Sch A. Input'!$I$13:$BJ$13,"&lt;="&amp;Y241)</f>
        <v>0</v>
      </c>
      <c r="AB241" s="281">
        <f>SUMIFS('Sch A. Input'!J24:BK24,'Sch A. Input'!$J$14:$BK$14,"One-time",'Sch A. Input'!$J$13:$BK$13,"&lt;="&amp;Y241)</f>
        <v>0</v>
      </c>
      <c r="AC241" s="343">
        <f t="shared" si="113"/>
        <v>0</v>
      </c>
      <c r="AD241" s="346">
        <f t="shared" si="114"/>
        <v>0</v>
      </c>
      <c r="AE241" s="28"/>
      <c r="AL241" s="44"/>
      <c r="BK241" s="2"/>
      <c r="BL241" s="2"/>
      <c r="BM241" s="2"/>
      <c r="BN241" s="2"/>
      <c r="BO241" s="2"/>
      <c r="BP241" s="2"/>
      <c r="BQ241" s="2"/>
      <c r="BR241" s="2"/>
      <c r="BS241" s="2"/>
      <c r="CI241"/>
      <c r="CJ241"/>
      <c r="CK241"/>
      <c r="CL241"/>
      <c r="CM241"/>
      <c r="CN241"/>
      <c r="CO241"/>
      <c r="CP241"/>
      <c r="CQ241"/>
    </row>
    <row r="242" spans="2:95" x14ac:dyDescent="0.25">
      <c r="B242" s="70" t="str">
        <f t="shared" ref="B242:C242" si="123">B134</f>
        <v/>
      </c>
      <c r="C242" s="169" t="str">
        <f t="shared" si="123"/>
        <v/>
      </c>
      <c r="D242" s="303"/>
      <c r="E242" s="304"/>
      <c r="F242" s="275"/>
      <c r="G242" s="307">
        <f>'Sch A. Input'!$G25+SUMIFS('Sch A. Input'!$I25:$BJ25,'Sch A. Input'!$I$14:$BJ$14,"Total",'Sch A. Input'!$I$13:$BJ$13,"&lt;="&amp;G$231)</f>
        <v>0</v>
      </c>
      <c r="H242" s="308">
        <f>'Sch A. Input'!$G25+SUMIFS('Sch A. Input'!$I25:$BJ25,'Sch A. Input'!$I$14:$BJ$14,"Total",'Sch A. Input'!$I$13:$BJ$13,"&lt;="&amp;H$231)</f>
        <v>0</v>
      </c>
      <c r="I242" s="98">
        <f>'Sch A. Input'!$G25+SUMIFS('Sch A. Input'!$I25:$BJ25,'Sch A. Input'!$I$14:$BJ$14,"Total",'Sch A. Input'!$I$13:$BJ$13,"&lt;="&amp;I$231)</f>
        <v>0</v>
      </c>
      <c r="J242" s="248">
        <f>'Sch A. Input'!$G25+SUMIFS('Sch A. Input'!$I25:$BJ25,'Sch A. Input'!$I$14:$BJ$14,"Total",'Sch A. Input'!$I$13:$BJ$13,"&lt;="&amp;J$231)</f>
        <v>0</v>
      </c>
      <c r="K242" s="248">
        <f>'Sch A. Input'!$G25+SUMIFS('Sch A. Input'!$I25:$BJ25,'Sch A. Input'!$I$14:$BJ$14,"Total",'Sch A. Input'!$I$13:$BJ$13,"&lt;="&amp;K$231)</f>
        <v>0</v>
      </c>
      <c r="L242" s="248">
        <f>'Sch A. Input'!$G25+SUMIFS('Sch A. Input'!$I25:$BJ25,'Sch A. Input'!$I$14:$BJ$14,"Total",'Sch A. Input'!$I$13:$BJ$13,"&lt;="&amp;L$231)</f>
        <v>0</v>
      </c>
      <c r="M242" s="248">
        <f>'Sch A. Input'!$G25+SUMIFS('Sch A. Input'!$I25:$BJ25,'Sch A. Input'!$I$14:$BJ$14,"Total",'Sch A. Input'!$I$13:$BJ$13,"&lt;="&amp;M$231)</f>
        <v>0</v>
      </c>
      <c r="N242" s="248">
        <f>'Sch A. Input'!$G25+SUMIFS('Sch A. Input'!$I25:$BJ25,'Sch A. Input'!$I$14:$BJ$14,"Total",'Sch A. Input'!$I$13:$BJ$13,"&lt;="&amp;N$231)</f>
        <v>0</v>
      </c>
      <c r="O242" s="354">
        <f>'Sch A. Input'!$G25+SUMIFS('Sch A. Input'!$I25:$BJ25,'Sch A. Input'!$I$14:$BJ$14,"Total",'Sch A. Input'!$I$13:$BJ$13,"&lt;="&amp;O$231)</f>
        <v>0</v>
      </c>
      <c r="P242" s="354">
        <f>'Sch A. Input'!$G25+SUMIFS('Sch A. Input'!$I25:$BJ25,'Sch A. Input'!$I$14:$BJ$14,"Total",'Sch A. Input'!$I$13:$BJ$13,"&lt;="&amp;P$231)</f>
        <v>0</v>
      </c>
      <c r="Q242" s="354">
        <f>'Sch A. Input'!$G25+SUMIFS('Sch A. Input'!$I25:$BJ25,'Sch A. Input'!$I$14:$BJ$14,"Total",'Sch A. Input'!$I$13:$BJ$13,"&lt;="&amp;Q$231)</f>
        <v>0</v>
      </c>
      <c r="R242" s="354">
        <f>'Sch A. Input'!$G25+SUMIFS('Sch A. Input'!$I25:$BJ25,'Sch A. Input'!$I$14:$BJ$14,"Total",'Sch A. Input'!$I$13:$BJ$13,"&lt;="&amp;R$231)</f>
        <v>0</v>
      </c>
      <c r="S242" s="354">
        <f>'Sch A. Input'!$G25+SUMIFS('Sch A. Input'!$I25:$BJ25,'Sch A. Input'!$I$14:$BJ$14,"Total",'Sch A. Input'!$I$13:$BJ$13,"&lt;="&amp;S$231)</f>
        <v>0</v>
      </c>
      <c r="T242" s="354">
        <f>'Sch A. Input'!$G25+SUMIFS('Sch A. Input'!$I25:$BJ25,'Sch A. Input'!$I$14:$BJ$14,"Total",'Sch A. Input'!$I$13:$BJ$13,"&lt;="&amp;T$231)</f>
        <v>0</v>
      </c>
      <c r="U242" s="354">
        <f>'Sch A. Input'!$G25+SUMIFS('Sch A. Input'!$I25:$BJ25,'Sch A. Input'!$I$14:$BJ$14,"Total",'Sch A. Input'!$I$13:$BJ$13,"&lt;="&amp;U$231)</f>
        <v>0</v>
      </c>
      <c r="V242" s="354">
        <f>'Sch A. Input'!$G25+SUMIFS('Sch A. Input'!$I25:$BJ25,'Sch A. Input'!$I$14:$BJ$14,"Total",'Sch A. Input'!$I$13:$BJ$13,"&lt;="&amp;V$231)</f>
        <v>0</v>
      </c>
      <c r="W242" s="354">
        <f>'Sch A. Input'!$G25+SUMIFS('Sch A. Input'!$I25:$BJ25,'Sch A. Input'!$I$14:$BJ$14,"Total",'Sch A. Input'!$I$13:$BJ$13,"&lt;="&amp;W$231)</f>
        <v>0</v>
      </c>
      <c r="X242" s="314">
        <f>'Sch A. Input'!$G25+SUMIFS('Sch A. Input'!$I25:$BJ25,'Sch A. Input'!$I$14:$BJ$14,"Total",'Sch A. Input'!$I$13:$BJ$13,"&lt;="&amp;X$231)</f>
        <v>0</v>
      </c>
      <c r="Y242" s="317">
        <f t="array" ref="Y242">IFERROR(INDEX($G$231:$X$231,1,MATCH(TRUE,G242:X242&gt;=900000,FALSE)),0)</f>
        <v>0</v>
      </c>
      <c r="Z242" s="341">
        <f t="shared" si="112"/>
        <v>0</v>
      </c>
      <c r="AA242" s="225">
        <f>SUMIFS('Sch A. Input'!I25:BJ25,'Sch A. Input'!$I$14:$BJ$14,"Recurring",'Sch A. Input'!$I$13:$BJ$13,"&lt;="&amp;Y242)</f>
        <v>0</v>
      </c>
      <c r="AB242" s="281">
        <f>SUMIFS('Sch A. Input'!J25:BK25,'Sch A. Input'!$J$14:$BK$14,"One-time",'Sch A. Input'!$J$13:$BK$13,"&lt;="&amp;Y242)</f>
        <v>0</v>
      </c>
      <c r="AC242" s="343">
        <f t="shared" si="113"/>
        <v>0</v>
      </c>
      <c r="AD242" s="346">
        <f t="shared" si="114"/>
        <v>0</v>
      </c>
      <c r="AE242" s="28"/>
      <c r="AL242" s="44"/>
      <c r="BK242" s="2"/>
      <c r="BL242" s="2"/>
      <c r="BM242" s="2"/>
      <c r="BN242" s="2"/>
      <c r="BO242" s="2"/>
      <c r="BP242" s="2"/>
      <c r="BQ242" s="2"/>
      <c r="BR242" s="2"/>
      <c r="BS242" s="2"/>
      <c r="CI242"/>
      <c r="CJ242"/>
      <c r="CK242"/>
      <c r="CL242"/>
      <c r="CM242"/>
      <c r="CN242"/>
      <c r="CO242"/>
      <c r="CP242"/>
      <c r="CQ242"/>
    </row>
    <row r="243" spans="2:95" x14ac:dyDescent="0.25">
      <c r="B243" s="70" t="str">
        <f t="shared" ref="B243:C243" si="124">B135</f>
        <v/>
      </c>
      <c r="C243" s="169" t="str">
        <f t="shared" si="124"/>
        <v/>
      </c>
      <c r="D243" s="303"/>
      <c r="E243" s="304"/>
      <c r="F243" s="275"/>
      <c r="G243" s="307">
        <f>'Sch A. Input'!$G26+SUMIFS('Sch A. Input'!$I26:$BJ26,'Sch A. Input'!$I$14:$BJ$14,"Total",'Sch A. Input'!$I$13:$BJ$13,"&lt;="&amp;G$231)</f>
        <v>0</v>
      </c>
      <c r="H243" s="308">
        <f>'Sch A. Input'!$G26+SUMIFS('Sch A. Input'!$I26:$BJ26,'Sch A. Input'!$I$14:$BJ$14,"Total",'Sch A. Input'!$I$13:$BJ$13,"&lt;="&amp;H$231)</f>
        <v>0</v>
      </c>
      <c r="I243" s="98">
        <f>'Sch A. Input'!$G26+SUMIFS('Sch A. Input'!$I26:$BJ26,'Sch A. Input'!$I$14:$BJ$14,"Total",'Sch A. Input'!$I$13:$BJ$13,"&lt;="&amp;I$231)</f>
        <v>0</v>
      </c>
      <c r="J243" s="248">
        <f>'Sch A. Input'!$G26+SUMIFS('Sch A. Input'!$I26:$BJ26,'Sch A. Input'!$I$14:$BJ$14,"Total",'Sch A. Input'!$I$13:$BJ$13,"&lt;="&amp;J$231)</f>
        <v>0</v>
      </c>
      <c r="K243" s="248">
        <f>'Sch A. Input'!$G26+SUMIFS('Sch A. Input'!$I26:$BJ26,'Sch A. Input'!$I$14:$BJ$14,"Total",'Sch A. Input'!$I$13:$BJ$13,"&lt;="&amp;K$231)</f>
        <v>0</v>
      </c>
      <c r="L243" s="248">
        <f>'Sch A. Input'!$G26+SUMIFS('Sch A. Input'!$I26:$BJ26,'Sch A. Input'!$I$14:$BJ$14,"Total",'Sch A. Input'!$I$13:$BJ$13,"&lt;="&amp;L$231)</f>
        <v>0</v>
      </c>
      <c r="M243" s="248">
        <f>'Sch A. Input'!$G26+SUMIFS('Sch A. Input'!$I26:$BJ26,'Sch A. Input'!$I$14:$BJ$14,"Total",'Sch A. Input'!$I$13:$BJ$13,"&lt;="&amp;M$231)</f>
        <v>0</v>
      </c>
      <c r="N243" s="248">
        <f>'Sch A. Input'!$G26+SUMIFS('Sch A. Input'!$I26:$BJ26,'Sch A. Input'!$I$14:$BJ$14,"Total",'Sch A. Input'!$I$13:$BJ$13,"&lt;="&amp;N$231)</f>
        <v>0</v>
      </c>
      <c r="O243" s="354">
        <f>'Sch A. Input'!$G26+SUMIFS('Sch A. Input'!$I26:$BJ26,'Sch A. Input'!$I$14:$BJ$14,"Total",'Sch A. Input'!$I$13:$BJ$13,"&lt;="&amp;O$231)</f>
        <v>0</v>
      </c>
      <c r="P243" s="354">
        <f>'Sch A. Input'!$G26+SUMIFS('Sch A. Input'!$I26:$BJ26,'Sch A. Input'!$I$14:$BJ$14,"Total",'Sch A. Input'!$I$13:$BJ$13,"&lt;="&amp;P$231)</f>
        <v>0</v>
      </c>
      <c r="Q243" s="354">
        <f>'Sch A. Input'!$G26+SUMIFS('Sch A. Input'!$I26:$BJ26,'Sch A. Input'!$I$14:$BJ$14,"Total",'Sch A. Input'!$I$13:$BJ$13,"&lt;="&amp;Q$231)</f>
        <v>0</v>
      </c>
      <c r="R243" s="354">
        <f>'Sch A. Input'!$G26+SUMIFS('Sch A. Input'!$I26:$BJ26,'Sch A. Input'!$I$14:$BJ$14,"Total",'Sch A. Input'!$I$13:$BJ$13,"&lt;="&amp;R$231)</f>
        <v>0</v>
      </c>
      <c r="S243" s="354">
        <f>'Sch A. Input'!$G26+SUMIFS('Sch A. Input'!$I26:$BJ26,'Sch A. Input'!$I$14:$BJ$14,"Total",'Sch A. Input'!$I$13:$BJ$13,"&lt;="&amp;S$231)</f>
        <v>0</v>
      </c>
      <c r="T243" s="354">
        <f>'Sch A. Input'!$G26+SUMIFS('Sch A. Input'!$I26:$BJ26,'Sch A. Input'!$I$14:$BJ$14,"Total",'Sch A. Input'!$I$13:$BJ$13,"&lt;="&amp;T$231)</f>
        <v>0</v>
      </c>
      <c r="U243" s="354">
        <f>'Sch A. Input'!$G26+SUMIFS('Sch A. Input'!$I26:$BJ26,'Sch A. Input'!$I$14:$BJ$14,"Total",'Sch A. Input'!$I$13:$BJ$13,"&lt;="&amp;U$231)</f>
        <v>0</v>
      </c>
      <c r="V243" s="354">
        <f>'Sch A. Input'!$G26+SUMIFS('Sch A. Input'!$I26:$BJ26,'Sch A. Input'!$I$14:$BJ$14,"Total",'Sch A. Input'!$I$13:$BJ$13,"&lt;="&amp;V$231)</f>
        <v>0</v>
      </c>
      <c r="W243" s="354">
        <f>'Sch A. Input'!$G26+SUMIFS('Sch A. Input'!$I26:$BJ26,'Sch A. Input'!$I$14:$BJ$14,"Total",'Sch A. Input'!$I$13:$BJ$13,"&lt;="&amp;W$231)</f>
        <v>0</v>
      </c>
      <c r="X243" s="314">
        <f>'Sch A. Input'!$G26+SUMIFS('Sch A. Input'!$I26:$BJ26,'Sch A. Input'!$I$14:$BJ$14,"Total",'Sch A. Input'!$I$13:$BJ$13,"&lt;="&amp;X$231)</f>
        <v>0</v>
      </c>
      <c r="Y243" s="317">
        <f t="array" ref="Y243">IFERROR(INDEX($G$231:$X$231,1,MATCH(TRUE,G243:X243&gt;=900000,FALSE)),0)</f>
        <v>0</v>
      </c>
      <c r="Z243" s="341">
        <f t="shared" si="112"/>
        <v>0</v>
      </c>
      <c r="AA243" s="225">
        <f>SUMIFS('Sch A. Input'!I26:BJ26,'Sch A. Input'!$I$14:$BJ$14,"Recurring",'Sch A. Input'!$I$13:$BJ$13,"&lt;="&amp;Y243)</f>
        <v>0</v>
      </c>
      <c r="AB243" s="281">
        <f>SUMIFS('Sch A. Input'!J26:BK26,'Sch A. Input'!$J$14:$BK$14,"One-time",'Sch A. Input'!$J$13:$BK$13,"&lt;="&amp;Y243)</f>
        <v>0</v>
      </c>
      <c r="AC243" s="343">
        <f t="shared" si="113"/>
        <v>0</v>
      </c>
      <c r="AD243" s="346">
        <f t="shared" si="114"/>
        <v>0</v>
      </c>
      <c r="AE243" s="28"/>
      <c r="AL243" s="44"/>
      <c r="BK243" s="2"/>
      <c r="BL243" s="2"/>
      <c r="BM243" s="2"/>
      <c r="BN243" s="2"/>
      <c r="BO243" s="2"/>
      <c r="BP243" s="2"/>
      <c r="BQ243" s="2"/>
      <c r="BR243" s="2"/>
      <c r="BS243" s="2"/>
      <c r="CI243"/>
      <c r="CJ243"/>
      <c r="CK243"/>
      <c r="CL243"/>
      <c r="CM243"/>
      <c r="CN243"/>
      <c r="CO243"/>
      <c r="CP243"/>
      <c r="CQ243"/>
    </row>
    <row r="244" spans="2:95" x14ac:dyDescent="0.25">
      <c r="B244" s="70" t="str">
        <f t="shared" ref="B244:C244" si="125">B136</f>
        <v/>
      </c>
      <c r="C244" s="169" t="str">
        <f t="shared" si="125"/>
        <v/>
      </c>
      <c r="D244" s="303"/>
      <c r="E244" s="304"/>
      <c r="F244" s="275"/>
      <c r="G244" s="307">
        <f>'Sch A. Input'!$G27+SUMIFS('Sch A. Input'!$I27:$BJ27,'Sch A. Input'!$I$14:$BJ$14,"Total",'Sch A. Input'!$I$13:$BJ$13,"&lt;="&amp;G$231)</f>
        <v>0</v>
      </c>
      <c r="H244" s="308">
        <f>'Sch A. Input'!$G27+SUMIFS('Sch A. Input'!$I27:$BJ27,'Sch A. Input'!$I$14:$BJ$14,"Total",'Sch A. Input'!$I$13:$BJ$13,"&lt;="&amp;H$231)</f>
        <v>0</v>
      </c>
      <c r="I244" s="98">
        <f>'Sch A. Input'!$G27+SUMIFS('Sch A. Input'!$I27:$BJ27,'Sch A. Input'!$I$14:$BJ$14,"Total",'Sch A. Input'!$I$13:$BJ$13,"&lt;="&amp;I$231)</f>
        <v>0</v>
      </c>
      <c r="J244" s="248">
        <f>'Sch A. Input'!$G27+SUMIFS('Sch A. Input'!$I27:$BJ27,'Sch A. Input'!$I$14:$BJ$14,"Total",'Sch A. Input'!$I$13:$BJ$13,"&lt;="&amp;J$231)</f>
        <v>0</v>
      </c>
      <c r="K244" s="248">
        <f>'Sch A. Input'!$G27+SUMIFS('Sch A. Input'!$I27:$BJ27,'Sch A. Input'!$I$14:$BJ$14,"Total",'Sch A. Input'!$I$13:$BJ$13,"&lt;="&amp;K$231)</f>
        <v>0</v>
      </c>
      <c r="L244" s="248">
        <f>'Sch A. Input'!$G27+SUMIFS('Sch A. Input'!$I27:$BJ27,'Sch A. Input'!$I$14:$BJ$14,"Total",'Sch A. Input'!$I$13:$BJ$13,"&lt;="&amp;L$231)</f>
        <v>0</v>
      </c>
      <c r="M244" s="248">
        <f>'Sch A. Input'!$G27+SUMIFS('Sch A. Input'!$I27:$BJ27,'Sch A. Input'!$I$14:$BJ$14,"Total",'Sch A. Input'!$I$13:$BJ$13,"&lt;="&amp;M$231)</f>
        <v>0</v>
      </c>
      <c r="N244" s="248">
        <f>'Sch A. Input'!$G27+SUMIFS('Sch A. Input'!$I27:$BJ27,'Sch A. Input'!$I$14:$BJ$14,"Total",'Sch A. Input'!$I$13:$BJ$13,"&lt;="&amp;N$231)</f>
        <v>0</v>
      </c>
      <c r="O244" s="354">
        <f>'Sch A. Input'!$G27+SUMIFS('Sch A. Input'!$I27:$BJ27,'Sch A. Input'!$I$14:$BJ$14,"Total",'Sch A. Input'!$I$13:$BJ$13,"&lt;="&amp;O$231)</f>
        <v>0</v>
      </c>
      <c r="P244" s="354">
        <f>'Sch A. Input'!$G27+SUMIFS('Sch A. Input'!$I27:$BJ27,'Sch A. Input'!$I$14:$BJ$14,"Total",'Sch A. Input'!$I$13:$BJ$13,"&lt;="&amp;P$231)</f>
        <v>0</v>
      </c>
      <c r="Q244" s="354">
        <f>'Sch A. Input'!$G27+SUMIFS('Sch A. Input'!$I27:$BJ27,'Sch A. Input'!$I$14:$BJ$14,"Total",'Sch A. Input'!$I$13:$BJ$13,"&lt;="&amp;Q$231)</f>
        <v>0</v>
      </c>
      <c r="R244" s="354">
        <f>'Sch A. Input'!$G27+SUMIFS('Sch A. Input'!$I27:$BJ27,'Sch A. Input'!$I$14:$BJ$14,"Total",'Sch A. Input'!$I$13:$BJ$13,"&lt;="&amp;R$231)</f>
        <v>0</v>
      </c>
      <c r="S244" s="354">
        <f>'Sch A. Input'!$G27+SUMIFS('Sch A. Input'!$I27:$BJ27,'Sch A. Input'!$I$14:$BJ$14,"Total",'Sch A. Input'!$I$13:$BJ$13,"&lt;="&amp;S$231)</f>
        <v>0</v>
      </c>
      <c r="T244" s="354">
        <f>'Sch A. Input'!$G27+SUMIFS('Sch A. Input'!$I27:$BJ27,'Sch A. Input'!$I$14:$BJ$14,"Total",'Sch A. Input'!$I$13:$BJ$13,"&lt;="&amp;T$231)</f>
        <v>0</v>
      </c>
      <c r="U244" s="354">
        <f>'Sch A. Input'!$G27+SUMIFS('Sch A. Input'!$I27:$BJ27,'Sch A. Input'!$I$14:$BJ$14,"Total",'Sch A. Input'!$I$13:$BJ$13,"&lt;="&amp;U$231)</f>
        <v>0</v>
      </c>
      <c r="V244" s="354">
        <f>'Sch A. Input'!$G27+SUMIFS('Sch A. Input'!$I27:$BJ27,'Sch A. Input'!$I$14:$BJ$14,"Total",'Sch A. Input'!$I$13:$BJ$13,"&lt;="&amp;V$231)</f>
        <v>0</v>
      </c>
      <c r="W244" s="354">
        <f>'Sch A. Input'!$G27+SUMIFS('Sch A. Input'!$I27:$BJ27,'Sch A. Input'!$I$14:$BJ$14,"Total",'Sch A. Input'!$I$13:$BJ$13,"&lt;="&amp;W$231)</f>
        <v>0</v>
      </c>
      <c r="X244" s="314">
        <f>'Sch A. Input'!$G27+SUMIFS('Sch A. Input'!$I27:$BJ27,'Sch A. Input'!$I$14:$BJ$14,"Total",'Sch A. Input'!$I$13:$BJ$13,"&lt;="&amp;X$231)</f>
        <v>0</v>
      </c>
      <c r="Y244" s="317">
        <f t="array" ref="Y244">IFERROR(INDEX($G$231:$X$231,1,MATCH(TRUE,G244:X244&gt;=900000,FALSE)),0)</f>
        <v>0</v>
      </c>
      <c r="Z244" s="341">
        <f t="shared" si="112"/>
        <v>0</v>
      </c>
      <c r="AA244" s="225">
        <f>SUMIFS('Sch A. Input'!I27:BJ27,'Sch A. Input'!$I$14:$BJ$14,"Recurring",'Sch A. Input'!$I$13:$BJ$13,"&lt;="&amp;Y244)</f>
        <v>0</v>
      </c>
      <c r="AB244" s="281">
        <f>SUMIFS('Sch A. Input'!J27:BK27,'Sch A. Input'!$J$14:$BK$14,"One-time",'Sch A. Input'!$J$13:$BK$13,"&lt;="&amp;Y244)</f>
        <v>0</v>
      </c>
      <c r="AC244" s="343">
        <f t="shared" si="113"/>
        <v>0</v>
      </c>
      <c r="AD244" s="346">
        <f t="shared" si="114"/>
        <v>0</v>
      </c>
      <c r="AE244" s="28"/>
      <c r="AL244" s="44"/>
      <c r="BK244" s="2"/>
      <c r="BL244" s="2"/>
      <c r="BM244" s="2"/>
      <c r="BN244" s="2"/>
      <c r="BO244" s="2"/>
      <c r="BP244" s="2"/>
      <c r="BQ244" s="2"/>
      <c r="BR244" s="2"/>
      <c r="BS244" s="2"/>
      <c r="CI244"/>
      <c r="CJ244"/>
      <c r="CK244"/>
      <c r="CL244"/>
      <c r="CM244"/>
      <c r="CN244"/>
      <c r="CO244"/>
      <c r="CP244"/>
      <c r="CQ244"/>
    </row>
    <row r="245" spans="2:95" x14ac:dyDescent="0.25">
      <c r="B245" s="70" t="str">
        <f t="shared" ref="B245:C245" si="126">B137</f>
        <v/>
      </c>
      <c r="C245" s="169" t="str">
        <f t="shared" si="126"/>
        <v/>
      </c>
      <c r="D245" s="303"/>
      <c r="E245" s="304"/>
      <c r="F245" s="275"/>
      <c r="G245" s="307">
        <f>'Sch A. Input'!$G28+SUMIFS('Sch A. Input'!$I28:$BJ28,'Sch A. Input'!$I$14:$BJ$14,"Total",'Sch A. Input'!$I$13:$BJ$13,"&lt;="&amp;G$231)</f>
        <v>0</v>
      </c>
      <c r="H245" s="308">
        <f>'Sch A. Input'!$G28+SUMIFS('Sch A. Input'!$I28:$BJ28,'Sch A. Input'!$I$14:$BJ$14,"Total",'Sch A. Input'!$I$13:$BJ$13,"&lt;="&amp;H$231)</f>
        <v>0</v>
      </c>
      <c r="I245" s="98">
        <f>'Sch A. Input'!$G28+SUMIFS('Sch A. Input'!$I28:$BJ28,'Sch A. Input'!$I$14:$BJ$14,"Total",'Sch A. Input'!$I$13:$BJ$13,"&lt;="&amp;I$231)</f>
        <v>0</v>
      </c>
      <c r="J245" s="248">
        <f>'Sch A. Input'!$G28+SUMIFS('Sch A. Input'!$I28:$BJ28,'Sch A. Input'!$I$14:$BJ$14,"Total",'Sch A. Input'!$I$13:$BJ$13,"&lt;="&amp;J$231)</f>
        <v>0</v>
      </c>
      <c r="K245" s="248">
        <f>'Sch A. Input'!$G28+SUMIFS('Sch A. Input'!$I28:$BJ28,'Sch A. Input'!$I$14:$BJ$14,"Total",'Sch A. Input'!$I$13:$BJ$13,"&lt;="&amp;K$231)</f>
        <v>0</v>
      </c>
      <c r="L245" s="248">
        <f>'Sch A. Input'!$G28+SUMIFS('Sch A. Input'!$I28:$BJ28,'Sch A. Input'!$I$14:$BJ$14,"Total",'Sch A. Input'!$I$13:$BJ$13,"&lt;="&amp;L$231)</f>
        <v>0</v>
      </c>
      <c r="M245" s="248">
        <f>'Sch A. Input'!$G28+SUMIFS('Sch A. Input'!$I28:$BJ28,'Sch A. Input'!$I$14:$BJ$14,"Total",'Sch A. Input'!$I$13:$BJ$13,"&lt;="&amp;M$231)</f>
        <v>0</v>
      </c>
      <c r="N245" s="248">
        <f>'Sch A. Input'!$G28+SUMIFS('Sch A. Input'!$I28:$BJ28,'Sch A. Input'!$I$14:$BJ$14,"Total",'Sch A. Input'!$I$13:$BJ$13,"&lt;="&amp;N$231)</f>
        <v>0</v>
      </c>
      <c r="O245" s="354">
        <f>'Sch A. Input'!$G28+SUMIFS('Sch A. Input'!$I28:$BJ28,'Sch A. Input'!$I$14:$BJ$14,"Total",'Sch A. Input'!$I$13:$BJ$13,"&lt;="&amp;O$231)</f>
        <v>0</v>
      </c>
      <c r="P245" s="354">
        <f>'Sch A. Input'!$G28+SUMIFS('Sch A. Input'!$I28:$BJ28,'Sch A. Input'!$I$14:$BJ$14,"Total",'Sch A. Input'!$I$13:$BJ$13,"&lt;="&amp;P$231)</f>
        <v>0</v>
      </c>
      <c r="Q245" s="354">
        <f>'Sch A. Input'!$G28+SUMIFS('Sch A. Input'!$I28:$BJ28,'Sch A. Input'!$I$14:$BJ$14,"Total",'Sch A. Input'!$I$13:$BJ$13,"&lt;="&amp;Q$231)</f>
        <v>0</v>
      </c>
      <c r="R245" s="354">
        <f>'Sch A. Input'!$G28+SUMIFS('Sch A. Input'!$I28:$BJ28,'Sch A. Input'!$I$14:$BJ$14,"Total",'Sch A. Input'!$I$13:$BJ$13,"&lt;="&amp;R$231)</f>
        <v>0</v>
      </c>
      <c r="S245" s="354">
        <f>'Sch A. Input'!$G28+SUMIFS('Sch A. Input'!$I28:$BJ28,'Sch A. Input'!$I$14:$BJ$14,"Total",'Sch A. Input'!$I$13:$BJ$13,"&lt;="&amp;S$231)</f>
        <v>0</v>
      </c>
      <c r="T245" s="354">
        <f>'Sch A. Input'!$G28+SUMIFS('Sch A. Input'!$I28:$BJ28,'Sch A. Input'!$I$14:$BJ$14,"Total",'Sch A. Input'!$I$13:$BJ$13,"&lt;="&amp;T$231)</f>
        <v>0</v>
      </c>
      <c r="U245" s="354">
        <f>'Sch A. Input'!$G28+SUMIFS('Sch A. Input'!$I28:$BJ28,'Sch A. Input'!$I$14:$BJ$14,"Total",'Sch A. Input'!$I$13:$BJ$13,"&lt;="&amp;U$231)</f>
        <v>0</v>
      </c>
      <c r="V245" s="354">
        <f>'Sch A. Input'!$G28+SUMIFS('Sch A. Input'!$I28:$BJ28,'Sch A. Input'!$I$14:$BJ$14,"Total",'Sch A. Input'!$I$13:$BJ$13,"&lt;="&amp;V$231)</f>
        <v>0</v>
      </c>
      <c r="W245" s="354">
        <f>'Sch A. Input'!$G28+SUMIFS('Sch A. Input'!$I28:$BJ28,'Sch A. Input'!$I$14:$BJ$14,"Total",'Sch A. Input'!$I$13:$BJ$13,"&lt;="&amp;W$231)</f>
        <v>0</v>
      </c>
      <c r="X245" s="314">
        <f>'Sch A. Input'!$G28+SUMIFS('Sch A. Input'!$I28:$BJ28,'Sch A. Input'!$I$14:$BJ$14,"Total",'Sch A. Input'!$I$13:$BJ$13,"&lt;="&amp;X$231)</f>
        <v>0</v>
      </c>
      <c r="Y245" s="317">
        <f t="array" ref="Y245">IFERROR(INDEX($G$231:$X$231,1,MATCH(TRUE,G245:X245&gt;=900000,FALSE)),0)</f>
        <v>0</v>
      </c>
      <c r="Z245" s="341">
        <f t="shared" si="112"/>
        <v>0</v>
      </c>
      <c r="AA245" s="225">
        <f>SUMIFS('Sch A. Input'!I28:BJ28,'Sch A. Input'!$I$14:$BJ$14,"Recurring",'Sch A. Input'!$I$13:$BJ$13,"&lt;="&amp;Y245)</f>
        <v>0</v>
      </c>
      <c r="AB245" s="281">
        <f>SUMIFS('Sch A. Input'!J28:BK28,'Sch A. Input'!$J$14:$BK$14,"One-time",'Sch A. Input'!$J$13:$BK$13,"&lt;="&amp;Y245)</f>
        <v>0</v>
      </c>
      <c r="AC245" s="343">
        <f t="shared" si="113"/>
        <v>0</v>
      </c>
      <c r="AD245" s="346">
        <f t="shared" si="114"/>
        <v>0</v>
      </c>
      <c r="AE245" s="28"/>
      <c r="AL245" s="44"/>
      <c r="BK245" s="2"/>
      <c r="BL245" s="2"/>
      <c r="BM245" s="2"/>
      <c r="BN245" s="2"/>
      <c r="BO245" s="2"/>
      <c r="BP245" s="2"/>
      <c r="BQ245" s="2"/>
      <c r="BR245" s="2"/>
      <c r="BS245" s="2"/>
      <c r="CI245"/>
      <c r="CJ245"/>
      <c r="CK245"/>
      <c r="CL245"/>
      <c r="CM245"/>
      <c r="CN245"/>
      <c r="CO245"/>
      <c r="CP245"/>
      <c r="CQ245"/>
    </row>
    <row r="246" spans="2:95" x14ac:dyDescent="0.25">
      <c r="B246" s="70" t="str">
        <f t="shared" ref="B246:C246" si="127">B138</f>
        <v/>
      </c>
      <c r="C246" s="169" t="str">
        <f t="shared" si="127"/>
        <v/>
      </c>
      <c r="D246" s="303"/>
      <c r="E246" s="304"/>
      <c r="F246" s="275"/>
      <c r="G246" s="307">
        <f>'Sch A. Input'!$G29+SUMIFS('Sch A. Input'!$I29:$BJ29,'Sch A. Input'!$I$14:$BJ$14,"Total",'Sch A. Input'!$I$13:$BJ$13,"&lt;="&amp;G$231)</f>
        <v>0</v>
      </c>
      <c r="H246" s="308">
        <f>'Sch A. Input'!$G29+SUMIFS('Sch A. Input'!$I29:$BJ29,'Sch A. Input'!$I$14:$BJ$14,"Total",'Sch A. Input'!$I$13:$BJ$13,"&lt;="&amp;H$231)</f>
        <v>0</v>
      </c>
      <c r="I246" s="98">
        <f>'Sch A. Input'!$G29+SUMIFS('Sch A. Input'!$I29:$BJ29,'Sch A. Input'!$I$14:$BJ$14,"Total",'Sch A. Input'!$I$13:$BJ$13,"&lt;="&amp;I$231)</f>
        <v>0</v>
      </c>
      <c r="J246" s="248">
        <f>'Sch A. Input'!$G29+SUMIFS('Sch A. Input'!$I29:$BJ29,'Sch A. Input'!$I$14:$BJ$14,"Total",'Sch A. Input'!$I$13:$BJ$13,"&lt;="&amp;J$231)</f>
        <v>0</v>
      </c>
      <c r="K246" s="248">
        <f>'Sch A. Input'!$G29+SUMIFS('Sch A. Input'!$I29:$BJ29,'Sch A. Input'!$I$14:$BJ$14,"Total",'Sch A. Input'!$I$13:$BJ$13,"&lt;="&amp;K$231)</f>
        <v>0</v>
      </c>
      <c r="L246" s="248">
        <f>'Sch A. Input'!$G29+SUMIFS('Sch A. Input'!$I29:$BJ29,'Sch A. Input'!$I$14:$BJ$14,"Total",'Sch A. Input'!$I$13:$BJ$13,"&lt;="&amp;L$231)</f>
        <v>0</v>
      </c>
      <c r="M246" s="248">
        <f>'Sch A. Input'!$G29+SUMIFS('Sch A. Input'!$I29:$BJ29,'Sch A. Input'!$I$14:$BJ$14,"Total",'Sch A. Input'!$I$13:$BJ$13,"&lt;="&amp;M$231)</f>
        <v>0</v>
      </c>
      <c r="N246" s="248">
        <f>'Sch A. Input'!$G29+SUMIFS('Sch A. Input'!$I29:$BJ29,'Sch A. Input'!$I$14:$BJ$14,"Total",'Sch A. Input'!$I$13:$BJ$13,"&lt;="&amp;N$231)</f>
        <v>0</v>
      </c>
      <c r="O246" s="354">
        <f>'Sch A. Input'!$G29+SUMIFS('Sch A. Input'!$I29:$BJ29,'Sch A. Input'!$I$14:$BJ$14,"Total",'Sch A. Input'!$I$13:$BJ$13,"&lt;="&amp;O$231)</f>
        <v>0</v>
      </c>
      <c r="P246" s="354">
        <f>'Sch A. Input'!$G29+SUMIFS('Sch A. Input'!$I29:$BJ29,'Sch A. Input'!$I$14:$BJ$14,"Total",'Sch A. Input'!$I$13:$BJ$13,"&lt;="&amp;P$231)</f>
        <v>0</v>
      </c>
      <c r="Q246" s="354">
        <f>'Sch A. Input'!$G29+SUMIFS('Sch A. Input'!$I29:$BJ29,'Sch A. Input'!$I$14:$BJ$14,"Total",'Sch A. Input'!$I$13:$BJ$13,"&lt;="&amp;Q$231)</f>
        <v>0</v>
      </c>
      <c r="R246" s="354">
        <f>'Sch A. Input'!$G29+SUMIFS('Sch A. Input'!$I29:$BJ29,'Sch A. Input'!$I$14:$BJ$14,"Total",'Sch A. Input'!$I$13:$BJ$13,"&lt;="&amp;R$231)</f>
        <v>0</v>
      </c>
      <c r="S246" s="354">
        <f>'Sch A. Input'!$G29+SUMIFS('Sch A. Input'!$I29:$BJ29,'Sch A. Input'!$I$14:$BJ$14,"Total",'Sch A. Input'!$I$13:$BJ$13,"&lt;="&amp;S$231)</f>
        <v>0</v>
      </c>
      <c r="T246" s="354">
        <f>'Sch A. Input'!$G29+SUMIFS('Sch A. Input'!$I29:$BJ29,'Sch A. Input'!$I$14:$BJ$14,"Total",'Sch A. Input'!$I$13:$BJ$13,"&lt;="&amp;T$231)</f>
        <v>0</v>
      </c>
      <c r="U246" s="354">
        <f>'Sch A. Input'!$G29+SUMIFS('Sch A. Input'!$I29:$BJ29,'Sch A. Input'!$I$14:$BJ$14,"Total",'Sch A. Input'!$I$13:$BJ$13,"&lt;="&amp;U$231)</f>
        <v>0</v>
      </c>
      <c r="V246" s="354">
        <f>'Sch A. Input'!$G29+SUMIFS('Sch A. Input'!$I29:$BJ29,'Sch A. Input'!$I$14:$BJ$14,"Total",'Sch A. Input'!$I$13:$BJ$13,"&lt;="&amp;V$231)</f>
        <v>0</v>
      </c>
      <c r="W246" s="354">
        <f>'Sch A. Input'!$G29+SUMIFS('Sch A. Input'!$I29:$BJ29,'Sch A. Input'!$I$14:$BJ$14,"Total",'Sch A. Input'!$I$13:$BJ$13,"&lt;="&amp;W$231)</f>
        <v>0</v>
      </c>
      <c r="X246" s="314">
        <f>'Sch A. Input'!$G29+SUMIFS('Sch A. Input'!$I29:$BJ29,'Sch A. Input'!$I$14:$BJ$14,"Total",'Sch A. Input'!$I$13:$BJ$13,"&lt;="&amp;X$231)</f>
        <v>0</v>
      </c>
      <c r="Y246" s="317">
        <f t="array" ref="Y246">IFERROR(INDEX($G$231:$X$231,1,MATCH(TRUE,G246:X246&gt;=900000,FALSE)),0)</f>
        <v>0</v>
      </c>
      <c r="Z246" s="341">
        <f t="shared" si="112"/>
        <v>0</v>
      </c>
      <c r="AA246" s="225">
        <f>SUMIFS('Sch A. Input'!I29:BJ29,'Sch A. Input'!$I$14:$BJ$14,"Recurring",'Sch A. Input'!$I$13:$BJ$13,"&lt;="&amp;Y246)</f>
        <v>0</v>
      </c>
      <c r="AB246" s="281">
        <f>SUMIFS('Sch A. Input'!J29:BK29,'Sch A. Input'!$J$14:$BK$14,"One-time",'Sch A. Input'!$J$13:$BK$13,"&lt;="&amp;Y246)</f>
        <v>0</v>
      </c>
      <c r="AC246" s="343">
        <f t="shared" si="113"/>
        <v>0</v>
      </c>
      <c r="AD246" s="346">
        <f t="shared" si="114"/>
        <v>0</v>
      </c>
      <c r="AE246" s="28"/>
      <c r="AL246" s="44"/>
      <c r="BK246" s="2"/>
      <c r="BL246" s="2"/>
      <c r="BM246" s="2"/>
      <c r="BN246" s="2"/>
      <c r="BO246" s="2"/>
      <c r="BP246" s="2"/>
      <c r="BQ246" s="2"/>
      <c r="BR246" s="2"/>
      <c r="BS246" s="2"/>
      <c r="CI246"/>
      <c r="CJ246"/>
      <c r="CK246"/>
      <c r="CL246"/>
      <c r="CM246"/>
      <c r="CN246"/>
      <c r="CO246"/>
      <c r="CP246"/>
      <c r="CQ246"/>
    </row>
    <row r="247" spans="2:95" x14ac:dyDescent="0.25">
      <c r="B247" s="70" t="str">
        <f t="shared" ref="B247:C247" si="128">B139</f>
        <v/>
      </c>
      <c r="C247" s="169" t="str">
        <f t="shared" si="128"/>
        <v/>
      </c>
      <c r="D247" s="303"/>
      <c r="E247" s="304"/>
      <c r="F247" s="275"/>
      <c r="G247" s="307">
        <f>'Sch A. Input'!$G30+SUMIFS('Sch A. Input'!$I30:$BJ30,'Sch A. Input'!$I$14:$BJ$14,"Total",'Sch A. Input'!$I$13:$BJ$13,"&lt;="&amp;G$231)</f>
        <v>0</v>
      </c>
      <c r="H247" s="308">
        <f>'Sch A. Input'!$G30+SUMIFS('Sch A. Input'!$I30:$BJ30,'Sch A. Input'!$I$14:$BJ$14,"Total",'Sch A. Input'!$I$13:$BJ$13,"&lt;="&amp;H$231)</f>
        <v>0</v>
      </c>
      <c r="I247" s="98">
        <f>'Sch A. Input'!$G30+SUMIFS('Sch A. Input'!$I30:$BJ30,'Sch A. Input'!$I$14:$BJ$14,"Total",'Sch A. Input'!$I$13:$BJ$13,"&lt;="&amp;I$231)</f>
        <v>0</v>
      </c>
      <c r="J247" s="248">
        <f>'Sch A. Input'!$G30+SUMIFS('Sch A. Input'!$I30:$BJ30,'Sch A. Input'!$I$14:$BJ$14,"Total",'Sch A. Input'!$I$13:$BJ$13,"&lt;="&amp;J$231)</f>
        <v>0</v>
      </c>
      <c r="K247" s="248">
        <f>'Sch A. Input'!$G30+SUMIFS('Sch A. Input'!$I30:$BJ30,'Sch A. Input'!$I$14:$BJ$14,"Total",'Sch A. Input'!$I$13:$BJ$13,"&lt;="&amp;K$231)</f>
        <v>0</v>
      </c>
      <c r="L247" s="248">
        <f>'Sch A. Input'!$G30+SUMIFS('Sch A. Input'!$I30:$BJ30,'Sch A. Input'!$I$14:$BJ$14,"Total",'Sch A. Input'!$I$13:$BJ$13,"&lt;="&amp;L$231)</f>
        <v>0</v>
      </c>
      <c r="M247" s="248">
        <f>'Sch A. Input'!$G30+SUMIFS('Sch A. Input'!$I30:$BJ30,'Sch A. Input'!$I$14:$BJ$14,"Total",'Sch A. Input'!$I$13:$BJ$13,"&lt;="&amp;M$231)</f>
        <v>0</v>
      </c>
      <c r="N247" s="248">
        <f>'Sch A. Input'!$G30+SUMIFS('Sch A. Input'!$I30:$BJ30,'Sch A. Input'!$I$14:$BJ$14,"Total",'Sch A. Input'!$I$13:$BJ$13,"&lt;="&amp;N$231)</f>
        <v>0</v>
      </c>
      <c r="O247" s="354">
        <f>'Sch A. Input'!$G30+SUMIFS('Sch A. Input'!$I30:$BJ30,'Sch A. Input'!$I$14:$BJ$14,"Total",'Sch A. Input'!$I$13:$BJ$13,"&lt;="&amp;O$231)</f>
        <v>0</v>
      </c>
      <c r="P247" s="354">
        <f>'Sch A. Input'!$G30+SUMIFS('Sch A. Input'!$I30:$BJ30,'Sch A. Input'!$I$14:$BJ$14,"Total",'Sch A. Input'!$I$13:$BJ$13,"&lt;="&amp;P$231)</f>
        <v>0</v>
      </c>
      <c r="Q247" s="354">
        <f>'Sch A. Input'!$G30+SUMIFS('Sch A. Input'!$I30:$BJ30,'Sch A. Input'!$I$14:$BJ$14,"Total",'Sch A. Input'!$I$13:$BJ$13,"&lt;="&amp;Q$231)</f>
        <v>0</v>
      </c>
      <c r="R247" s="354">
        <f>'Sch A. Input'!$G30+SUMIFS('Sch A. Input'!$I30:$BJ30,'Sch A. Input'!$I$14:$BJ$14,"Total",'Sch A. Input'!$I$13:$BJ$13,"&lt;="&amp;R$231)</f>
        <v>0</v>
      </c>
      <c r="S247" s="354">
        <f>'Sch A. Input'!$G30+SUMIFS('Sch A. Input'!$I30:$BJ30,'Sch A. Input'!$I$14:$BJ$14,"Total",'Sch A. Input'!$I$13:$BJ$13,"&lt;="&amp;S$231)</f>
        <v>0</v>
      </c>
      <c r="T247" s="354">
        <f>'Sch A. Input'!$G30+SUMIFS('Sch A. Input'!$I30:$BJ30,'Sch A. Input'!$I$14:$BJ$14,"Total",'Sch A. Input'!$I$13:$BJ$13,"&lt;="&amp;T$231)</f>
        <v>0</v>
      </c>
      <c r="U247" s="354">
        <f>'Sch A. Input'!$G30+SUMIFS('Sch A. Input'!$I30:$BJ30,'Sch A. Input'!$I$14:$BJ$14,"Total",'Sch A. Input'!$I$13:$BJ$13,"&lt;="&amp;U$231)</f>
        <v>0</v>
      </c>
      <c r="V247" s="354">
        <f>'Sch A. Input'!$G30+SUMIFS('Sch A. Input'!$I30:$BJ30,'Sch A. Input'!$I$14:$BJ$14,"Total",'Sch A. Input'!$I$13:$BJ$13,"&lt;="&amp;V$231)</f>
        <v>0</v>
      </c>
      <c r="W247" s="354">
        <f>'Sch A. Input'!$G30+SUMIFS('Sch A. Input'!$I30:$BJ30,'Sch A. Input'!$I$14:$BJ$14,"Total",'Sch A. Input'!$I$13:$BJ$13,"&lt;="&amp;W$231)</f>
        <v>0</v>
      </c>
      <c r="X247" s="314">
        <f>'Sch A. Input'!$G30+SUMIFS('Sch A. Input'!$I30:$BJ30,'Sch A. Input'!$I$14:$BJ$14,"Total",'Sch A. Input'!$I$13:$BJ$13,"&lt;="&amp;X$231)</f>
        <v>0</v>
      </c>
      <c r="Y247" s="317">
        <f t="array" ref="Y247">IFERROR(INDEX($G$231:$X$231,1,MATCH(TRUE,G247:X247&gt;=900000,FALSE)),0)</f>
        <v>0</v>
      </c>
      <c r="Z247" s="341">
        <f t="shared" si="112"/>
        <v>0</v>
      </c>
      <c r="AA247" s="225">
        <f>SUMIFS('Sch A. Input'!I30:BJ30,'Sch A. Input'!$I$14:$BJ$14,"Recurring",'Sch A. Input'!$I$13:$BJ$13,"&lt;="&amp;Y247)</f>
        <v>0</v>
      </c>
      <c r="AB247" s="281">
        <f>SUMIFS('Sch A. Input'!J30:BK30,'Sch A. Input'!$J$14:$BK$14,"One-time",'Sch A. Input'!$J$13:$BK$13,"&lt;="&amp;Y247)</f>
        <v>0</v>
      </c>
      <c r="AC247" s="343">
        <f t="shared" si="113"/>
        <v>0</v>
      </c>
      <c r="AD247" s="346">
        <f t="shared" si="114"/>
        <v>0</v>
      </c>
      <c r="AE247" s="28"/>
      <c r="AL247" s="44"/>
      <c r="BK247" s="2"/>
      <c r="BL247" s="2"/>
      <c r="BM247" s="2"/>
      <c r="BN247" s="2"/>
      <c r="BO247" s="2"/>
      <c r="BP247" s="2"/>
      <c r="BQ247" s="2"/>
      <c r="BR247" s="2"/>
      <c r="BS247" s="2"/>
      <c r="CI247"/>
      <c r="CJ247"/>
      <c r="CK247"/>
      <c r="CL247"/>
      <c r="CM247"/>
      <c r="CN247"/>
      <c r="CO247"/>
      <c r="CP247"/>
      <c r="CQ247"/>
    </row>
    <row r="248" spans="2:95" x14ac:dyDescent="0.25">
      <c r="B248" s="70" t="str">
        <f t="shared" ref="B248:C248" si="129">B140</f>
        <v/>
      </c>
      <c r="C248" s="169" t="str">
        <f t="shared" si="129"/>
        <v/>
      </c>
      <c r="D248" s="303"/>
      <c r="E248" s="304"/>
      <c r="F248" s="275"/>
      <c r="G248" s="307">
        <f>'Sch A. Input'!$G31+SUMIFS('Sch A. Input'!$I31:$BJ31,'Sch A. Input'!$I$14:$BJ$14,"Total",'Sch A. Input'!$I$13:$BJ$13,"&lt;="&amp;G$231)</f>
        <v>0</v>
      </c>
      <c r="H248" s="308">
        <f>'Sch A. Input'!$G31+SUMIFS('Sch A. Input'!$I31:$BJ31,'Sch A. Input'!$I$14:$BJ$14,"Total",'Sch A. Input'!$I$13:$BJ$13,"&lt;="&amp;H$231)</f>
        <v>0</v>
      </c>
      <c r="I248" s="98">
        <f>'Sch A. Input'!$G31+SUMIFS('Sch A. Input'!$I31:$BJ31,'Sch A. Input'!$I$14:$BJ$14,"Total",'Sch A. Input'!$I$13:$BJ$13,"&lt;="&amp;I$231)</f>
        <v>0</v>
      </c>
      <c r="J248" s="248">
        <f>'Sch A. Input'!$G31+SUMIFS('Sch A. Input'!$I31:$BJ31,'Sch A. Input'!$I$14:$BJ$14,"Total",'Sch A. Input'!$I$13:$BJ$13,"&lt;="&amp;J$231)</f>
        <v>0</v>
      </c>
      <c r="K248" s="248">
        <f>'Sch A. Input'!$G31+SUMIFS('Sch A. Input'!$I31:$BJ31,'Sch A. Input'!$I$14:$BJ$14,"Total",'Sch A. Input'!$I$13:$BJ$13,"&lt;="&amp;K$231)</f>
        <v>0</v>
      </c>
      <c r="L248" s="248">
        <f>'Sch A. Input'!$G31+SUMIFS('Sch A. Input'!$I31:$BJ31,'Sch A. Input'!$I$14:$BJ$14,"Total",'Sch A. Input'!$I$13:$BJ$13,"&lt;="&amp;L$231)</f>
        <v>0</v>
      </c>
      <c r="M248" s="248">
        <f>'Sch A. Input'!$G31+SUMIFS('Sch A. Input'!$I31:$BJ31,'Sch A. Input'!$I$14:$BJ$14,"Total",'Sch A. Input'!$I$13:$BJ$13,"&lt;="&amp;M$231)</f>
        <v>0</v>
      </c>
      <c r="N248" s="248">
        <f>'Sch A. Input'!$G31+SUMIFS('Sch A. Input'!$I31:$BJ31,'Sch A. Input'!$I$14:$BJ$14,"Total",'Sch A. Input'!$I$13:$BJ$13,"&lt;="&amp;N$231)</f>
        <v>0</v>
      </c>
      <c r="O248" s="354">
        <f>'Sch A. Input'!$G31+SUMIFS('Sch A. Input'!$I31:$BJ31,'Sch A. Input'!$I$14:$BJ$14,"Total",'Sch A. Input'!$I$13:$BJ$13,"&lt;="&amp;O$231)</f>
        <v>0</v>
      </c>
      <c r="P248" s="354">
        <f>'Sch A. Input'!$G31+SUMIFS('Sch A. Input'!$I31:$BJ31,'Sch A. Input'!$I$14:$BJ$14,"Total",'Sch A. Input'!$I$13:$BJ$13,"&lt;="&amp;P$231)</f>
        <v>0</v>
      </c>
      <c r="Q248" s="354">
        <f>'Sch A. Input'!$G31+SUMIFS('Sch A. Input'!$I31:$BJ31,'Sch A. Input'!$I$14:$BJ$14,"Total",'Sch A. Input'!$I$13:$BJ$13,"&lt;="&amp;Q$231)</f>
        <v>0</v>
      </c>
      <c r="R248" s="354">
        <f>'Sch A. Input'!$G31+SUMIFS('Sch A. Input'!$I31:$BJ31,'Sch A. Input'!$I$14:$BJ$14,"Total",'Sch A. Input'!$I$13:$BJ$13,"&lt;="&amp;R$231)</f>
        <v>0</v>
      </c>
      <c r="S248" s="354">
        <f>'Sch A. Input'!$G31+SUMIFS('Sch A. Input'!$I31:$BJ31,'Sch A. Input'!$I$14:$BJ$14,"Total",'Sch A. Input'!$I$13:$BJ$13,"&lt;="&amp;S$231)</f>
        <v>0</v>
      </c>
      <c r="T248" s="354">
        <f>'Sch A. Input'!$G31+SUMIFS('Sch A. Input'!$I31:$BJ31,'Sch A. Input'!$I$14:$BJ$14,"Total",'Sch A. Input'!$I$13:$BJ$13,"&lt;="&amp;T$231)</f>
        <v>0</v>
      </c>
      <c r="U248" s="354">
        <f>'Sch A. Input'!$G31+SUMIFS('Sch A. Input'!$I31:$BJ31,'Sch A. Input'!$I$14:$BJ$14,"Total",'Sch A. Input'!$I$13:$BJ$13,"&lt;="&amp;U$231)</f>
        <v>0</v>
      </c>
      <c r="V248" s="354">
        <f>'Sch A. Input'!$G31+SUMIFS('Sch A. Input'!$I31:$BJ31,'Sch A. Input'!$I$14:$BJ$14,"Total",'Sch A. Input'!$I$13:$BJ$13,"&lt;="&amp;V$231)</f>
        <v>0</v>
      </c>
      <c r="W248" s="354">
        <f>'Sch A. Input'!$G31+SUMIFS('Sch A. Input'!$I31:$BJ31,'Sch A. Input'!$I$14:$BJ$14,"Total",'Sch A. Input'!$I$13:$BJ$13,"&lt;="&amp;W$231)</f>
        <v>0</v>
      </c>
      <c r="X248" s="314">
        <f>'Sch A. Input'!$G31+SUMIFS('Sch A. Input'!$I31:$BJ31,'Sch A. Input'!$I$14:$BJ$14,"Total",'Sch A. Input'!$I$13:$BJ$13,"&lt;="&amp;X$231)</f>
        <v>0</v>
      </c>
      <c r="Y248" s="317">
        <f t="array" ref="Y248">IFERROR(INDEX($G$231:$X$231,1,MATCH(TRUE,G248:X248&gt;=900000,FALSE)),0)</f>
        <v>0</v>
      </c>
      <c r="Z248" s="341">
        <f t="shared" si="112"/>
        <v>0</v>
      </c>
      <c r="AA248" s="225">
        <f>SUMIFS('Sch A. Input'!I31:BJ31,'Sch A. Input'!$I$14:$BJ$14,"Recurring",'Sch A. Input'!$I$13:$BJ$13,"&lt;="&amp;Y248)</f>
        <v>0</v>
      </c>
      <c r="AB248" s="281">
        <f>SUMIFS('Sch A. Input'!J31:BK31,'Sch A. Input'!$J$14:$BK$14,"One-time",'Sch A. Input'!$J$13:$BK$13,"&lt;="&amp;Y248)</f>
        <v>0</v>
      </c>
      <c r="AC248" s="343">
        <f t="shared" si="113"/>
        <v>0</v>
      </c>
      <c r="AD248" s="346">
        <f t="shared" si="114"/>
        <v>0</v>
      </c>
      <c r="AE248" s="28"/>
      <c r="AL248" s="44"/>
      <c r="BK248" s="2"/>
      <c r="BL248" s="2"/>
      <c r="BM248" s="2"/>
      <c r="BN248" s="2"/>
      <c r="BO248" s="2"/>
      <c r="BP248" s="2"/>
      <c r="BQ248" s="2"/>
      <c r="BR248" s="2"/>
      <c r="BS248" s="2"/>
      <c r="CI248"/>
      <c r="CJ248"/>
      <c r="CK248"/>
      <c r="CL248"/>
      <c r="CM248"/>
      <c r="CN248"/>
      <c r="CO248"/>
      <c r="CP248"/>
      <c r="CQ248"/>
    </row>
    <row r="249" spans="2:95" x14ac:dyDescent="0.25">
      <c r="B249" s="70" t="str">
        <f t="shared" ref="B249:C249" si="130">B141</f>
        <v/>
      </c>
      <c r="C249" s="169" t="str">
        <f t="shared" si="130"/>
        <v/>
      </c>
      <c r="D249" s="303"/>
      <c r="E249" s="304"/>
      <c r="F249" s="275"/>
      <c r="G249" s="307">
        <f>'Sch A. Input'!$G32+SUMIFS('Sch A. Input'!$I32:$BJ32,'Sch A. Input'!$I$14:$BJ$14,"Total",'Sch A. Input'!$I$13:$BJ$13,"&lt;="&amp;G$231)</f>
        <v>0</v>
      </c>
      <c r="H249" s="308">
        <f>'Sch A. Input'!$G32+SUMIFS('Sch A. Input'!$I32:$BJ32,'Sch A. Input'!$I$14:$BJ$14,"Total",'Sch A. Input'!$I$13:$BJ$13,"&lt;="&amp;H$231)</f>
        <v>0</v>
      </c>
      <c r="I249" s="98">
        <f>'Sch A. Input'!$G32+SUMIFS('Sch A. Input'!$I32:$BJ32,'Sch A. Input'!$I$14:$BJ$14,"Total",'Sch A. Input'!$I$13:$BJ$13,"&lt;="&amp;I$231)</f>
        <v>0</v>
      </c>
      <c r="J249" s="248">
        <f>'Sch A. Input'!$G32+SUMIFS('Sch A. Input'!$I32:$BJ32,'Sch A. Input'!$I$14:$BJ$14,"Total",'Sch A. Input'!$I$13:$BJ$13,"&lt;="&amp;J$231)</f>
        <v>0</v>
      </c>
      <c r="K249" s="248">
        <f>'Sch A. Input'!$G32+SUMIFS('Sch A. Input'!$I32:$BJ32,'Sch A. Input'!$I$14:$BJ$14,"Total",'Sch A. Input'!$I$13:$BJ$13,"&lt;="&amp;K$231)</f>
        <v>0</v>
      </c>
      <c r="L249" s="248">
        <f>'Sch A. Input'!$G32+SUMIFS('Sch A. Input'!$I32:$BJ32,'Sch A. Input'!$I$14:$BJ$14,"Total",'Sch A. Input'!$I$13:$BJ$13,"&lt;="&amp;L$231)</f>
        <v>0</v>
      </c>
      <c r="M249" s="248">
        <f>'Sch A. Input'!$G32+SUMIFS('Sch A. Input'!$I32:$BJ32,'Sch A. Input'!$I$14:$BJ$14,"Total",'Sch A. Input'!$I$13:$BJ$13,"&lt;="&amp;M$231)</f>
        <v>0</v>
      </c>
      <c r="N249" s="248">
        <f>'Sch A. Input'!$G32+SUMIFS('Sch A. Input'!$I32:$BJ32,'Sch A. Input'!$I$14:$BJ$14,"Total",'Sch A. Input'!$I$13:$BJ$13,"&lt;="&amp;N$231)</f>
        <v>0</v>
      </c>
      <c r="O249" s="354">
        <f>'Sch A. Input'!$G32+SUMIFS('Sch A. Input'!$I32:$BJ32,'Sch A. Input'!$I$14:$BJ$14,"Total",'Sch A. Input'!$I$13:$BJ$13,"&lt;="&amp;O$231)</f>
        <v>0</v>
      </c>
      <c r="P249" s="354">
        <f>'Sch A. Input'!$G32+SUMIFS('Sch A. Input'!$I32:$BJ32,'Sch A. Input'!$I$14:$BJ$14,"Total",'Sch A. Input'!$I$13:$BJ$13,"&lt;="&amp;P$231)</f>
        <v>0</v>
      </c>
      <c r="Q249" s="354">
        <f>'Sch A. Input'!$G32+SUMIFS('Sch A. Input'!$I32:$BJ32,'Sch A. Input'!$I$14:$BJ$14,"Total",'Sch A. Input'!$I$13:$BJ$13,"&lt;="&amp;Q$231)</f>
        <v>0</v>
      </c>
      <c r="R249" s="354">
        <f>'Sch A. Input'!$G32+SUMIFS('Sch A. Input'!$I32:$BJ32,'Sch A. Input'!$I$14:$BJ$14,"Total",'Sch A. Input'!$I$13:$BJ$13,"&lt;="&amp;R$231)</f>
        <v>0</v>
      </c>
      <c r="S249" s="354">
        <f>'Sch A. Input'!$G32+SUMIFS('Sch A. Input'!$I32:$BJ32,'Sch A. Input'!$I$14:$BJ$14,"Total",'Sch A. Input'!$I$13:$BJ$13,"&lt;="&amp;S$231)</f>
        <v>0</v>
      </c>
      <c r="T249" s="354">
        <f>'Sch A. Input'!$G32+SUMIFS('Sch A. Input'!$I32:$BJ32,'Sch A. Input'!$I$14:$BJ$14,"Total",'Sch A. Input'!$I$13:$BJ$13,"&lt;="&amp;T$231)</f>
        <v>0</v>
      </c>
      <c r="U249" s="354">
        <f>'Sch A. Input'!$G32+SUMIFS('Sch A. Input'!$I32:$BJ32,'Sch A. Input'!$I$14:$BJ$14,"Total",'Sch A. Input'!$I$13:$BJ$13,"&lt;="&amp;U$231)</f>
        <v>0</v>
      </c>
      <c r="V249" s="354">
        <f>'Sch A. Input'!$G32+SUMIFS('Sch A. Input'!$I32:$BJ32,'Sch A. Input'!$I$14:$BJ$14,"Total",'Sch A. Input'!$I$13:$BJ$13,"&lt;="&amp;V$231)</f>
        <v>0</v>
      </c>
      <c r="W249" s="354">
        <f>'Sch A. Input'!$G32+SUMIFS('Sch A. Input'!$I32:$BJ32,'Sch A. Input'!$I$14:$BJ$14,"Total",'Sch A. Input'!$I$13:$BJ$13,"&lt;="&amp;W$231)</f>
        <v>0</v>
      </c>
      <c r="X249" s="314">
        <f>'Sch A. Input'!$G32+SUMIFS('Sch A. Input'!$I32:$BJ32,'Sch A. Input'!$I$14:$BJ$14,"Total",'Sch A. Input'!$I$13:$BJ$13,"&lt;="&amp;X$231)</f>
        <v>0</v>
      </c>
      <c r="Y249" s="317">
        <f t="array" ref="Y249">IFERROR(INDEX($G$231:$X$231,1,MATCH(TRUE,G249:X249&gt;=900000,FALSE)),0)</f>
        <v>0</v>
      </c>
      <c r="Z249" s="341">
        <f t="shared" si="112"/>
        <v>0</v>
      </c>
      <c r="AA249" s="225">
        <f>SUMIFS('Sch A. Input'!I32:BJ32,'Sch A. Input'!$I$14:$BJ$14,"Recurring",'Sch A. Input'!$I$13:$BJ$13,"&lt;="&amp;Y249)</f>
        <v>0</v>
      </c>
      <c r="AB249" s="281">
        <f>SUMIFS('Sch A. Input'!J32:BK32,'Sch A. Input'!$J$14:$BK$14,"One-time",'Sch A. Input'!$J$13:$BK$13,"&lt;="&amp;Y249)</f>
        <v>0</v>
      </c>
      <c r="AC249" s="343">
        <f t="shared" si="113"/>
        <v>0</v>
      </c>
      <c r="AD249" s="346">
        <f t="shared" si="114"/>
        <v>0</v>
      </c>
      <c r="AE249" s="28"/>
      <c r="AL249" s="44"/>
      <c r="BK249" s="2"/>
      <c r="BL249" s="2"/>
      <c r="BM249" s="2"/>
      <c r="BN249" s="2"/>
      <c r="BO249" s="2"/>
      <c r="BP249" s="2"/>
      <c r="BQ249" s="2"/>
      <c r="BR249" s="2"/>
      <c r="BS249" s="2"/>
      <c r="CI249"/>
      <c r="CJ249"/>
      <c r="CK249"/>
      <c r="CL249"/>
      <c r="CM249"/>
      <c r="CN249"/>
      <c r="CO249"/>
      <c r="CP249"/>
      <c r="CQ249"/>
    </row>
    <row r="250" spans="2:95" x14ac:dyDescent="0.25">
      <c r="B250" s="70" t="str">
        <f t="shared" ref="B250:C250" si="131">B142</f>
        <v/>
      </c>
      <c r="C250" s="169" t="str">
        <f t="shared" si="131"/>
        <v/>
      </c>
      <c r="D250" s="303"/>
      <c r="E250" s="304"/>
      <c r="F250" s="275"/>
      <c r="G250" s="307">
        <f>'Sch A. Input'!$G33+SUMIFS('Sch A. Input'!$I33:$BJ33,'Sch A. Input'!$I$14:$BJ$14,"Total",'Sch A. Input'!$I$13:$BJ$13,"&lt;="&amp;G$231)</f>
        <v>0</v>
      </c>
      <c r="H250" s="308">
        <f>'Sch A. Input'!$G33+SUMIFS('Sch A. Input'!$I33:$BJ33,'Sch A. Input'!$I$14:$BJ$14,"Total",'Sch A. Input'!$I$13:$BJ$13,"&lt;="&amp;H$231)</f>
        <v>0</v>
      </c>
      <c r="I250" s="98">
        <f>'Sch A. Input'!$G33+SUMIFS('Sch A. Input'!$I33:$BJ33,'Sch A. Input'!$I$14:$BJ$14,"Total",'Sch A. Input'!$I$13:$BJ$13,"&lt;="&amp;I$231)</f>
        <v>0</v>
      </c>
      <c r="J250" s="248">
        <f>'Sch A. Input'!$G33+SUMIFS('Sch A. Input'!$I33:$BJ33,'Sch A. Input'!$I$14:$BJ$14,"Total",'Sch A. Input'!$I$13:$BJ$13,"&lt;="&amp;J$231)</f>
        <v>0</v>
      </c>
      <c r="K250" s="248">
        <f>'Sch A. Input'!$G33+SUMIFS('Sch A. Input'!$I33:$BJ33,'Sch A. Input'!$I$14:$BJ$14,"Total",'Sch A. Input'!$I$13:$BJ$13,"&lt;="&amp;K$231)</f>
        <v>0</v>
      </c>
      <c r="L250" s="248">
        <f>'Sch A. Input'!$G33+SUMIFS('Sch A. Input'!$I33:$BJ33,'Sch A. Input'!$I$14:$BJ$14,"Total",'Sch A. Input'!$I$13:$BJ$13,"&lt;="&amp;L$231)</f>
        <v>0</v>
      </c>
      <c r="M250" s="248">
        <f>'Sch A. Input'!$G33+SUMIFS('Sch A. Input'!$I33:$BJ33,'Sch A. Input'!$I$14:$BJ$14,"Total",'Sch A. Input'!$I$13:$BJ$13,"&lt;="&amp;M$231)</f>
        <v>0</v>
      </c>
      <c r="N250" s="248">
        <f>'Sch A. Input'!$G33+SUMIFS('Sch A. Input'!$I33:$BJ33,'Sch A. Input'!$I$14:$BJ$14,"Total",'Sch A. Input'!$I$13:$BJ$13,"&lt;="&amp;N$231)</f>
        <v>0</v>
      </c>
      <c r="O250" s="354">
        <f>'Sch A. Input'!$G33+SUMIFS('Sch A. Input'!$I33:$BJ33,'Sch A. Input'!$I$14:$BJ$14,"Total",'Sch A. Input'!$I$13:$BJ$13,"&lt;="&amp;O$231)</f>
        <v>0</v>
      </c>
      <c r="P250" s="354">
        <f>'Sch A. Input'!$G33+SUMIFS('Sch A. Input'!$I33:$BJ33,'Sch A. Input'!$I$14:$BJ$14,"Total",'Sch A. Input'!$I$13:$BJ$13,"&lt;="&amp;P$231)</f>
        <v>0</v>
      </c>
      <c r="Q250" s="354">
        <f>'Sch A. Input'!$G33+SUMIFS('Sch A. Input'!$I33:$BJ33,'Sch A. Input'!$I$14:$BJ$14,"Total",'Sch A. Input'!$I$13:$BJ$13,"&lt;="&amp;Q$231)</f>
        <v>0</v>
      </c>
      <c r="R250" s="354">
        <f>'Sch A. Input'!$G33+SUMIFS('Sch A. Input'!$I33:$BJ33,'Sch A. Input'!$I$14:$BJ$14,"Total",'Sch A. Input'!$I$13:$BJ$13,"&lt;="&amp;R$231)</f>
        <v>0</v>
      </c>
      <c r="S250" s="354">
        <f>'Sch A. Input'!$G33+SUMIFS('Sch A. Input'!$I33:$BJ33,'Sch A. Input'!$I$14:$BJ$14,"Total",'Sch A. Input'!$I$13:$BJ$13,"&lt;="&amp;S$231)</f>
        <v>0</v>
      </c>
      <c r="T250" s="354">
        <f>'Sch A. Input'!$G33+SUMIFS('Sch A. Input'!$I33:$BJ33,'Sch A. Input'!$I$14:$BJ$14,"Total",'Sch A. Input'!$I$13:$BJ$13,"&lt;="&amp;T$231)</f>
        <v>0</v>
      </c>
      <c r="U250" s="354">
        <f>'Sch A. Input'!$G33+SUMIFS('Sch A. Input'!$I33:$BJ33,'Sch A. Input'!$I$14:$BJ$14,"Total",'Sch A. Input'!$I$13:$BJ$13,"&lt;="&amp;U$231)</f>
        <v>0</v>
      </c>
      <c r="V250" s="354">
        <f>'Sch A. Input'!$G33+SUMIFS('Sch A. Input'!$I33:$BJ33,'Sch A. Input'!$I$14:$BJ$14,"Total",'Sch A. Input'!$I$13:$BJ$13,"&lt;="&amp;V$231)</f>
        <v>0</v>
      </c>
      <c r="W250" s="354">
        <f>'Sch A. Input'!$G33+SUMIFS('Sch A. Input'!$I33:$BJ33,'Sch A. Input'!$I$14:$BJ$14,"Total",'Sch A. Input'!$I$13:$BJ$13,"&lt;="&amp;W$231)</f>
        <v>0</v>
      </c>
      <c r="X250" s="314">
        <f>'Sch A. Input'!$G33+SUMIFS('Sch A. Input'!$I33:$BJ33,'Sch A. Input'!$I$14:$BJ$14,"Total",'Sch A. Input'!$I$13:$BJ$13,"&lt;="&amp;X$231)</f>
        <v>0</v>
      </c>
      <c r="Y250" s="317">
        <f t="array" ref="Y250">IFERROR(INDEX($G$231:$X$231,1,MATCH(TRUE,G250:X250&gt;=900000,FALSE)),0)</f>
        <v>0</v>
      </c>
      <c r="Z250" s="341">
        <f t="shared" si="112"/>
        <v>0</v>
      </c>
      <c r="AA250" s="225">
        <f>SUMIFS('Sch A. Input'!I33:BJ33,'Sch A. Input'!$I$14:$BJ$14,"Recurring",'Sch A. Input'!$I$13:$BJ$13,"&lt;="&amp;Y250)</f>
        <v>0</v>
      </c>
      <c r="AB250" s="281">
        <f>SUMIFS('Sch A. Input'!J33:BK33,'Sch A. Input'!$J$14:$BK$14,"One-time",'Sch A. Input'!$J$13:$BK$13,"&lt;="&amp;Y250)</f>
        <v>0</v>
      </c>
      <c r="AC250" s="343">
        <f t="shared" si="113"/>
        <v>0</v>
      </c>
      <c r="AD250" s="346">
        <f t="shared" si="114"/>
        <v>0</v>
      </c>
      <c r="AE250" s="28"/>
      <c r="AL250" s="44"/>
      <c r="BK250" s="2"/>
      <c r="BL250" s="2"/>
      <c r="BM250" s="2"/>
      <c r="BN250" s="2"/>
      <c r="BO250" s="2"/>
      <c r="BP250" s="2"/>
      <c r="BQ250" s="2"/>
      <c r="BR250" s="2"/>
      <c r="BS250" s="2"/>
      <c r="CI250"/>
      <c r="CJ250"/>
      <c r="CK250"/>
      <c r="CL250"/>
      <c r="CM250"/>
      <c r="CN250"/>
      <c r="CO250"/>
      <c r="CP250"/>
      <c r="CQ250"/>
    </row>
    <row r="251" spans="2:95" x14ac:dyDescent="0.25">
      <c r="B251" s="70" t="str">
        <f t="shared" ref="B251:C251" si="132">B143</f>
        <v/>
      </c>
      <c r="C251" s="169" t="str">
        <f t="shared" si="132"/>
        <v/>
      </c>
      <c r="D251" s="303"/>
      <c r="E251" s="304"/>
      <c r="F251" s="275"/>
      <c r="G251" s="307">
        <f>'Sch A. Input'!$G34+SUMIFS('Sch A. Input'!$I34:$BJ34,'Sch A. Input'!$I$14:$BJ$14,"Total",'Sch A. Input'!$I$13:$BJ$13,"&lt;="&amp;G$231)</f>
        <v>0</v>
      </c>
      <c r="H251" s="308">
        <f>'Sch A. Input'!$G34+SUMIFS('Sch A. Input'!$I34:$BJ34,'Sch A. Input'!$I$14:$BJ$14,"Total",'Sch A. Input'!$I$13:$BJ$13,"&lt;="&amp;H$231)</f>
        <v>0</v>
      </c>
      <c r="I251" s="98">
        <f>'Sch A. Input'!$G34+SUMIFS('Sch A. Input'!$I34:$BJ34,'Sch A. Input'!$I$14:$BJ$14,"Total",'Sch A. Input'!$I$13:$BJ$13,"&lt;="&amp;I$231)</f>
        <v>0</v>
      </c>
      <c r="J251" s="248">
        <f>'Sch A. Input'!$G34+SUMIFS('Sch A. Input'!$I34:$BJ34,'Sch A. Input'!$I$14:$BJ$14,"Total",'Sch A. Input'!$I$13:$BJ$13,"&lt;="&amp;J$231)</f>
        <v>0</v>
      </c>
      <c r="K251" s="248">
        <f>'Sch A. Input'!$G34+SUMIFS('Sch A. Input'!$I34:$BJ34,'Sch A. Input'!$I$14:$BJ$14,"Total",'Sch A. Input'!$I$13:$BJ$13,"&lt;="&amp;K$231)</f>
        <v>0</v>
      </c>
      <c r="L251" s="248">
        <f>'Sch A. Input'!$G34+SUMIFS('Sch A. Input'!$I34:$BJ34,'Sch A. Input'!$I$14:$BJ$14,"Total",'Sch A. Input'!$I$13:$BJ$13,"&lt;="&amp;L$231)</f>
        <v>0</v>
      </c>
      <c r="M251" s="248">
        <f>'Sch A. Input'!$G34+SUMIFS('Sch A. Input'!$I34:$BJ34,'Sch A. Input'!$I$14:$BJ$14,"Total",'Sch A. Input'!$I$13:$BJ$13,"&lt;="&amp;M$231)</f>
        <v>0</v>
      </c>
      <c r="N251" s="248">
        <f>'Sch A. Input'!$G34+SUMIFS('Sch A. Input'!$I34:$BJ34,'Sch A. Input'!$I$14:$BJ$14,"Total",'Sch A. Input'!$I$13:$BJ$13,"&lt;="&amp;N$231)</f>
        <v>0</v>
      </c>
      <c r="O251" s="354">
        <f>'Sch A. Input'!$G34+SUMIFS('Sch A. Input'!$I34:$BJ34,'Sch A. Input'!$I$14:$BJ$14,"Total",'Sch A. Input'!$I$13:$BJ$13,"&lt;="&amp;O$231)</f>
        <v>0</v>
      </c>
      <c r="P251" s="354">
        <f>'Sch A. Input'!$G34+SUMIFS('Sch A. Input'!$I34:$BJ34,'Sch A. Input'!$I$14:$BJ$14,"Total",'Sch A. Input'!$I$13:$BJ$13,"&lt;="&amp;P$231)</f>
        <v>0</v>
      </c>
      <c r="Q251" s="354">
        <f>'Sch A. Input'!$G34+SUMIFS('Sch A. Input'!$I34:$BJ34,'Sch A. Input'!$I$14:$BJ$14,"Total",'Sch A. Input'!$I$13:$BJ$13,"&lt;="&amp;Q$231)</f>
        <v>0</v>
      </c>
      <c r="R251" s="354">
        <f>'Sch A. Input'!$G34+SUMIFS('Sch A. Input'!$I34:$BJ34,'Sch A. Input'!$I$14:$BJ$14,"Total",'Sch A. Input'!$I$13:$BJ$13,"&lt;="&amp;R$231)</f>
        <v>0</v>
      </c>
      <c r="S251" s="354">
        <f>'Sch A. Input'!$G34+SUMIFS('Sch A. Input'!$I34:$BJ34,'Sch A. Input'!$I$14:$BJ$14,"Total",'Sch A. Input'!$I$13:$BJ$13,"&lt;="&amp;S$231)</f>
        <v>0</v>
      </c>
      <c r="T251" s="354">
        <f>'Sch A. Input'!$G34+SUMIFS('Sch A. Input'!$I34:$BJ34,'Sch A. Input'!$I$14:$BJ$14,"Total",'Sch A. Input'!$I$13:$BJ$13,"&lt;="&amp;T$231)</f>
        <v>0</v>
      </c>
      <c r="U251" s="354">
        <f>'Sch A. Input'!$G34+SUMIFS('Sch A. Input'!$I34:$BJ34,'Sch A. Input'!$I$14:$BJ$14,"Total",'Sch A. Input'!$I$13:$BJ$13,"&lt;="&amp;U$231)</f>
        <v>0</v>
      </c>
      <c r="V251" s="354">
        <f>'Sch A. Input'!$G34+SUMIFS('Sch A. Input'!$I34:$BJ34,'Sch A. Input'!$I$14:$BJ$14,"Total",'Sch A. Input'!$I$13:$BJ$13,"&lt;="&amp;V$231)</f>
        <v>0</v>
      </c>
      <c r="W251" s="354">
        <f>'Sch A. Input'!$G34+SUMIFS('Sch A. Input'!$I34:$BJ34,'Sch A. Input'!$I$14:$BJ$14,"Total",'Sch A. Input'!$I$13:$BJ$13,"&lt;="&amp;W$231)</f>
        <v>0</v>
      </c>
      <c r="X251" s="314">
        <f>'Sch A. Input'!$G34+SUMIFS('Sch A. Input'!$I34:$BJ34,'Sch A. Input'!$I$14:$BJ$14,"Total",'Sch A. Input'!$I$13:$BJ$13,"&lt;="&amp;X$231)</f>
        <v>0</v>
      </c>
      <c r="Y251" s="317">
        <f t="array" ref="Y251">IFERROR(INDEX($G$231:$X$231,1,MATCH(TRUE,G251:X251&gt;=900000,FALSE)),0)</f>
        <v>0</v>
      </c>
      <c r="Z251" s="341">
        <f t="shared" si="112"/>
        <v>0</v>
      </c>
      <c r="AA251" s="225">
        <f>SUMIFS('Sch A. Input'!I34:BJ34,'Sch A. Input'!$I$14:$BJ$14,"Recurring",'Sch A. Input'!$I$13:$BJ$13,"&lt;="&amp;Y251)</f>
        <v>0</v>
      </c>
      <c r="AB251" s="281">
        <f>SUMIFS('Sch A. Input'!J34:BK34,'Sch A. Input'!$J$14:$BK$14,"One-time",'Sch A. Input'!$J$13:$BK$13,"&lt;="&amp;Y251)</f>
        <v>0</v>
      </c>
      <c r="AC251" s="343">
        <f t="shared" si="113"/>
        <v>0</v>
      </c>
      <c r="AD251" s="346">
        <f t="shared" si="114"/>
        <v>0</v>
      </c>
      <c r="AE251" s="28"/>
      <c r="AL251" s="44"/>
      <c r="BK251" s="2"/>
      <c r="BL251" s="2"/>
      <c r="BM251" s="2"/>
      <c r="BN251" s="2"/>
      <c r="BO251" s="2"/>
      <c r="BP251" s="2"/>
      <c r="BQ251" s="2"/>
      <c r="BR251" s="2"/>
      <c r="BS251" s="2"/>
      <c r="CI251"/>
      <c r="CJ251"/>
      <c r="CK251"/>
      <c r="CL251"/>
      <c r="CM251"/>
      <c r="CN251"/>
      <c r="CO251"/>
      <c r="CP251"/>
      <c r="CQ251"/>
    </row>
    <row r="252" spans="2:95" x14ac:dyDescent="0.25">
      <c r="B252" s="70" t="str">
        <f t="shared" ref="B252:C252" si="133">B144</f>
        <v/>
      </c>
      <c r="C252" s="169" t="str">
        <f t="shared" si="133"/>
        <v/>
      </c>
      <c r="D252" s="303"/>
      <c r="E252" s="304"/>
      <c r="F252" s="275"/>
      <c r="G252" s="307">
        <f>'Sch A. Input'!$G35+SUMIFS('Sch A. Input'!$I35:$BJ35,'Sch A. Input'!$I$14:$BJ$14,"Total",'Sch A. Input'!$I$13:$BJ$13,"&lt;="&amp;G$231)</f>
        <v>0</v>
      </c>
      <c r="H252" s="308">
        <f>'Sch A. Input'!$G35+SUMIFS('Sch A. Input'!$I35:$BJ35,'Sch A. Input'!$I$14:$BJ$14,"Total",'Sch A. Input'!$I$13:$BJ$13,"&lt;="&amp;H$231)</f>
        <v>0</v>
      </c>
      <c r="I252" s="98">
        <f>'Sch A. Input'!$G35+SUMIFS('Sch A. Input'!$I35:$BJ35,'Sch A. Input'!$I$14:$BJ$14,"Total",'Sch A. Input'!$I$13:$BJ$13,"&lt;="&amp;I$231)</f>
        <v>0</v>
      </c>
      <c r="J252" s="248">
        <f>'Sch A. Input'!$G35+SUMIFS('Sch A. Input'!$I35:$BJ35,'Sch A. Input'!$I$14:$BJ$14,"Total",'Sch A. Input'!$I$13:$BJ$13,"&lt;="&amp;J$231)</f>
        <v>0</v>
      </c>
      <c r="K252" s="248">
        <f>'Sch A. Input'!$G35+SUMIFS('Sch A. Input'!$I35:$BJ35,'Sch A. Input'!$I$14:$BJ$14,"Total",'Sch A. Input'!$I$13:$BJ$13,"&lt;="&amp;K$231)</f>
        <v>0</v>
      </c>
      <c r="L252" s="248">
        <f>'Sch A. Input'!$G35+SUMIFS('Sch A. Input'!$I35:$BJ35,'Sch A. Input'!$I$14:$BJ$14,"Total",'Sch A. Input'!$I$13:$BJ$13,"&lt;="&amp;L$231)</f>
        <v>0</v>
      </c>
      <c r="M252" s="248">
        <f>'Sch A. Input'!$G35+SUMIFS('Sch A. Input'!$I35:$BJ35,'Sch A. Input'!$I$14:$BJ$14,"Total",'Sch A. Input'!$I$13:$BJ$13,"&lt;="&amp;M$231)</f>
        <v>0</v>
      </c>
      <c r="N252" s="248">
        <f>'Sch A. Input'!$G35+SUMIFS('Sch A. Input'!$I35:$BJ35,'Sch A. Input'!$I$14:$BJ$14,"Total",'Sch A. Input'!$I$13:$BJ$13,"&lt;="&amp;N$231)</f>
        <v>0</v>
      </c>
      <c r="O252" s="354">
        <f>'Sch A. Input'!$G35+SUMIFS('Sch A. Input'!$I35:$BJ35,'Sch A. Input'!$I$14:$BJ$14,"Total",'Sch A. Input'!$I$13:$BJ$13,"&lt;="&amp;O$231)</f>
        <v>0</v>
      </c>
      <c r="P252" s="354">
        <f>'Sch A. Input'!$G35+SUMIFS('Sch A. Input'!$I35:$BJ35,'Sch A. Input'!$I$14:$BJ$14,"Total",'Sch A. Input'!$I$13:$BJ$13,"&lt;="&amp;P$231)</f>
        <v>0</v>
      </c>
      <c r="Q252" s="354">
        <f>'Sch A. Input'!$G35+SUMIFS('Sch A. Input'!$I35:$BJ35,'Sch A. Input'!$I$14:$BJ$14,"Total",'Sch A. Input'!$I$13:$BJ$13,"&lt;="&amp;Q$231)</f>
        <v>0</v>
      </c>
      <c r="R252" s="354">
        <f>'Sch A. Input'!$G35+SUMIFS('Sch A. Input'!$I35:$BJ35,'Sch A. Input'!$I$14:$BJ$14,"Total",'Sch A. Input'!$I$13:$BJ$13,"&lt;="&amp;R$231)</f>
        <v>0</v>
      </c>
      <c r="S252" s="354">
        <f>'Sch A. Input'!$G35+SUMIFS('Sch A. Input'!$I35:$BJ35,'Sch A. Input'!$I$14:$BJ$14,"Total",'Sch A. Input'!$I$13:$BJ$13,"&lt;="&amp;S$231)</f>
        <v>0</v>
      </c>
      <c r="T252" s="354">
        <f>'Sch A. Input'!$G35+SUMIFS('Sch A. Input'!$I35:$BJ35,'Sch A. Input'!$I$14:$BJ$14,"Total",'Sch A. Input'!$I$13:$BJ$13,"&lt;="&amp;T$231)</f>
        <v>0</v>
      </c>
      <c r="U252" s="354">
        <f>'Sch A. Input'!$G35+SUMIFS('Sch A. Input'!$I35:$BJ35,'Sch A. Input'!$I$14:$BJ$14,"Total",'Sch A. Input'!$I$13:$BJ$13,"&lt;="&amp;U$231)</f>
        <v>0</v>
      </c>
      <c r="V252" s="354">
        <f>'Sch A. Input'!$G35+SUMIFS('Sch A. Input'!$I35:$BJ35,'Sch A. Input'!$I$14:$BJ$14,"Total",'Sch A. Input'!$I$13:$BJ$13,"&lt;="&amp;V$231)</f>
        <v>0</v>
      </c>
      <c r="W252" s="354">
        <f>'Sch A. Input'!$G35+SUMIFS('Sch A. Input'!$I35:$BJ35,'Sch A. Input'!$I$14:$BJ$14,"Total",'Sch A. Input'!$I$13:$BJ$13,"&lt;="&amp;W$231)</f>
        <v>0</v>
      </c>
      <c r="X252" s="314">
        <f>'Sch A. Input'!$G35+SUMIFS('Sch A. Input'!$I35:$BJ35,'Sch A. Input'!$I$14:$BJ$14,"Total",'Sch A. Input'!$I$13:$BJ$13,"&lt;="&amp;X$231)</f>
        <v>0</v>
      </c>
      <c r="Y252" s="317">
        <f t="array" ref="Y252">IFERROR(INDEX($G$231:$X$231,1,MATCH(TRUE,G252:X252&gt;=900000,FALSE)),0)</f>
        <v>0</v>
      </c>
      <c r="Z252" s="341">
        <f t="shared" si="112"/>
        <v>0</v>
      </c>
      <c r="AA252" s="225">
        <f>SUMIFS('Sch A. Input'!I35:BJ35,'Sch A. Input'!$I$14:$BJ$14,"Recurring",'Sch A. Input'!$I$13:$BJ$13,"&lt;="&amp;Y252)</f>
        <v>0</v>
      </c>
      <c r="AB252" s="281">
        <f>SUMIFS('Sch A. Input'!J35:BK35,'Sch A. Input'!$J$14:$BK$14,"One-time",'Sch A. Input'!$J$13:$BK$13,"&lt;="&amp;Y252)</f>
        <v>0</v>
      </c>
      <c r="AC252" s="343">
        <f t="shared" si="113"/>
        <v>0</v>
      </c>
      <c r="AD252" s="346">
        <f t="shared" si="114"/>
        <v>0</v>
      </c>
      <c r="AE252" s="28"/>
      <c r="AL252" s="44"/>
      <c r="BK252" s="2"/>
      <c r="BL252" s="2"/>
      <c r="BM252" s="2"/>
      <c r="BN252" s="2"/>
      <c r="BO252" s="2"/>
      <c r="BP252" s="2"/>
      <c r="BQ252" s="2"/>
      <c r="BR252" s="2"/>
      <c r="BS252" s="2"/>
      <c r="CI252"/>
      <c r="CJ252"/>
      <c r="CK252"/>
      <c r="CL252"/>
      <c r="CM252"/>
      <c r="CN252"/>
      <c r="CO252"/>
      <c r="CP252"/>
      <c r="CQ252"/>
    </row>
    <row r="253" spans="2:95" x14ac:dyDescent="0.25">
      <c r="B253" s="70" t="str">
        <f t="shared" ref="B253:C253" si="134">B145</f>
        <v/>
      </c>
      <c r="C253" s="169" t="str">
        <f t="shared" si="134"/>
        <v/>
      </c>
      <c r="D253" s="303"/>
      <c r="E253" s="304"/>
      <c r="F253" s="275"/>
      <c r="G253" s="307">
        <f>'Sch A. Input'!$G36+SUMIFS('Sch A. Input'!$I36:$BJ36,'Sch A. Input'!$I$14:$BJ$14,"Total",'Sch A. Input'!$I$13:$BJ$13,"&lt;="&amp;G$231)</f>
        <v>0</v>
      </c>
      <c r="H253" s="308">
        <f>'Sch A. Input'!$G36+SUMIFS('Sch A. Input'!$I36:$BJ36,'Sch A. Input'!$I$14:$BJ$14,"Total",'Sch A. Input'!$I$13:$BJ$13,"&lt;="&amp;H$231)</f>
        <v>0</v>
      </c>
      <c r="I253" s="98">
        <f>'Sch A. Input'!$G36+SUMIFS('Sch A. Input'!$I36:$BJ36,'Sch A. Input'!$I$14:$BJ$14,"Total",'Sch A. Input'!$I$13:$BJ$13,"&lt;="&amp;I$231)</f>
        <v>0</v>
      </c>
      <c r="J253" s="248">
        <f>'Sch A. Input'!$G36+SUMIFS('Sch A. Input'!$I36:$BJ36,'Sch A. Input'!$I$14:$BJ$14,"Total",'Sch A. Input'!$I$13:$BJ$13,"&lt;="&amp;J$231)</f>
        <v>0</v>
      </c>
      <c r="K253" s="248">
        <f>'Sch A. Input'!$G36+SUMIFS('Sch A. Input'!$I36:$BJ36,'Sch A. Input'!$I$14:$BJ$14,"Total",'Sch A. Input'!$I$13:$BJ$13,"&lt;="&amp;K$231)</f>
        <v>0</v>
      </c>
      <c r="L253" s="248">
        <f>'Sch A. Input'!$G36+SUMIFS('Sch A. Input'!$I36:$BJ36,'Sch A. Input'!$I$14:$BJ$14,"Total",'Sch A. Input'!$I$13:$BJ$13,"&lt;="&amp;L$231)</f>
        <v>0</v>
      </c>
      <c r="M253" s="248">
        <f>'Sch A. Input'!$G36+SUMIFS('Sch A. Input'!$I36:$BJ36,'Sch A. Input'!$I$14:$BJ$14,"Total",'Sch A. Input'!$I$13:$BJ$13,"&lt;="&amp;M$231)</f>
        <v>0</v>
      </c>
      <c r="N253" s="248">
        <f>'Sch A. Input'!$G36+SUMIFS('Sch A. Input'!$I36:$BJ36,'Sch A. Input'!$I$14:$BJ$14,"Total",'Sch A. Input'!$I$13:$BJ$13,"&lt;="&amp;N$231)</f>
        <v>0</v>
      </c>
      <c r="O253" s="354">
        <f>'Sch A. Input'!$G36+SUMIFS('Sch A. Input'!$I36:$BJ36,'Sch A. Input'!$I$14:$BJ$14,"Total",'Sch A. Input'!$I$13:$BJ$13,"&lt;="&amp;O$231)</f>
        <v>0</v>
      </c>
      <c r="P253" s="354">
        <f>'Sch A. Input'!$G36+SUMIFS('Sch A. Input'!$I36:$BJ36,'Sch A. Input'!$I$14:$BJ$14,"Total",'Sch A. Input'!$I$13:$BJ$13,"&lt;="&amp;P$231)</f>
        <v>0</v>
      </c>
      <c r="Q253" s="354">
        <f>'Sch A. Input'!$G36+SUMIFS('Sch A. Input'!$I36:$BJ36,'Sch A. Input'!$I$14:$BJ$14,"Total",'Sch A. Input'!$I$13:$BJ$13,"&lt;="&amp;Q$231)</f>
        <v>0</v>
      </c>
      <c r="R253" s="354">
        <f>'Sch A. Input'!$G36+SUMIFS('Sch A. Input'!$I36:$BJ36,'Sch A. Input'!$I$14:$BJ$14,"Total",'Sch A. Input'!$I$13:$BJ$13,"&lt;="&amp;R$231)</f>
        <v>0</v>
      </c>
      <c r="S253" s="354">
        <f>'Sch A. Input'!$G36+SUMIFS('Sch A. Input'!$I36:$BJ36,'Sch A. Input'!$I$14:$BJ$14,"Total",'Sch A. Input'!$I$13:$BJ$13,"&lt;="&amp;S$231)</f>
        <v>0</v>
      </c>
      <c r="T253" s="354">
        <f>'Sch A. Input'!$G36+SUMIFS('Sch A. Input'!$I36:$BJ36,'Sch A. Input'!$I$14:$BJ$14,"Total",'Sch A. Input'!$I$13:$BJ$13,"&lt;="&amp;T$231)</f>
        <v>0</v>
      </c>
      <c r="U253" s="354">
        <f>'Sch A. Input'!$G36+SUMIFS('Sch A. Input'!$I36:$BJ36,'Sch A. Input'!$I$14:$BJ$14,"Total",'Sch A. Input'!$I$13:$BJ$13,"&lt;="&amp;U$231)</f>
        <v>0</v>
      </c>
      <c r="V253" s="354">
        <f>'Sch A. Input'!$G36+SUMIFS('Sch A. Input'!$I36:$BJ36,'Sch A. Input'!$I$14:$BJ$14,"Total",'Sch A. Input'!$I$13:$BJ$13,"&lt;="&amp;V$231)</f>
        <v>0</v>
      </c>
      <c r="W253" s="354">
        <f>'Sch A. Input'!$G36+SUMIFS('Sch A. Input'!$I36:$BJ36,'Sch A. Input'!$I$14:$BJ$14,"Total",'Sch A. Input'!$I$13:$BJ$13,"&lt;="&amp;W$231)</f>
        <v>0</v>
      </c>
      <c r="X253" s="314">
        <f>'Sch A. Input'!$G36+SUMIFS('Sch A. Input'!$I36:$BJ36,'Sch A. Input'!$I$14:$BJ$14,"Total",'Sch A. Input'!$I$13:$BJ$13,"&lt;="&amp;X$231)</f>
        <v>0</v>
      </c>
      <c r="Y253" s="317">
        <f t="array" ref="Y253">IFERROR(INDEX($G$231:$X$231,1,MATCH(TRUE,G253:X253&gt;=900000,FALSE)),0)</f>
        <v>0</v>
      </c>
      <c r="Z253" s="341">
        <f t="shared" si="112"/>
        <v>0</v>
      </c>
      <c r="AA253" s="225">
        <f>SUMIFS('Sch A. Input'!I36:BJ36,'Sch A. Input'!$I$14:$BJ$14,"Recurring",'Sch A. Input'!$I$13:$BJ$13,"&lt;="&amp;Y253)</f>
        <v>0</v>
      </c>
      <c r="AB253" s="281">
        <f>SUMIFS('Sch A. Input'!J36:BK36,'Sch A. Input'!$J$14:$BK$14,"One-time",'Sch A. Input'!$J$13:$BK$13,"&lt;="&amp;Y253)</f>
        <v>0</v>
      </c>
      <c r="AC253" s="343">
        <f t="shared" si="113"/>
        <v>0</v>
      </c>
      <c r="AD253" s="346">
        <f t="shared" si="114"/>
        <v>0</v>
      </c>
      <c r="AE253" s="28"/>
      <c r="AL253" s="44"/>
      <c r="BK253" s="2"/>
      <c r="BL253" s="2"/>
      <c r="BM253" s="2"/>
      <c r="BN253" s="2"/>
      <c r="BO253" s="2"/>
      <c r="BP253" s="2"/>
      <c r="BQ253" s="2"/>
      <c r="BR253" s="2"/>
      <c r="BS253" s="2"/>
      <c r="CI253"/>
      <c r="CJ253"/>
      <c r="CK253"/>
      <c r="CL253"/>
      <c r="CM253"/>
      <c r="CN253"/>
      <c r="CO253"/>
      <c r="CP253"/>
      <c r="CQ253"/>
    </row>
    <row r="254" spans="2:95" x14ac:dyDescent="0.25">
      <c r="B254" s="70" t="str">
        <f t="shared" ref="B254:C254" si="135">B146</f>
        <v/>
      </c>
      <c r="C254" s="169" t="str">
        <f t="shared" si="135"/>
        <v/>
      </c>
      <c r="D254" s="303"/>
      <c r="E254" s="304"/>
      <c r="F254" s="275"/>
      <c r="G254" s="307">
        <f>'Sch A. Input'!$G37+SUMIFS('Sch A. Input'!$I37:$BJ37,'Sch A. Input'!$I$14:$BJ$14,"Total",'Sch A. Input'!$I$13:$BJ$13,"&lt;="&amp;G$231)</f>
        <v>0</v>
      </c>
      <c r="H254" s="308">
        <f>'Sch A. Input'!$G37+SUMIFS('Sch A. Input'!$I37:$BJ37,'Sch A. Input'!$I$14:$BJ$14,"Total",'Sch A. Input'!$I$13:$BJ$13,"&lt;="&amp;H$231)</f>
        <v>0</v>
      </c>
      <c r="I254" s="98">
        <f>'Sch A. Input'!$G37+SUMIFS('Sch A. Input'!$I37:$BJ37,'Sch A. Input'!$I$14:$BJ$14,"Total",'Sch A. Input'!$I$13:$BJ$13,"&lt;="&amp;I$231)</f>
        <v>0</v>
      </c>
      <c r="J254" s="248">
        <f>'Sch A. Input'!$G37+SUMIFS('Sch A. Input'!$I37:$BJ37,'Sch A. Input'!$I$14:$BJ$14,"Total",'Sch A. Input'!$I$13:$BJ$13,"&lt;="&amp;J$231)</f>
        <v>0</v>
      </c>
      <c r="K254" s="248">
        <f>'Sch A. Input'!$G37+SUMIFS('Sch A. Input'!$I37:$BJ37,'Sch A. Input'!$I$14:$BJ$14,"Total",'Sch A. Input'!$I$13:$BJ$13,"&lt;="&amp;K$231)</f>
        <v>0</v>
      </c>
      <c r="L254" s="248">
        <f>'Sch A. Input'!$G37+SUMIFS('Sch A. Input'!$I37:$BJ37,'Sch A. Input'!$I$14:$BJ$14,"Total",'Sch A. Input'!$I$13:$BJ$13,"&lt;="&amp;L$231)</f>
        <v>0</v>
      </c>
      <c r="M254" s="248">
        <f>'Sch A. Input'!$G37+SUMIFS('Sch A. Input'!$I37:$BJ37,'Sch A. Input'!$I$14:$BJ$14,"Total",'Sch A. Input'!$I$13:$BJ$13,"&lt;="&amp;M$231)</f>
        <v>0</v>
      </c>
      <c r="N254" s="248">
        <f>'Sch A. Input'!$G37+SUMIFS('Sch A. Input'!$I37:$BJ37,'Sch A. Input'!$I$14:$BJ$14,"Total",'Sch A. Input'!$I$13:$BJ$13,"&lt;="&amp;N$231)</f>
        <v>0</v>
      </c>
      <c r="O254" s="354">
        <f>'Sch A. Input'!$G37+SUMIFS('Sch A. Input'!$I37:$BJ37,'Sch A. Input'!$I$14:$BJ$14,"Total",'Sch A. Input'!$I$13:$BJ$13,"&lt;="&amp;O$231)</f>
        <v>0</v>
      </c>
      <c r="P254" s="354">
        <f>'Sch A. Input'!$G37+SUMIFS('Sch A. Input'!$I37:$BJ37,'Sch A. Input'!$I$14:$BJ$14,"Total",'Sch A. Input'!$I$13:$BJ$13,"&lt;="&amp;P$231)</f>
        <v>0</v>
      </c>
      <c r="Q254" s="354">
        <f>'Sch A. Input'!$G37+SUMIFS('Sch A. Input'!$I37:$BJ37,'Sch A. Input'!$I$14:$BJ$14,"Total",'Sch A. Input'!$I$13:$BJ$13,"&lt;="&amp;Q$231)</f>
        <v>0</v>
      </c>
      <c r="R254" s="354">
        <f>'Sch A. Input'!$G37+SUMIFS('Sch A. Input'!$I37:$BJ37,'Sch A. Input'!$I$14:$BJ$14,"Total",'Sch A. Input'!$I$13:$BJ$13,"&lt;="&amp;R$231)</f>
        <v>0</v>
      </c>
      <c r="S254" s="354">
        <f>'Sch A. Input'!$G37+SUMIFS('Sch A. Input'!$I37:$BJ37,'Sch A. Input'!$I$14:$BJ$14,"Total",'Sch A. Input'!$I$13:$BJ$13,"&lt;="&amp;S$231)</f>
        <v>0</v>
      </c>
      <c r="T254" s="354">
        <f>'Sch A. Input'!$G37+SUMIFS('Sch A. Input'!$I37:$BJ37,'Sch A. Input'!$I$14:$BJ$14,"Total",'Sch A. Input'!$I$13:$BJ$13,"&lt;="&amp;T$231)</f>
        <v>0</v>
      </c>
      <c r="U254" s="354">
        <f>'Sch A. Input'!$G37+SUMIFS('Sch A. Input'!$I37:$BJ37,'Sch A. Input'!$I$14:$BJ$14,"Total",'Sch A. Input'!$I$13:$BJ$13,"&lt;="&amp;U$231)</f>
        <v>0</v>
      </c>
      <c r="V254" s="354">
        <f>'Sch A. Input'!$G37+SUMIFS('Sch A. Input'!$I37:$BJ37,'Sch A. Input'!$I$14:$BJ$14,"Total",'Sch A. Input'!$I$13:$BJ$13,"&lt;="&amp;V$231)</f>
        <v>0</v>
      </c>
      <c r="W254" s="354">
        <f>'Sch A. Input'!$G37+SUMIFS('Sch A. Input'!$I37:$BJ37,'Sch A. Input'!$I$14:$BJ$14,"Total",'Sch A. Input'!$I$13:$BJ$13,"&lt;="&amp;W$231)</f>
        <v>0</v>
      </c>
      <c r="X254" s="314">
        <f>'Sch A. Input'!$G37+SUMIFS('Sch A. Input'!$I37:$BJ37,'Sch A. Input'!$I$14:$BJ$14,"Total",'Sch A. Input'!$I$13:$BJ$13,"&lt;="&amp;X$231)</f>
        <v>0</v>
      </c>
      <c r="Y254" s="317">
        <f t="array" ref="Y254">IFERROR(INDEX($G$231:$X$231,1,MATCH(TRUE,G254:X254&gt;=900000,FALSE)),0)</f>
        <v>0</v>
      </c>
      <c r="Z254" s="341">
        <f t="shared" si="112"/>
        <v>0</v>
      </c>
      <c r="AA254" s="225">
        <f>SUMIFS('Sch A. Input'!I37:BJ37,'Sch A. Input'!$I$14:$BJ$14,"Recurring",'Sch A. Input'!$I$13:$BJ$13,"&lt;="&amp;Y254)</f>
        <v>0</v>
      </c>
      <c r="AB254" s="281">
        <f>SUMIFS('Sch A. Input'!J37:BK37,'Sch A. Input'!$J$14:$BK$14,"One-time",'Sch A. Input'!$J$13:$BK$13,"&lt;="&amp;Y254)</f>
        <v>0</v>
      </c>
      <c r="AC254" s="343">
        <f t="shared" si="113"/>
        <v>0</v>
      </c>
      <c r="AD254" s="346">
        <f t="shared" si="114"/>
        <v>0</v>
      </c>
      <c r="AE254" s="28"/>
      <c r="AL254" s="44"/>
      <c r="BK254" s="2"/>
      <c r="BL254" s="2"/>
      <c r="BM254" s="2"/>
      <c r="BN254" s="2"/>
      <c r="BO254" s="2"/>
      <c r="BP254" s="2"/>
      <c r="BQ254" s="2"/>
      <c r="BR254" s="2"/>
      <c r="BS254" s="2"/>
      <c r="CI254"/>
      <c r="CJ254"/>
      <c r="CK254"/>
      <c r="CL254"/>
      <c r="CM254"/>
      <c r="CN254"/>
      <c r="CO254"/>
      <c r="CP254"/>
      <c r="CQ254"/>
    </row>
    <row r="255" spans="2:95" x14ac:dyDescent="0.25">
      <c r="B255" s="70" t="str">
        <f t="shared" ref="B255:C255" si="136">B147</f>
        <v/>
      </c>
      <c r="C255" s="169" t="str">
        <f t="shared" si="136"/>
        <v/>
      </c>
      <c r="D255" s="303"/>
      <c r="E255" s="304"/>
      <c r="F255" s="275"/>
      <c r="G255" s="307">
        <f>'Sch A. Input'!$G38+SUMIFS('Sch A. Input'!$I38:$BJ38,'Sch A. Input'!$I$14:$BJ$14,"Total",'Sch A. Input'!$I$13:$BJ$13,"&lt;="&amp;G$231)</f>
        <v>0</v>
      </c>
      <c r="H255" s="308">
        <f>'Sch A. Input'!$G38+SUMIFS('Sch A. Input'!$I38:$BJ38,'Sch A. Input'!$I$14:$BJ$14,"Total",'Sch A. Input'!$I$13:$BJ$13,"&lt;="&amp;H$231)</f>
        <v>0</v>
      </c>
      <c r="I255" s="98">
        <f>'Sch A. Input'!$G38+SUMIFS('Sch A. Input'!$I38:$BJ38,'Sch A. Input'!$I$14:$BJ$14,"Total",'Sch A. Input'!$I$13:$BJ$13,"&lt;="&amp;I$231)</f>
        <v>0</v>
      </c>
      <c r="J255" s="248">
        <f>'Sch A. Input'!$G38+SUMIFS('Sch A. Input'!$I38:$BJ38,'Sch A. Input'!$I$14:$BJ$14,"Total",'Sch A. Input'!$I$13:$BJ$13,"&lt;="&amp;J$231)</f>
        <v>0</v>
      </c>
      <c r="K255" s="248">
        <f>'Sch A. Input'!$G38+SUMIFS('Sch A. Input'!$I38:$BJ38,'Sch A. Input'!$I$14:$BJ$14,"Total",'Sch A. Input'!$I$13:$BJ$13,"&lt;="&amp;K$231)</f>
        <v>0</v>
      </c>
      <c r="L255" s="248">
        <f>'Sch A. Input'!$G38+SUMIFS('Sch A. Input'!$I38:$BJ38,'Sch A. Input'!$I$14:$BJ$14,"Total",'Sch A. Input'!$I$13:$BJ$13,"&lt;="&amp;L$231)</f>
        <v>0</v>
      </c>
      <c r="M255" s="248">
        <f>'Sch A. Input'!$G38+SUMIFS('Sch A. Input'!$I38:$BJ38,'Sch A. Input'!$I$14:$BJ$14,"Total",'Sch A. Input'!$I$13:$BJ$13,"&lt;="&amp;M$231)</f>
        <v>0</v>
      </c>
      <c r="N255" s="248">
        <f>'Sch A. Input'!$G38+SUMIFS('Sch A. Input'!$I38:$BJ38,'Sch A. Input'!$I$14:$BJ$14,"Total",'Sch A. Input'!$I$13:$BJ$13,"&lt;="&amp;N$231)</f>
        <v>0</v>
      </c>
      <c r="O255" s="354">
        <f>'Sch A. Input'!$G38+SUMIFS('Sch A. Input'!$I38:$BJ38,'Sch A. Input'!$I$14:$BJ$14,"Total",'Sch A. Input'!$I$13:$BJ$13,"&lt;="&amp;O$231)</f>
        <v>0</v>
      </c>
      <c r="P255" s="354">
        <f>'Sch A. Input'!$G38+SUMIFS('Sch A. Input'!$I38:$BJ38,'Sch A. Input'!$I$14:$BJ$14,"Total",'Sch A. Input'!$I$13:$BJ$13,"&lt;="&amp;P$231)</f>
        <v>0</v>
      </c>
      <c r="Q255" s="354">
        <f>'Sch A. Input'!$G38+SUMIFS('Sch A. Input'!$I38:$BJ38,'Sch A. Input'!$I$14:$BJ$14,"Total",'Sch A. Input'!$I$13:$BJ$13,"&lt;="&amp;Q$231)</f>
        <v>0</v>
      </c>
      <c r="R255" s="354">
        <f>'Sch A. Input'!$G38+SUMIFS('Sch A. Input'!$I38:$BJ38,'Sch A. Input'!$I$14:$BJ$14,"Total",'Sch A. Input'!$I$13:$BJ$13,"&lt;="&amp;R$231)</f>
        <v>0</v>
      </c>
      <c r="S255" s="354">
        <f>'Sch A. Input'!$G38+SUMIFS('Sch A. Input'!$I38:$BJ38,'Sch A. Input'!$I$14:$BJ$14,"Total",'Sch A. Input'!$I$13:$BJ$13,"&lt;="&amp;S$231)</f>
        <v>0</v>
      </c>
      <c r="T255" s="354">
        <f>'Sch A. Input'!$G38+SUMIFS('Sch A. Input'!$I38:$BJ38,'Sch A. Input'!$I$14:$BJ$14,"Total",'Sch A. Input'!$I$13:$BJ$13,"&lt;="&amp;T$231)</f>
        <v>0</v>
      </c>
      <c r="U255" s="354">
        <f>'Sch A. Input'!$G38+SUMIFS('Sch A. Input'!$I38:$BJ38,'Sch A. Input'!$I$14:$BJ$14,"Total",'Sch A. Input'!$I$13:$BJ$13,"&lt;="&amp;U$231)</f>
        <v>0</v>
      </c>
      <c r="V255" s="354">
        <f>'Sch A. Input'!$G38+SUMIFS('Sch A. Input'!$I38:$BJ38,'Sch A. Input'!$I$14:$BJ$14,"Total",'Sch A. Input'!$I$13:$BJ$13,"&lt;="&amp;V$231)</f>
        <v>0</v>
      </c>
      <c r="W255" s="354">
        <f>'Sch A. Input'!$G38+SUMIFS('Sch A. Input'!$I38:$BJ38,'Sch A. Input'!$I$14:$BJ$14,"Total",'Sch A. Input'!$I$13:$BJ$13,"&lt;="&amp;W$231)</f>
        <v>0</v>
      </c>
      <c r="X255" s="314">
        <f>'Sch A. Input'!$G38+SUMIFS('Sch A. Input'!$I38:$BJ38,'Sch A. Input'!$I$14:$BJ$14,"Total",'Sch A. Input'!$I$13:$BJ$13,"&lt;="&amp;X$231)</f>
        <v>0</v>
      </c>
      <c r="Y255" s="317">
        <f t="array" ref="Y255">IFERROR(INDEX($G$231:$X$231,1,MATCH(TRUE,G255:X255&gt;=900000,FALSE)),0)</f>
        <v>0</v>
      </c>
      <c r="Z255" s="341">
        <f t="shared" si="112"/>
        <v>0</v>
      </c>
      <c r="AA255" s="225">
        <f>SUMIFS('Sch A. Input'!I38:BJ38,'Sch A. Input'!$I$14:$BJ$14,"Recurring",'Sch A. Input'!$I$13:$BJ$13,"&lt;="&amp;Y255)</f>
        <v>0</v>
      </c>
      <c r="AB255" s="281">
        <f>SUMIFS('Sch A. Input'!J38:BK38,'Sch A. Input'!$J$14:$BK$14,"One-time",'Sch A. Input'!$J$13:$BK$13,"&lt;="&amp;Y255)</f>
        <v>0</v>
      </c>
      <c r="AC255" s="343">
        <f t="shared" si="113"/>
        <v>0</v>
      </c>
      <c r="AD255" s="346">
        <f t="shared" si="114"/>
        <v>0</v>
      </c>
      <c r="AE255" s="28"/>
      <c r="AL255" s="44"/>
      <c r="BK255" s="2"/>
      <c r="BL255" s="2"/>
      <c r="BM255" s="2"/>
      <c r="BN255" s="2"/>
      <c r="BO255" s="2"/>
      <c r="BP255" s="2"/>
      <c r="BQ255" s="2"/>
      <c r="BR255" s="2"/>
      <c r="BS255" s="2"/>
      <c r="CI255"/>
      <c r="CJ255"/>
      <c r="CK255"/>
      <c r="CL255"/>
      <c r="CM255"/>
      <c r="CN255"/>
      <c r="CO255"/>
      <c r="CP255"/>
      <c r="CQ255"/>
    </row>
    <row r="256" spans="2:95" x14ac:dyDescent="0.25">
      <c r="B256" s="70" t="str">
        <f t="shared" ref="B256:C256" si="137">B148</f>
        <v/>
      </c>
      <c r="C256" s="169" t="str">
        <f t="shared" si="137"/>
        <v/>
      </c>
      <c r="D256" s="303"/>
      <c r="E256" s="304"/>
      <c r="F256" s="275"/>
      <c r="G256" s="307">
        <f>'Sch A. Input'!$G39+SUMIFS('Sch A. Input'!$I39:$BJ39,'Sch A. Input'!$I$14:$BJ$14,"Total",'Sch A. Input'!$I$13:$BJ$13,"&lt;="&amp;G$231)</f>
        <v>0</v>
      </c>
      <c r="H256" s="308">
        <f>'Sch A. Input'!$G39+SUMIFS('Sch A. Input'!$I39:$BJ39,'Sch A. Input'!$I$14:$BJ$14,"Total",'Sch A. Input'!$I$13:$BJ$13,"&lt;="&amp;H$231)</f>
        <v>0</v>
      </c>
      <c r="I256" s="98">
        <f>'Sch A. Input'!$G39+SUMIFS('Sch A. Input'!$I39:$BJ39,'Sch A. Input'!$I$14:$BJ$14,"Total",'Sch A. Input'!$I$13:$BJ$13,"&lt;="&amp;I$231)</f>
        <v>0</v>
      </c>
      <c r="J256" s="248">
        <f>'Sch A. Input'!$G39+SUMIFS('Sch A. Input'!$I39:$BJ39,'Sch A. Input'!$I$14:$BJ$14,"Total",'Sch A. Input'!$I$13:$BJ$13,"&lt;="&amp;J$231)</f>
        <v>0</v>
      </c>
      <c r="K256" s="248">
        <f>'Sch A. Input'!$G39+SUMIFS('Sch A. Input'!$I39:$BJ39,'Sch A. Input'!$I$14:$BJ$14,"Total",'Sch A. Input'!$I$13:$BJ$13,"&lt;="&amp;K$231)</f>
        <v>0</v>
      </c>
      <c r="L256" s="248">
        <f>'Sch A. Input'!$G39+SUMIFS('Sch A. Input'!$I39:$BJ39,'Sch A. Input'!$I$14:$BJ$14,"Total",'Sch A. Input'!$I$13:$BJ$13,"&lt;="&amp;L$231)</f>
        <v>0</v>
      </c>
      <c r="M256" s="248">
        <f>'Sch A. Input'!$G39+SUMIFS('Sch A. Input'!$I39:$BJ39,'Sch A. Input'!$I$14:$BJ$14,"Total",'Sch A. Input'!$I$13:$BJ$13,"&lt;="&amp;M$231)</f>
        <v>0</v>
      </c>
      <c r="N256" s="248">
        <f>'Sch A. Input'!$G39+SUMIFS('Sch A. Input'!$I39:$BJ39,'Sch A. Input'!$I$14:$BJ$14,"Total",'Sch A. Input'!$I$13:$BJ$13,"&lt;="&amp;N$231)</f>
        <v>0</v>
      </c>
      <c r="O256" s="354">
        <f>'Sch A. Input'!$G39+SUMIFS('Sch A. Input'!$I39:$BJ39,'Sch A. Input'!$I$14:$BJ$14,"Total",'Sch A. Input'!$I$13:$BJ$13,"&lt;="&amp;O$231)</f>
        <v>0</v>
      </c>
      <c r="P256" s="354">
        <f>'Sch A. Input'!$G39+SUMIFS('Sch A. Input'!$I39:$BJ39,'Sch A. Input'!$I$14:$BJ$14,"Total",'Sch A. Input'!$I$13:$BJ$13,"&lt;="&amp;P$231)</f>
        <v>0</v>
      </c>
      <c r="Q256" s="354">
        <f>'Sch A. Input'!$G39+SUMIFS('Sch A. Input'!$I39:$BJ39,'Sch A. Input'!$I$14:$BJ$14,"Total",'Sch A. Input'!$I$13:$BJ$13,"&lt;="&amp;Q$231)</f>
        <v>0</v>
      </c>
      <c r="R256" s="354">
        <f>'Sch A. Input'!$G39+SUMIFS('Sch A. Input'!$I39:$BJ39,'Sch A. Input'!$I$14:$BJ$14,"Total",'Sch A. Input'!$I$13:$BJ$13,"&lt;="&amp;R$231)</f>
        <v>0</v>
      </c>
      <c r="S256" s="354">
        <f>'Sch A. Input'!$G39+SUMIFS('Sch A. Input'!$I39:$BJ39,'Sch A. Input'!$I$14:$BJ$14,"Total",'Sch A. Input'!$I$13:$BJ$13,"&lt;="&amp;S$231)</f>
        <v>0</v>
      </c>
      <c r="T256" s="354">
        <f>'Sch A. Input'!$G39+SUMIFS('Sch A. Input'!$I39:$BJ39,'Sch A. Input'!$I$14:$BJ$14,"Total",'Sch A. Input'!$I$13:$BJ$13,"&lt;="&amp;T$231)</f>
        <v>0</v>
      </c>
      <c r="U256" s="354">
        <f>'Sch A. Input'!$G39+SUMIFS('Sch A. Input'!$I39:$BJ39,'Sch A. Input'!$I$14:$BJ$14,"Total",'Sch A. Input'!$I$13:$BJ$13,"&lt;="&amp;U$231)</f>
        <v>0</v>
      </c>
      <c r="V256" s="354">
        <f>'Sch A. Input'!$G39+SUMIFS('Sch A. Input'!$I39:$BJ39,'Sch A. Input'!$I$14:$BJ$14,"Total",'Sch A. Input'!$I$13:$BJ$13,"&lt;="&amp;V$231)</f>
        <v>0</v>
      </c>
      <c r="W256" s="354">
        <f>'Sch A. Input'!$G39+SUMIFS('Sch A. Input'!$I39:$BJ39,'Sch A. Input'!$I$14:$BJ$14,"Total",'Sch A. Input'!$I$13:$BJ$13,"&lt;="&amp;W$231)</f>
        <v>0</v>
      </c>
      <c r="X256" s="314">
        <f>'Sch A. Input'!$G39+SUMIFS('Sch A. Input'!$I39:$BJ39,'Sch A. Input'!$I$14:$BJ$14,"Total",'Sch A. Input'!$I$13:$BJ$13,"&lt;="&amp;X$231)</f>
        <v>0</v>
      </c>
      <c r="Y256" s="317">
        <f t="array" ref="Y256">IFERROR(INDEX($G$231:$X$231,1,MATCH(TRUE,G256:X256&gt;=900000,FALSE)),0)</f>
        <v>0</v>
      </c>
      <c r="Z256" s="341">
        <f t="shared" si="112"/>
        <v>0</v>
      </c>
      <c r="AA256" s="225">
        <f>SUMIFS('Sch A. Input'!I39:BJ39,'Sch A. Input'!$I$14:$BJ$14,"Recurring",'Sch A. Input'!$I$13:$BJ$13,"&lt;="&amp;Y256)</f>
        <v>0</v>
      </c>
      <c r="AB256" s="281">
        <f>SUMIFS('Sch A. Input'!J39:BK39,'Sch A. Input'!$J$14:$BK$14,"One-time",'Sch A. Input'!$J$13:$BK$13,"&lt;="&amp;Y256)</f>
        <v>0</v>
      </c>
      <c r="AC256" s="343">
        <f t="shared" si="113"/>
        <v>0</v>
      </c>
      <c r="AD256" s="346">
        <f t="shared" si="114"/>
        <v>0</v>
      </c>
      <c r="AH256" s="20"/>
      <c r="AL256" s="44"/>
      <c r="BK256" s="2"/>
      <c r="BL256" s="2"/>
      <c r="BM256" s="2"/>
      <c r="BN256" s="2"/>
      <c r="BO256" s="2"/>
      <c r="BP256" s="2"/>
      <c r="BQ256" s="2"/>
      <c r="BR256" s="2"/>
      <c r="BS256" s="2"/>
      <c r="CI256"/>
      <c r="CJ256"/>
      <c r="CK256"/>
      <c r="CL256"/>
      <c r="CM256"/>
      <c r="CN256"/>
      <c r="CO256"/>
      <c r="CP256"/>
      <c r="CQ256"/>
    </row>
    <row r="257" spans="2:95" x14ac:dyDescent="0.25">
      <c r="B257" s="70" t="str">
        <f t="shared" ref="B257:C257" si="138">B149</f>
        <v/>
      </c>
      <c r="C257" s="169" t="str">
        <f t="shared" si="138"/>
        <v/>
      </c>
      <c r="D257" s="303"/>
      <c r="E257" s="304"/>
      <c r="F257" s="275"/>
      <c r="G257" s="307">
        <f>'Sch A. Input'!$G40+SUMIFS('Sch A. Input'!$I40:$BJ40,'Sch A. Input'!$I$14:$BJ$14,"Total",'Sch A. Input'!$I$13:$BJ$13,"&lt;="&amp;G$231)</f>
        <v>0</v>
      </c>
      <c r="H257" s="308">
        <f>'Sch A. Input'!$G40+SUMIFS('Sch A. Input'!$I40:$BJ40,'Sch A. Input'!$I$14:$BJ$14,"Total",'Sch A. Input'!$I$13:$BJ$13,"&lt;="&amp;H$231)</f>
        <v>0</v>
      </c>
      <c r="I257" s="98">
        <f>'Sch A. Input'!$G40+SUMIFS('Sch A. Input'!$I40:$BJ40,'Sch A. Input'!$I$14:$BJ$14,"Total",'Sch A. Input'!$I$13:$BJ$13,"&lt;="&amp;I$231)</f>
        <v>0</v>
      </c>
      <c r="J257" s="248">
        <f>'Sch A. Input'!$G40+SUMIFS('Sch A. Input'!$I40:$BJ40,'Sch A. Input'!$I$14:$BJ$14,"Total",'Sch A. Input'!$I$13:$BJ$13,"&lt;="&amp;J$231)</f>
        <v>0</v>
      </c>
      <c r="K257" s="248">
        <f>'Sch A. Input'!$G40+SUMIFS('Sch A. Input'!$I40:$BJ40,'Sch A. Input'!$I$14:$BJ$14,"Total",'Sch A. Input'!$I$13:$BJ$13,"&lt;="&amp;K$231)</f>
        <v>0</v>
      </c>
      <c r="L257" s="248">
        <f>'Sch A. Input'!$G40+SUMIFS('Sch A. Input'!$I40:$BJ40,'Sch A. Input'!$I$14:$BJ$14,"Total",'Sch A. Input'!$I$13:$BJ$13,"&lt;="&amp;L$231)</f>
        <v>0</v>
      </c>
      <c r="M257" s="248">
        <f>'Sch A. Input'!$G40+SUMIFS('Sch A. Input'!$I40:$BJ40,'Sch A. Input'!$I$14:$BJ$14,"Total",'Sch A. Input'!$I$13:$BJ$13,"&lt;="&amp;M$231)</f>
        <v>0</v>
      </c>
      <c r="N257" s="248">
        <f>'Sch A. Input'!$G40+SUMIFS('Sch A. Input'!$I40:$BJ40,'Sch A. Input'!$I$14:$BJ$14,"Total",'Sch A. Input'!$I$13:$BJ$13,"&lt;="&amp;N$231)</f>
        <v>0</v>
      </c>
      <c r="O257" s="354">
        <f>'Sch A. Input'!$G40+SUMIFS('Sch A. Input'!$I40:$BJ40,'Sch A. Input'!$I$14:$BJ$14,"Total",'Sch A. Input'!$I$13:$BJ$13,"&lt;="&amp;O$231)</f>
        <v>0</v>
      </c>
      <c r="P257" s="354">
        <f>'Sch A. Input'!$G40+SUMIFS('Sch A. Input'!$I40:$BJ40,'Sch A. Input'!$I$14:$BJ$14,"Total",'Sch A. Input'!$I$13:$BJ$13,"&lt;="&amp;P$231)</f>
        <v>0</v>
      </c>
      <c r="Q257" s="354">
        <f>'Sch A. Input'!$G40+SUMIFS('Sch A. Input'!$I40:$BJ40,'Sch A. Input'!$I$14:$BJ$14,"Total",'Sch A. Input'!$I$13:$BJ$13,"&lt;="&amp;Q$231)</f>
        <v>0</v>
      </c>
      <c r="R257" s="354">
        <f>'Sch A. Input'!$G40+SUMIFS('Sch A. Input'!$I40:$BJ40,'Sch A. Input'!$I$14:$BJ$14,"Total",'Sch A. Input'!$I$13:$BJ$13,"&lt;="&amp;R$231)</f>
        <v>0</v>
      </c>
      <c r="S257" s="354">
        <f>'Sch A. Input'!$G40+SUMIFS('Sch A. Input'!$I40:$BJ40,'Sch A. Input'!$I$14:$BJ$14,"Total",'Sch A. Input'!$I$13:$BJ$13,"&lt;="&amp;S$231)</f>
        <v>0</v>
      </c>
      <c r="T257" s="354">
        <f>'Sch A. Input'!$G40+SUMIFS('Sch A. Input'!$I40:$BJ40,'Sch A. Input'!$I$14:$BJ$14,"Total",'Sch A. Input'!$I$13:$BJ$13,"&lt;="&amp;T$231)</f>
        <v>0</v>
      </c>
      <c r="U257" s="354">
        <f>'Sch A. Input'!$G40+SUMIFS('Sch A. Input'!$I40:$BJ40,'Sch A. Input'!$I$14:$BJ$14,"Total",'Sch A. Input'!$I$13:$BJ$13,"&lt;="&amp;U$231)</f>
        <v>0</v>
      </c>
      <c r="V257" s="354">
        <f>'Sch A. Input'!$G40+SUMIFS('Sch A. Input'!$I40:$BJ40,'Sch A. Input'!$I$14:$BJ$14,"Total",'Sch A. Input'!$I$13:$BJ$13,"&lt;="&amp;V$231)</f>
        <v>0</v>
      </c>
      <c r="W257" s="354">
        <f>'Sch A. Input'!$G40+SUMIFS('Sch A. Input'!$I40:$BJ40,'Sch A. Input'!$I$14:$BJ$14,"Total",'Sch A. Input'!$I$13:$BJ$13,"&lt;="&amp;W$231)</f>
        <v>0</v>
      </c>
      <c r="X257" s="314">
        <f>'Sch A. Input'!$G40+SUMIFS('Sch A. Input'!$I40:$BJ40,'Sch A. Input'!$I$14:$BJ$14,"Total",'Sch A. Input'!$I$13:$BJ$13,"&lt;="&amp;X$231)</f>
        <v>0</v>
      </c>
      <c r="Y257" s="317">
        <f t="array" ref="Y257">IFERROR(INDEX($G$231:$X$231,1,MATCH(TRUE,G257:X257&gt;=900000,FALSE)),0)</f>
        <v>0</v>
      </c>
      <c r="Z257" s="341">
        <f t="shared" si="112"/>
        <v>0</v>
      </c>
      <c r="AA257" s="225">
        <f>SUMIFS('Sch A. Input'!I40:BJ40,'Sch A. Input'!$I$14:$BJ$14,"Recurring",'Sch A. Input'!$I$13:$BJ$13,"&lt;="&amp;Y257)</f>
        <v>0</v>
      </c>
      <c r="AB257" s="281">
        <f>SUMIFS('Sch A. Input'!J40:BK40,'Sch A. Input'!$J$14:$BK$14,"One-time",'Sch A. Input'!$J$13:$BK$13,"&lt;="&amp;Y257)</f>
        <v>0</v>
      </c>
      <c r="AC257" s="343">
        <f t="shared" si="113"/>
        <v>0</v>
      </c>
      <c r="AD257" s="346">
        <f t="shared" si="114"/>
        <v>0</v>
      </c>
      <c r="AH257" s="20"/>
      <c r="AL257" s="44"/>
      <c r="BK257" s="2"/>
      <c r="BL257" s="2"/>
      <c r="BM257" s="2"/>
      <c r="BN257" s="2"/>
      <c r="BO257" s="2"/>
      <c r="BP257" s="2"/>
      <c r="BQ257" s="2"/>
      <c r="BR257" s="2"/>
      <c r="BS257" s="2"/>
      <c r="CI257"/>
      <c r="CJ257"/>
      <c r="CK257"/>
      <c r="CL257"/>
      <c r="CM257"/>
      <c r="CN257"/>
      <c r="CO257"/>
      <c r="CP257"/>
      <c r="CQ257"/>
    </row>
    <row r="258" spans="2:95" x14ac:dyDescent="0.25">
      <c r="B258" s="70" t="str">
        <f t="shared" ref="B258:C258" si="139">B150</f>
        <v/>
      </c>
      <c r="C258" s="169" t="str">
        <f t="shared" si="139"/>
        <v/>
      </c>
      <c r="D258" s="303"/>
      <c r="E258" s="304"/>
      <c r="F258" s="275"/>
      <c r="G258" s="307">
        <f>'Sch A. Input'!$G41+SUMIFS('Sch A. Input'!$I41:$BJ41,'Sch A. Input'!$I$14:$BJ$14,"Total",'Sch A. Input'!$I$13:$BJ$13,"&lt;="&amp;G$231)</f>
        <v>0</v>
      </c>
      <c r="H258" s="308">
        <f>'Sch A. Input'!$G41+SUMIFS('Sch A. Input'!$I41:$BJ41,'Sch A. Input'!$I$14:$BJ$14,"Total",'Sch A. Input'!$I$13:$BJ$13,"&lt;="&amp;H$231)</f>
        <v>0</v>
      </c>
      <c r="I258" s="98">
        <f>'Sch A. Input'!$G41+SUMIFS('Sch A. Input'!$I41:$BJ41,'Sch A. Input'!$I$14:$BJ$14,"Total",'Sch A. Input'!$I$13:$BJ$13,"&lt;="&amp;I$231)</f>
        <v>0</v>
      </c>
      <c r="J258" s="248">
        <f>'Sch A. Input'!$G41+SUMIFS('Sch A. Input'!$I41:$BJ41,'Sch A. Input'!$I$14:$BJ$14,"Total",'Sch A. Input'!$I$13:$BJ$13,"&lt;="&amp;J$231)</f>
        <v>0</v>
      </c>
      <c r="K258" s="248">
        <f>'Sch A. Input'!$G41+SUMIFS('Sch A. Input'!$I41:$BJ41,'Sch A. Input'!$I$14:$BJ$14,"Total",'Sch A. Input'!$I$13:$BJ$13,"&lt;="&amp;K$231)</f>
        <v>0</v>
      </c>
      <c r="L258" s="248">
        <f>'Sch A. Input'!$G41+SUMIFS('Sch A. Input'!$I41:$BJ41,'Sch A. Input'!$I$14:$BJ$14,"Total",'Sch A. Input'!$I$13:$BJ$13,"&lt;="&amp;L$231)</f>
        <v>0</v>
      </c>
      <c r="M258" s="248">
        <f>'Sch A. Input'!$G41+SUMIFS('Sch A. Input'!$I41:$BJ41,'Sch A. Input'!$I$14:$BJ$14,"Total",'Sch A. Input'!$I$13:$BJ$13,"&lt;="&amp;M$231)</f>
        <v>0</v>
      </c>
      <c r="N258" s="248">
        <f>'Sch A. Input'!$G41+SUMIFS('Sch A. Input'!$I41:$BJ41,'Sch A. Input'!$I$14:$BJ$14,"Total",'Sch A. Input'!$I$13:$BJ$13,"&lt;="&amp;N$231)</f>
        <v>0</v>
      </c>
      <c r="O258" s="354">
        <f>'Sch A. Input'!$G41+SUMIFS('Sch A. Input'!$I41:$BJ41,'Sch A. Input'!$I$14:$BJ$14,"Total",'Sch A. Input'!$I$13:$BJ$13,"&lt;="&amp;O$231)</f>
        <v>0</v>
      </c>
      <c r="P258" s="354">
        <f>'Sch A. Input'!$G41+SUMIFS('Sch A. Input'!$I41:$BJ41,'Sch A. Input'!$I$14:$BJ$14,"Total",'Sch A. Input'!$I$13:$BJ$13,"&lt;="&amp;P$231)</f>
        <v>0</v>
      </c>
      <c r="Q258" s="354">
        <f>'Sch A. Input'!$G41+SUMIFS('Sch A. Input'!$I41:$BJ41,'Sch A. Input'!$I$14:$BJ$14,"Total",'Sch A. Input'!$I$13:$BJ$13,"&lt;="&amp;Q$231)</f>
        <v>0</v>
      </c>
      <c r="R258" s="354">
        <f>'Sch A. Input'!$G41+SUMIFS('Sch A. Input'!$I41:$BJ41,'Sch A. Input'!$I$14:$BJ$14,"Total",'Sch A. Input'!$I$13:$BJ$13,"&lt;="&amp;R$231)</f>
        <v>0</v>
      </c>
      <c r="S258" s="354">
        <f>'Sch A. Input'!$G41+SUMIFS('Sch A. Input'!$I41:$BJ41,'Sch A. Input'!$I$14:$BJ$14,"Total",'Sch A. Input'!$I$13:$BJ$13,"&lt;="&amp;S$231)</f>
        <v>0</v>
      </c>
      <c r="T258" s="354">
        <f>'Sch A. Input'!$G41+SUMIFS('Sch A. Input'!$I41:$BJ41,'Sch A. Input'!$I$14:$BJ$14,"Total",'Sch A. Input'!$I$13:$BJ$13,"&lt;="&amp;T$231)</f>
        <v>0</v>
      </c>
      <c r="U258" s="354">
        <f>'Sch A. Input'!$G41+SUMIFS('Sch A. Input'!$I41:$BJ41,'Sch A. Input'!$I$14:$BJ$14,"Total",'Sch A. Input'!$I$13:$BJ$13,"&lt;="&amp;U$231)</f>
        <v>0</v>
      </c>
      <c r="V258" s="354">
        <f>'Sch A. Input'!$G41+SUMIFS('Sch A. Input'!$I41:$BJ41,'Sch A. Input'!$I$14:$BJ$14,"Total",'Sch A. Input'!$I$13:$BJ$13,"&lt;="&amp;V$231)</f>
        <v>0</v>
      </c>
      <c r="W258" s="354">
        <f>'Sch A. Input'!$G41+SUMIFS('Sch A. Input'!$I41:$BJ41,'Sch A. Input'!$I$14:$BJ$14,"Total",'Sch A. Input'!$I$13:$BJ$13,"&lt;="&amp;W$231)</f>
        <v>0</v>
      </c>
      <c r="X258" s="314">
        <f>'Sch A. Input'!$G41+SUMIFS('Sch A. Input'!$I41:$BJ41,'Sch A. Input'!$I$14:$BJ$14,"Total",'Sch A. Input'!$I$13:$BJ$13,"&lt;="&amp;X$231)</f>
        <v>0</v>
      </c>
      <c r="Y258" s="317">
        <f t="array" ref="Y258">IFERROR(INDEX($G$231:$X$231,1,MATCH(TRUE,G258:X258&gt;=900000,FALSE)),0)</f>
        <v>0</v>
      </c>
      <c r="Z258" s="341">
        <f t="shared" si="112"/>
        <v>0</v>
      </c>
      <c r="AA258" s="225">
        <f>SUMIFS('Sch A. Input'!I41:BJ41,'Sch A. Input'!$I$14:$BJ$14,"Recurring",'Sch A. Input'!$I$13:$BJ$13,"&lt;="&amp;Y258)</f>
        <v>0</v>
      </c>
      <c r="AB258" s="281">
        <f>SUMIFS('Sch A. Input'!J41:BK41,'Sch A. Input'!$J$14:$BK$14,"One-time",'Sch A. Input'!$J$13:$BK$13,"&lt;="&amp;Y258)</f>
        <v>0</v>
      </c>
      <c r="AC258" s="343">
        <f t="shared" si="113"/>
        <v>0</v>
      </c>
      <c r="AD258" s="346">
        <f t="shared" si="114"/>
        <v>0</v>
      </c>
      <c r="AH258" s="20"/>
      <c r="AL258" s="44"/>
      <c r="BK258" s="2"/>
      <c r="BL258" s="2"/>
      <c r="BM258" s="2"/>
      <c r="BN258" s="2"/>
      <c r="BO258" s="2"/>
      <c r="BP258" s="2"/>
      <c r="BQ258" s="2"/>
      <c r="BR258" s="2"/>
      <c r="BS258" s="2"/>
      <c r="CI258"/>
      <c r="CJ258"/>
      <c r="CK258"/>
      <c r="CL258"/>
      <c r="CM258"/>
      <c r="CN258"/>
      <c r="CO258"/>
      <c r="CP258"/>
      <c r="CQ258"/>
    </row>
    <row r="259" spans="2:95" x14ac:dyDescent="0.25">
      <c r="B259" s="70" t="str">
        <f t="shared" ref="B259:C259" si="140">B151</f>
        <v/>
      </c>
      <c r="C259" s="169" t="str">
        <f t="shared" si="140"/>
        <v/>
      </c>
      <c r="D259" s="303"/>
      <c r="E259" s="304"/>
      <c r="F259" s="275"/>
      <c r="G259" s="307">
        <f>'Sch A. Input'!$G42+SUMIFS('Sch A. Input'!$I42:$BJ42,'Sch A. Input'!$I$14:$BJ$14,"Total",'Sch A. Input'!$I$13:$BJ$13,"&lt;="&amp;G$231)</f>
        <v>0</v>
      </c>
      <c r="H259" s="308">
        <f>'Sch A. Input'!$G42+SUMIFS('Sch A. Input'!$I42:$BJ42,'Sch A. Input'!$I$14:$BJ$14,"Total",'Sch A. Input'!$I$13:$BJ$13,"&lt;="&amp;H$231)</f>
        <v>0</v>
      </c>
      <c r="I259" s="98">
        <f>'Sch A. Input'!$G42+SUMIFS('Sch A. Input'!$I42:$BJ42,'Sch A. Input'!$I$14:$BJ$14,"Total",'Sch A. Input'!$I$13:$BJ$13,"&lt;="&amp;I$231)</f>
        <v>0</v>
      </c>
      <c r="J259" s="248">
        <f>'Sch A. Input'!$G42+SUMIFS('Sch A. Input'!$I42:$BJ42,'Sch A. Input'!$I$14:$BJ$14,"Total",'Sch A. Input'!$I$13:$BJ$13,"&lt;="&amp;J$231)</f>
        <v>0</v>
      </c>
      <c r="K259" s="248">
        <f>'Sch A. Input'!$G42+SUMIFS('Sch A. Input'!$I42:$BJ42,'Sch A. Input'!$I$14:$BJ$14,"Total",'Sch A. Input'!$I$13:$BJ$13,"&lt;="&amp;K$231)</f>
        <v>0</v>
      </c>
      <c r="L259" s="248">
        <f>'Sch A. Input'!$G42+SUMIFS('Sch A. Input'!$I42:$BJ42,'Sch A. Input'!$I$14:$BJ$14,"Total",'Sch A. Input'!$I$13:$BJ$13,"&lt;="&amp;L$231)</f>
        <v>0</v>
      </c>
      <c r="M259" s="248">
        <f>'Sch A. Input'!$G42+SUMIFS('Sch A. Input'!$I42:$BJ42,'Sch A. Input'!$I$14:$BJ$14,"Total",'Sch A. Input'!$I$13:$BJ$13,"&lt;="&amp;M$231)</f>
        <v>0</v>
      </c>
      <c r="N259" s="248">
        <f>'Sch A. Input'!$G42+SUMIFS('Sch A. Input'!$I42:$BJ42,'Sch A. Input'!$I$14:$BJ$14,"Total",'Sch A. Input'!$I$13:$BJ$13,"&lt;="&amp;N$231)</f>
        <v>0</v>
      </c>
      <c r="O259" s="354">
        <f>'Sch A. Input'!$G42+SUMIFS('Sch A. Input'!$I42:$BJ42,'Sch A. Input'!$I$14:$BJ$14,"Total",'Sch A. Input'!$I$13:$BJ$13,"&lt;="&amp;O$231)</f>
        <v>0</v>
      </c>
      <c r="P259" s="354">
        <f>'Sch A. Input'!$G42+SUMIFS('Sch A. Input'!$I42:$BJ42,'Sch A. Input'!$I$14:$BJ$14,"Total",'Sch A. Input'!$I$13:$BJ$13,"&lt;="&amp;P$231)</f>
        <v>0</v>
      </c>
      <c r="Q259" s="354">
        <f>'Sch A. Input'!$G42+SUMIFS('Sch A. Input'!$I42:$BJ42,'Sch A. Input'!$I$14:$BJ$14,"Total",'Sch A. Input'!$I$13:$BJ$13,"&lt;="&amp;Q$231)</f>
        <v>0</v>
      </c>
      <c r="R259" s="354">
        <f>'Sch A. Input'!$G42+SUMIFS('Sch A. Input'!$I42:$BJ42,'Sch A. Input'!$I$14:$BJ$14,"Total",'Sch A. Input'!$I$13:$BJ$13,"&lt;="&amp;R$231)</f>
        <v>0</v>
      </c>
      <c r="S259" s="354">
        <f>'Sch A. Input'!$G42+SUMIFS('Sch A. Input'!$I42:$BJ42,'Sch A. Input'!$I$14:$BJ$14,"Total",'Sch A. Input'!$I$13:$BJ$13,"&lt;="&amp;S$231)</f>
        <v>0</v>
      </c>
      <c r="T259" s="354">
        <f>'Sch A. Input'!$G42+SUMIFS('Sch A. Input'!$I42:$BJ42,'Sch A. Input'!$I$14:$BJ$14,"Total",'Sch A. Input'!$I$13:$BJ$13,"&lt;="&amp;T$231)</f>
        <v>0</v>
      </c>
      <c r="U259" s="354">
        <f>'Sch A. Input'!$G42+SUMIFS('Sch A. Input'!$I42:$BJ42,'Sch A. Input'!$I$14:$BJ$14,"Total",'Sch A. Input'!$I$13:$BJ$13,"&lt;="&amp;U$231)</f>
        <v>0</v>
      </c>
      <c r="V259" s="354">
        <f>'Sch A. Input'!$G42+SUMIFS('Sch A. Input'!$I42:$BJ42,'Sch A. Input'!$I$14:$BJ$14,"Total",'Sch A. Input'!$I$13:$BJ$13,"&lt;="&amp;V$231)</f>
        <v>0</v>
      </c>
      <c r="W259" s="354">
        <f>'Sch A. Input'!$G42+SUMIFS('Sch A. Input'!$I42:$BJ42,'Sch A. Input'!$I$14:$BJ$14,"Total",'Sch A. Input'!$I$13:$BJ$13,"&lt;="&amp;W$231)</f>
        <v>0</v>
      </c>
      <c r="X259" s="314">
        <f>'Sch A. Input'!$G42+SUMIFS('Sch A. Input'!$I42:$BJ42,'Sch A. Input'!$I$14:$BJ$14,"Total",'Sch A. Input'!$I$13:$BJ$13,"&lt;="&amp;X$231)</f>
        <v>0</v>
      </c>
      <c r="Y259" s="317">
        <f t="array" ref="Y259">IFERROR(INDEX($G$231:$X$231,1,MATCH(TRUE,G259:X259&gt;=900000,FALSE)),0)</f>
        <v>0</v>
      </c>
      <c r="Z259" s="341">
        <f t="shared" si="112"/>
        <v>0</v>
      </c>
      <c r="AA259" s="225">
        <f>SUMIFS('Sch A. Input'!I42:BJ42,'Sch A. Input'!$I$14:$BJ$14,"Recurring",'Sch A. Input'!$I$13:$BJ$13,"&lt;="&amp;Y259)</f>
        <v>0</v>
      </c>
      <c r="AB259" s="281">
        <f>SUMIFS('Sch A. Input'!J42:BK42,'Sch A. Input'!$J$14:$BK$14,"One-time",'Sch A. Input'!$J$13:$BK$13,"&lt;="&amp;Y259)</f>
        <v>0</v>
      </c>
      <c r="AC259" s="343">
        <f t="shared" si="113"/>
        <v>0</v>
      </c>
      <c r="AD259" s="346">
        <f t="shared" si="114"/>
        <v>0</v>
      </c>
      <c r="AH259" s="20"/>
      <c r="AL259" s="44"/>
      <c r="BK259" s="2"/>
      <c r="BL259" s="2"/>
      <c r="BM259" s="2"/>
      <c r="BN259" s="2"/>
      <c r="BO259" s="2"/>
      <c r="BP259" s="2"/>
      <c r="BQ259" s="2"/>
      <c r="BR259" s="2"/>
      <c r="BS259" s="2"/>
      <c r="CI259"/>
      <c r="CJ259"/>
      <c r="CK259"/>
      <c r="CL259"/>
      <c r="CM259"/>
      <c r="CN259"/>
      <c r="CO259"/>
      <c r="CP259"/>
      <c r="CQ259"/>
    </row>
    <row r="260" spans="2:95" x14ac:dyDescent="0.25">
      <c r="B260" s="70" t="str">
        <f t="shared" ref="B260:C260" si="141">B152</f>
        <v/>
      </c>
      <c r="C260" s="169" t="str">
        <f t="shared" si="141"/>
        <v/>
      </c>
      <c r="D260" s="303"/>
      <c r="E260" s="304"/>
      <c r="F260" s="275"/>
      <c r="G260" s="307">
        <f>'Sch A. Input'!$G43+SUMIFS('Sch A. Input'!$I43:$BJ43,'Sch A. Input'!$I$14:$BJ$14,"Total",'Sch A. Input'!$I$13:$BJ$13,"&lt;="&amp;G$231)</f>
        <v>0</v>
      </c>
      <c r="H260" s="308">
        <f>'Sch A. Input'!$G43+SUMIFS('Sch A. Input'!$I43:$BJ43,'Sch A. Input'!$I$14:$BJ$14,"Total",'Sch A. Input'!$I$13:$BJ$13,"&lt;="&amp;H$231)</f>
        <v>0</v>
      </c>
      <c r="I260" s="98">
        <f>'Sch A. Input'!$G43+SUMIFS('Sch A. Input'!$I43:$BJ43,'Sch A. Input'!$I$14:$BJ$14,"Total",'Sch A. Input'!$I$13:$BJ$13,"&lt;="&amp;I$231)</f>
        <v>0</v>
      </c>
      <c r="J260" s="248">
        <f>'Sch A. Input'!$G43+SUMIFS('Sch A. Input'!$I43:$BJ43,'Sch A. Input'!$I$14:$BJ$14,"Total",'Sch A. Input'!$I$13:$BJ$13,"&lt;="&amp;J$231)</f>
        <v>0</v>
      </c>
      <c r="K260" s="248">
        <f>'Sch A. Input'!$G43+SUMIFS('Sch A. Input'!$I43:$BJ43,'Sch A. Input'!$I$14:$BJ$14,"Total",'Sch A. Input'!$I$13:$BJ$13,"&lt;="&amp;K$231)</f>
        <v>0</v>
      </c>
      <c r="L260" s="248">
        <f>'Sch A. Input'!$G43+SUMIFS('Sch A. Input'!$I43:$BJ43,'Sch A. Input'!$I$14:$BJ$14,"Total",'Sch A. Input'!$I$13:$BJ$13,"&lt;="&amp;L$231)</f>
        <v>0</v>
      </c>
      <c r="M260" s="248">
        <f>'Sch A. Input'!$G43+SUMIFS('Sch A. Input'!$I43:$BJ43,'Sch A. Input'!$I$14:$BJ$14,"Total",'Sch A. Input'!$I$13:$BJ$13,"&lt;="&amp;M$231)</f>
        <v>0</v>
      </c>
      <c r="N260" s="248">
        <f>'Sch A. Input'!$G43+SUMIFS('Sch A. Input'!$I43:$BJ43,'Sch A. Input'!$I$14:$BJ$14,"Total",'Sch A. Input'!$I$13:$BJ$13,"&lt;="&amp;N$231)</f>
        <v>0</v>
      </c>
      <c r="O260" s="354">
        <f>'Sch A. Input'!$G43+SUMIFS('Sch A. Input'!$I43:$BJ43,'Sch A. Input'!$I$14:$BJ$14,"Total",'Sch A. Input'!$I$13:$BJ$13,"&lt;="&amp;O$231)</f>
        <v>0</v>
      </c>
      <c r="P260" s="354">
        <f>'Sch A. Input'!$G43+SUMIFS('Sch A. Input'!$I43:$BJ43,'Sch A. Input'!$I$14:$BJ$14,"Total",'Sch A. Input'!$I$13:$BJ$13,"&lt;="&amp;P$231)</f>
        <v>0</v>
      </c>
      <c r="Q260" s="354">
        <f>'Sch A. Input'!$G43+SUMIFS('Sch A. Input'!$I43:$BJ43,'Sch A. Input'!$I$14:$BJ$14,"Total",'Sch A. Input'!$I$13:$BJ$13,"&lt;="&amp;Q$231)</f>
        <v>0</v>
      </c>
      <c r="R260" s="354">
        <f>'Sch A. Input'!$G43+SUMIFS('Sch A. Input'!$I43:$BJ43,'Sch A. Input'!$I$14:$BJ$14,"Total",'Sch A. Input'!$I$13:$BJ$13,"&lt;="&amp;R$231)</f>
        <v>0</v>
      </c>
      <c r="S260" s="354">
        <f>'Sch A. Input'!$G43+SUMIFS('Sch A. Input'!$I43:$BJ43,'Sch A. Input'!$I$14:$BJ$14,"Total",'Sch A. Input'!$I$13:$BJ$13,"&lt;="&amp;S$231)</f>
        <v>0</v>
      </c>
      <c r="T260" s="354">
        <f>'Sch A. Input'!$G43+SUMIFS('Sch A. Input'!$I43:$BJ43,'Sch A. Input'!$I$14:$BJ$14,"Total",'Sch A. Input'!$I$13:$BJ$13,"&lt;="&amp;T$231)</f>
        <v>0</v>
      </c>
      <c r="U260" s="354">
        <f>'Sch A. Input'!$G43+SUMIFS('Sch A. Input'!$I43:$BJ43,'Sch A. Input'!$I$14:$BJ$14,"Total",'Sch A. Input'!$I$13:$BJ$13,"&lt;="&amp;U$231)</f>
        <v>0</v>
      </c>
      <c r="V260" s="354">
        <f>'Sch A. Input'!$G43+SUMIFS('Sch A. Input'!$I43:$BJ43,'Sch A. Input'!$I$14:$BJ$14,"Total",'Sch A. Input'!$I$13:$BJ$13,"&lt;="&amp;V$231)</f>
        <v>0</v>
      </c>
      <c r="W260" s="354">
        <f>'Sch A. Input'!$G43+SUMIFS('Sch A. Input'!$I43:$BJ43,'Sch A. Input'!$I$14:$BJ$14,"Total",'Sch A. Input'!$I$13:$BJ$13,"&lt;="&amp;W$231)</f>
        <v>0</v>
      </c>
      <c r="X260" s="314">
        <f>'Sch A. Input'!$G43+SUMIFS('Sch A. Input'!$I43:$BJ43,'Sch A. Input'!$I$14:$BJ$14,"Total",'Sch A. Input'!$I$13:$BJ$13,"&lt;="&amp;X$231)</f>
        <v>0</v>
      </c>
      <c r="Y260" s="317">
        <f t="array" ref="Y260">IFERROR(INDEX($G$231:$X$231,1,MATCH(TRUE,G260:X260&gt;=900000,FALSE)),0)</f>
        <v>0</v>
      </c>
      <c r="Z260" s="341">
        <f t="shared" si="112"/>
        <v>0</v>
      </c>
      <c r="AA260" s="225">
        <f>SUMIFS('Sch A. Input'!I43:BJ43,'Sch A. Input'!$I$14:$BJ$14,"Recurring",'Sch A. Input'!$I$13:$BJ$13,"&lt;="&amp;Y260)</f>
        <v>0</v>
      </c>
      <c r="AB260" s="281">
        <f>SUMIFS('Sch A. Input'!J43:BK43,'Sch A. Input'!$J$14:$BK$14,"One-time",'Sch A. Input'!$J$13:$BK$13,"&lt;="&amp;Y260)</f>
        <v>0</v>
      </c>
      <c r="AC260" s="343">
        <f t="shared" si="113"/>
        <v>0</v>
      </c>
      <c r="AD260" s="346">
        <f t="shared" si="114"/>
        <v>0</v>
      </c>
      <c r="AH260" s="20"/>
      <c r="AL260" s="44"/>
      <c r="BK260" s="2"/>
      <c r="BL260" s="2"/>
      <c r="BM260" s="2"/>
      <c r="BN260" s="2"/>
      <c r="BO260" s="2"/>
      <c r="BP260" s="2"/>
      <c r="BQ260" s="2"/>
      <c r="BR260" s="2"/>
      <c r="BS260" s="2"/>
      <c r="CI260"/>
      <c r="CJ260"/>
      <c r="CK260"/>
      <c r="CL260"/>
      <c r="CM260"/>
      <c r="CN260"/>
      <c r="CO260"/>
      <c r="CP260"/>
      <c r="CQ260"/>
    </row>
    <row r="261" spans="2:95" x14ac:dyDescent="0.25">
      <c r="B261" s="70" t="str">
        <f t="shared" ref="B261:C261" si="142">B153</f>
        <v/>
      </c>
      <c r="C261" s="169" t="str">
        <f t="shared" si="142"/>
        <v/>
      </c>
      <c r="D261" s="303"/>
      <c r="E261" s="304"/>
      <c r="F261" s="275"/>
      <c r="G261" s="307">
        <f>'Sch A. Input'!$G44+SUMIFS('Sch A. Input'!$I44:$BJ44,'Sch A. Input'!$I$14:$BJ$14,"Total",'Sch A. Input'!$I$13:$BJ$13,"&lt;="&amp;G$231)</f>
        <v>0</v>
      </c>
      <c r="H261" s="308">
        <f>'Sch A. Input'!$G44+SUMIFS('Sch A. Input'!$I44:$BJ44,'Sch A. Input'!$I$14:$BJ$14,"Total",'Sch A. Input'!$I$13:$BJ$13,"&lt;="&amp;H$231)</f>
        <v>0</v>
      </c>
      <c r="I261" s="98">
        <f>'Sch A. Input'!$G44+SUMIFS('Sch A. Input'!$I44:$BJ44,'Sch A. Input'!$I$14:$BJ$14,"Total",'Sch A. Input'!$I$13:$BJ$13,"&lt;="&amp;I$231)</f>
        <v>0</v>
      </c>
      <c r="J261" s="248">
        <f>'Sch A. Input'!$G44+SUMIFS('Sch A. Input'!$I44:$BJ44,'Sch A. Input'!$I$14:$BJ$14,"Total",'Sch A. Input'!$I$13:$BJ$13,"&lt;="&amp;J$231)</f>
        <v>0</v>
      </c>
      <c r="K261" s="248">
        <f>'Sch A. Input'!$G44+SUMIFS('Sch A. Input'!$I44:$BJ44,'Sch A. Input'!$I$14:$BJ$14,"Total",'Sch A. Input'!$I$13:$BJ$13,"&lt;="&amp;K$231)</f>
        <v>0</v>
      </c>
      <c r="L261" s="248">
        <f>'Sch A. Input'!$G44+SUMIFS('Sch A. Input'!$I44:$BJ44,'Sch A. Input'!$I$14:$BJ$14,"Total",'Sch A. Input'!$I$13:$BJ$13,"&lt;="&amp;L$231)</f>
        <v>0</v>
      </c>
      <c r="M261" s="248">
        <f>'Sch A. Input'!$G44+SUMIFS('Sch A. Input'!$I44:$BJ44,'Sch A. Input'!$I$14:$BJ$14,"Total",'Sch A. Input'!$I$13:$BJ$13,"&lt;="&amp;M$231)</f>
        <v>0</v>
      </c>
      <c r="N261" s="248">
        <f>'Sch A. Input'!$G44+SUMIFS('Sch A. Input'!$I44:$BJ44,'Sch A. Input'!$I$14:$BJ$14,"Total",'Sch A. Input'!$I$13:$BJ$13,"&lt;="&amp;N$231)</f>
        <v>0</v>
      </c>
      <c r="O261" s="354">
        <f>'Sch A. Input'!$G44+SUMIFS('Sch A. Input'!$I44:$BJ44,'Sch A. Input'!$I$14:$BJ$14,"Total",'Sch A. Input'!$I$13:$BJ$13,"&lt;="&amp;O$231)</f>
        <v>0</v>
      </c>
      <c r="P261" s="354">
        <f>'Sch A. Input'!$G44+SUMIFS('Sch A. Input'!$I44:$BJ44,'Sch A. Input'!$I$14:$BJ$14,"Total",'Sch A. Input'!$I$13:$BJ$13,"&lt;="&amp;P$231)</f>
        <v>0</v>
      </c>
      <c r="Q261" s="354">
        <f>'Sch A. Input'!$G44+SUMIFS('Sch A. Input'!$I44:$BJ44,'Sch A. Input'!$I$14:$BJ$14,"Total",'Sch A. Input'!$I$13:$BJ$13,"&lt;="&amp;Q$231)</f>
        <v>0</v>
      </c>
      <c r="R261" s="354">
        <f>'Sch A. Input'!$G44+SUMIFS('Sch A. Input'!$I44:$BJ44,'Sch A. Input'!$I$14:$BJ$14,"Total",'Sch A. Input'!$I$13:$BJ$13,"&lt;="&amp;R$231)</f>
        <v>0</v>
      </c>
      <c r="S261" s="354">
        <f>'Sch A. Input'!$G44+SUMIFS('Sch A. Input'!$I44:$BJ44,'Sch A. Input'!$I$14:$BJ$14,"Total",'Sch A. Input'!$I$13:$BJ$13,"&lt;="&amp;S$231)</f>
        <v>0</v>
      </c>
      <c r="T261" s="354">
        <f>'Sch A. Input'!$G44+SUMIFS('Sch A. Input'!$I44:$BJ44,'Sch A. Input'!$I$14:$BJ$14,"Total",'Sch A. Input'!$I$13:$BJ$13,"&lt;="&amp;T$231)</f>
        <v>0</v>
      </c>
      <c r="U261" s="354">
        <f>'Sch A. Input'!$G44+SUMIFS('Sch A. Input'!$I44:$BJ44,'Sch A. Input'!$I$14:$BJ$14,"Total",'Sch A. Input'!$I$13:$BJ$13,"&lt;="&amp;U$231)</f>
        <v>0</v>
      </c>
      <c r="V261" s="354">
        <f>'Sch A. Input'!$G44+SUMIFS('Sch A. Input'!$I44:$BJ44,'Sch A. Input'!$I$14:$BJ$14,"Total",'Sch A. Input'!$I$13:$BJ$13,"&lt;="&amp;V$231)</f>
        <v>0</v>
      </c>
      <c r="W261" s="354">
        <f>'Sch A. Input'!$G44+SUMIFS('Sch A. Input'!$I44:$BJ44,'Sch A. Input'!$I$14:$BJ$14,"Total",'Sch A. Input'!$I$13:$BJ$13,"&lt;="&amp;W$231)</f>
        <v>0</v>
      </c>
      <c r="X261" s="314">
        <f>'Sch A. Input'!$G44+SUMIFS('Sch A. Input'!$I44:$BJ44,'Sch A. Input'!$I$14:$BJ$14,"Total",'Sch A. Input'!$I$13:$BJ$13,"&lt;="&amp;X$231)</f>
        <v>0</v>
      </c>
      <c r="Y261" s="317">
        <f t="array" ref="Y261">IFERROR(INDEX($G$231:$X$231,1,MATCH(TRUE,G261:X261&gt;=900000,FALSE)),0)</f>
        <v>0</v>
      </c>
      <c r="Z261" s="341">
        <f t="shared" si="112"/>
        <v>0</v>
      </c>
      <c r="AA261" s="225">
        <f>SUMIFS('Sch A. Input'!I44:BJ44,'Sch A. Input'!$I$14:$BJ$14,"Recurring",'Sch A. Input'!$I$13:$BJ$13,"&lt;="&amp;Y261)</f>
        <v>0</v>
      </c>
      <c r="AB261" s="281">
        <f>SUMIFS('Sch A. Input'!J44:BK44,'Sch A. Input'!$J$14:$BK$14,"One-time",'Sch A. Input'!$J$13:$BK$13,"&lt;="&amp;Y261)</f>
        <v>0</v>
      </c>
      <c r="AC261" s="343">
        <f t="shared" si="113"/>
        <v>0</v>
      </c>
      <c r="AD261" s="346">
        <f t="shared" si="114"/>
        <v>0</v>
      </c>
      <c r="AH261" s="20"/>
      <c r="AL261" s="44"/>
      <c r="BK261" s="2"/>
      <c r="BL261" s="2"/>
      <c r="BM261" s="2"/>
      <c r="BN261" s="2"/>
      <c r="BO261" s="2"/>
      <c r="BP261" s="2"/>
      <c r="BQ261" s="2"/>
      <c r="BR261" s="2"/>
      <c r="BS261" s="2"/>
      <c r="CI261"/>
      <c r="CJ261"/>
      <c r="CK261"/>
      <c r="CL261"/>
      <c r="CM261"/>
      <c r="CN261"/>
      <c r="CO261"/>
      <c r="CP261"/>
      <c r="CQ261"/>
    </row>
    <row r="262" spans="2:95" x14ac:dyDescent="0.25">
      <c r="B262" s="70" t="str">
        <f t="shared" ref="B262:C262" si="143">B154</f>
        <v/>
      </c>
      <c r="C262" s="169" t="str">
        <f t="shared" si="143"/>
        <v/>
      </c>
      <c r="D262" s="303"/>
      <c r="E262" s="304"/>
      <c r="F262" s="275"/>
      <c r="G262" s="307">
        <f>'Sch A. Input'!$G45+SUMIFS('Sch A. Input'!$I45:$BJ45,'Sch A. Input'!$I$14:$BJ$14,"Total",'Sch A. Input'!$I$13:$BJ$13,"&lt;="&amp;G$231)</f>
        <v>0</v>
      </c>
      <c r="H262" s="308">
        <f>'Sch A. Input'!$G45+SUMIFS('Sch A. Input'!$I45:$BJ45,'Sch A. Input'!$I$14:$BJ$14,"Total",'Sch A. Input'!$I$13:$BJ$13,"&lt;="&amp;H$231)</f>
        <v>0</v>
      </c>
      <c r="I262" s="98">
        <f>'Sch A. Input'!$G45+SUMIFS('Sch A. Input'!$I45:$BJ45,'Sch A. Input'!$I$14:$BJ$14,"Total",'Sch A. Input'!$I$13:$BJ$13,"&lt;="&amp;I$231)</f>
        <v>0</v>
      </c>
      <c r="J262" s="248">
        <f>'Sch A. Input'!$G45+SUMIFS('Sch A. Input'!$I45:$BJ45,'Sch A. Input'!$I$14:$BJ$14,"Total",'Sch A. Input'!$I$13:$BJ$13,"&lt;="&amp;J$231)</f>
        <v>0</v>
      </c>
      <c r="K262" s="248">
        <f>'Sch A. Input'!$G45+SUMIFS('Sch A. Input'!$I45:$BJ45,'Sch A. Input'!$I$14:$BJ$14,"Total",'Sch A. Input'!$I$13:$BJ$13,"&lt;="&amp;K$231)</f>
        <v>0</v>
      </c>
      <c r="L262" s="248">
        <f>'Sch A. Input'!$G45+SUMIFS('Sch A. Input'!$I45:$BJ45,'Sch A. Input'!$I$14:$BJ$14,"Total",'Sch A. Input'!$I$13:$BJ$13,"&lt;="&amp;L$231)</f>
        <v>0</v>
      </c>
      <c r="M262" s="248">
        <f>'Sch A. Input'!$G45+SUMIFS('Sch A. Input'!$I45:$BJ45,'Sch A. Input'!$I$14:$BJ$14,"Total",'Sch A. Input'!$I$13:$BJ$13,"&lt;="&amp;M$231)</f>
        <v>0</v>
      </c>
      <c r="N262" s="248">
        <f>'Sch A. Input'!$G45+SUMIFS('Sch A. Input'!$I45:$BJ45,'Sch A. Input'!$I$14:$BJ$14,"Total",'Sch A. Input'!$I$13:$BJ$13,"&lt;="&amp;N$231)</f>
        <v>0</v>
      </c>
      <c r="O262" s="354">
        <f>'Sch A. Input'!$G45+SUMIFS('Sch A. Input'!$I45:$BJ45,'Sch A. Input'!$I$14:$BJ$14,"Total",'Sch A. Input'!$I$13:$BJ$13,"&lt;="&amp;O$231)</f>
        <v>0</v>
      </c>
      <c r="P262" s="354">
        <f>'Sch A. Input'!$G45+SUMIFS('Sch A. Input'!$I45:$BJ45,'Sch A. Input'!$I$14:$BJ$14,"Total",'Sch A. Input'!$I$13:$BJ$13,"&lt;="&amp;P$231)</f>
        <v>0</v>
      </c>
      <c r="Q262" s="354">
        <f>'Sch A. Input'!$G45+SUMIFS('Sch A. Input'!$I45:$BJ45,'Sch A. Input'!$I$14:$BJ$14,"Total",'Sch A. Input'!$I$13:$BJ$13,"&lt;="&amp;Q$231)</f>
        <v>0</v>
      </c>
      <c r="R262" s="354">
        <f>'Sch A. Input'!$G45+SUMIFS('Sch A. Input'!$I45:$BJ45,'Sch A. Input'!$I$14:$BJ$14,"Total",'Sch A. Input'!$I$13:$BJ$13,"&lt;="&amp;R$231)</f>
        <v>0</v>
      </c>
      <c r="S262" s="354">
        <f>'Sch A. Input'!$G45+SUMIFS('Sch A. Input'!$I45:$BJ45,'Sch A. Input'!$I$14:$BJ$14,"Total",'Sch A. Input'!$I$13:$BJ$13,"&lt;="&amp;S$231)</f>
        <v>0</v>
      </c>
      <c r="T262" s="354">
        <f>'Sch A. Input'!$G45+SUMIFS('Sch A. Input'!$I45:$BJ45,'Sch A. Input'!$I$14:$BJ$14,"Total",'Sch A. Input'!$I$13:$BJ$13,"&lt;="&amp;T$231)</f>
        <v>0</v>
      </c>
      <c r="U262" s="354">
        <f>'Sch A. Input'!$G45+SUMIFS('Sch A. Input'!$I45:$BJ45,'Sch A. Input'!$I$14:$BJ$14,"Total",'Sch A. Input'!$I$13:$BJ$13,"&lt;="&amp;U$231)</f>
        <v>0</v>
      </c>
      <c r="V262" s="354">
        <f>'Sch A. Input'!$G45+SUMIFS('Sch A. Input'!$I45:$BJ45,'Sch A. Input'!$I$14:$BJ$14,"Total",'Sch A. Input'!$I$13:$BJ$13,"&lt;="&amp;V$231)</f>
        <v>0</v>
      </c>
      <c r="W262" s="354">
        <f>'Sch A. Input'!$G45+SUMIFS('Sch A. Input'!$I45:$BJ45,'Sch A. Input'!$I$14:$BJ$14,"Total",'Sch A. Input'!$I$13:$BJ$13,"&lt;="&amp;W$231)</f>
        <v>0</v>
      </c>
      <c r="X262" s="314">
        <f>'Sch A. Input'!$G45+SUMIFS('Sch A. Input'!$I45:$BJ45,'Sch A. Input'!$I$14:$BJ$14,"Total",'Sch A. Input'!$I$13:$BJ$13,"&lt;="&amp;X$231)</f>
        <v>0</v>
      </c>
      <c r="Y262" s="317">
        <f t="array" ref="Y262">IFERROR(INDEX($G$231:$X$231,1,MATCH(TRUE,G262:X262&gt;=900000,FALSE)),0)</f>
        <v>0</v>
      </c>
      <c r="Z262" s="341">
        <f t="shared" si="112"/>
        <v>0</v>
      </c>
      <c r="AA262" s="225">
        <f>SUMIFS('Sch A. Input'!I45:BJ45,'Sch A. Input'!$I$14:$BJ$14,"Recurring",'Sch A. Input'!$I$13:$BJ$13,"&lt;="&amp;Y262)</f>
        <v>0</v>
      </c>
      <c r="AB262" s="281">
        <f>SUMIFS('Sch A. Input'!J45:BK45,'Sch A. Input'!$J$14:$BK$14,"One-time",'Sch A. Input'!$J$13:$BK$13,"&lt;="&amp;Y262)</f>
        <v>0</v>
      </c>
      <c r="AC262" s="343">
        <f t="shared" si="113"/>
        <v>0</v>
      </c>
      <c r="AD262" s="346">
        <f t="shared" si="114"/>
        <v>0</v>
      </c>
      <c r="AH262" s="20"/>
      <c r="AL262" s="44"/>
      <c r="BK262" s="2"/>
      <c r="BL262" s="2"/>
      <c r="BM262" s="2"/>
      <c r="BN262" s="2"/>
      <c r="BO262" s="2"/>
      <c r="BP262" s="2"/>
      <c r="BQ262" s="2"/>
      <c r="BR262" s="2"/>
      <c r="BS262" s="2"/>
      <c r="CI262"/>
      <c r="CJ262"/>
      <c r="CK262"/>
      <c r="CL262"/>
      <c r="CM262"/>
      <c r="CN262"/>
      <c r="CO262"/>
      <c r="CP262"/>
      <c r="CQ262"/>
    </row>
    <row r="263" spans="2:95" x14ac:dyDescent="0.25">
      <c r="B263" s="70" t="str">
        <f t="shared" ref="B263:C263" si="144">B155</f>
        <v/>
      </c>
      <c r="C263" s="169" t="str">
        <f t="shared" si="144"/>
        <v/>
      </c>
      <c r="D263" s="303"/>
      <c r="E263" s="304"/>
      <c r="F263" s="275"/>
      <c r="G263" s="307">
        <f>'Sch A. Input'!$G46+SUMIFS('Sch A. Input'!$I46:$BJ46,'Sch A. Input'!$I$14:$BJ$14,"Total",'Sch A. Input'!$I$13:$BJ$13,"&lt;="&amp;G$231)</f>
        <v>0</v>
      </c>
      <c r="H263" s="308">
        <f>'Sch A. Input'!$G46+SUMIFS('Sch A. Input'!$I46:$BJ46,'Sch A. Input'!$I$14:$BJ$14,"Total",'Sch A. Input'!$I$13:$BJ$13,"&lt;="&amp;H$231)</f>
        <v>0</v>
      </c>
      <c r="I263" s="98">
        <f>'Sch A. Input'!$G46+SUMIFS('Sch A. Input'!$I46:$BJ46,'Sch A. Input'!$I$14:$BJ$14,"Total",'Sch A. Input'!$I$13:$BJ$13,"&lt;="&amp;I$231)</f>
        <v>0</v>
      </c>
      <c r="J263" s="248">
        <f>'Sch A. Input'!$G46+SUMIFS('Sch A. Input'!$I46:$BJ46,'Sch A. Input'!$I$14:$BJ$14,"Total",'Sch A. Input'!$I$13:$BJ$13,"&lt;="&amp;J$231)</f>
        <v>0</v>
      </c>
      <c r="K263" s="248">
        <f>'Sch A. Input'!$G46+SUMIFS('Sch A. Input'!$I46:$BJ46,'Sch A. Input'!$I$14:$BJ$14,"Total",'Sch A. Input'!$I$13:$BJ$13,"&lt;="&amp;K$231)</f>
        <v>0</v>
      </c>
      <c r="L263" s="248">
        <f>'Sch A. Input'!$G46+SUMIFS('Sch A. Input'!$I46:$BJ46,'Sch A. Input'!$I$14:$BJ$14,"Total",'Sch A. Input'!$I$13:$BJ$13,"&lt;="&amp;L$231)</f>
        <v>0</v>
      </c>
      <c r="M263" s="248">
        <f>'Sch A. Input'!$G46+SUMIFS('Sch A. Input'!$I46:$BJ46,'Sch A. Input'!$I$14:$BJ$14,"Total",'Sch A. Input'!$I$13:$BJ$13,"&lt;="&amp;M$231)</f>
        <v>0</v>
      </c>
      <c r="N263" s="248">
        <f>'Sch A. Input'!$G46+SUMIFS('Sch A. Input'!$I46:$BJ46,'Sch A. Input'!$I$14:$BJ$14,"Total",'Sch A. Input'!$I$13:$BJ$13,"&lt;="&amp;N$231)</f>
        <v>0</v>
      </c>
      <c r="O263" s="354">
        <f>'Sch A. Input'!$G46+SUMIFS('Sch A. Input'!$I46:$BJ46,'Sch A. Input'!$I$14:$BJ$14,"Total",'Sch A. Input'!$I$13:$BJ$13,"&lt;="&amp;O$231)</f>
        <v>0</v>
      </c>
      <c r="P263" s="354">
        <f>'Sch A. Input'!$G46+SUMIFS('Sch A. Input'!$I46:$BJ46,'Sch A. Input'!$I$14:$BJ$14,"Total",'Sch A. Input'!$I$13:$BJ$13,"&lt;="&amp;P$231)</f>
        <v>0</v>
      </c>
      <c r="Q263" s="354">
        <f>'Sch A. Input'!$G46+SUMIFS('Sch A. Input'!$I46:$BJ46,'Sch A. Input'!$I$14:$BJ$14,"Total",'Sch A. Input'!$I$13:$BJ$13,"&lt;="&amp;Q$231)</f>
        <v>0</v>
      </c>
      <c r="R263" s="354">
        <f>'Sch A. Input'!$G46+SUMIFS('Sch A. Input'!$I46:$BJ46,'Sch A. Input'!$I$14:$BJ$14,"Total",'Sch A. Input'!$I$13:$BJ$13,"&lt;="&amp;R$231)</f>
        <v>0</v>
      </c>
      <c r="S263" s="354">
        <f>'Sch A. Input'!$G46+SUMIFS('Sch A. Input'!$I46:$BJ46,'Sch A. Input'!$I$14:$BJ$14,"Total",'Sch A. Input'!$I$13:$BJ$13,"&lt;="&amp;S$231)</f>
        <v>0</v>
      </c>
      <c r="T263" s="354">
        <f>'Sch A. Input'!$G46+SUMIFS('Sch A. Input'!$I46:$BJ46,'Sch A. Input'!$I$14:$BJ$14,"Total",'Sch A. Input'!$I$13:$BJ$13,"&lt;="&amp;T$231)</f>
        <v>0</v>
      </c>
      <c r="U263" s="354">
        <f>'Sch A. Input'!$G46+SUMIFS('Sch A. Input'!$I46:$BJ46,'Sch A. Input'!$I$14:$BJ$14,"Total",'Sch A. Input'!$I$13:$BJ$13,"&lt;="&amp;U$231)</f>
        <v>0</v>
      </c>
      <c r="V263" s="354">
        <f>'Sch A. Input'!$G46+SUMIFS('Sch A. Input'!$I46:$BJ46,'Sch A. Input'!$I$14:$BJ$14,"Total",'Sch A. Input'!$I$13:$BJ$13,"&lt;="&amp;V$231)</f>
        <v>0</v>
      </c>
      <c r="W263" s="354">
        <f>'Sch A. Input'!$G46+SUMIFS('Sch A. Input'!$I46:$BJ46,'Sch A. Input'!$I$14:$BJ$14,"Total",'Sch A. Input'!$I$13:$BJ$13,"&lt;="&amp;W$231)</f>
        <v>0</v>
      </c>
      <c r="X263" s="314">
        <f>'Sch A. Input'!$G46+SUMIFS('Sch A. Input'!$I46:$BJ46,'Sch A. Input'!$I$14:$BJ$14,"Total",'Sch A. Input'!$I$13:$BJ$13,"&lt;="&amp;X$231)</f>
        <v>0</v>
      </c>
      <c r="Y263" s="317">
        <f t="array" ref="Y263">IFERROR(INDEX($G$231:$X$231,1,MATCH(TRUE,G263:X263&gt;=900000,FALSE)),0)</f>
        <v>0</v>
      </c>
      <c r="Z263" s="341">
        <f t="shared" si="112"/>
        <v>0</v>
      </c>
      <c r="AA263" s="225">
        <f>SUMIFS('Sch A. Input'!I46:BJ46,'Sch A. Input'!$I$14:$BJ$14,"Recurring",'Sch A. Input'!$I$13:$BJ$13,"&lt;="&amp;Y263)</f>
        <v>0</v>
      </c>
      <c r="AB263" s="281">
        <f>SUMIFS('Sch A. Input'!J46:BK46,'Sch A. Input'!$J$14:$BK$14,"One-time",'Sch A. Input'!$J$13:$BK$13,"&lt;="&amp;Y263)</f>
        <v>0</v>
      </c>
      <c r="AC263" s="343">
        <f t="shared" si="113"/>
        <v>0</v>
      </c>
      <c r="AD263" s="346">
        <f t="shared" si="114"/>
        <v>0</v>
      </c>
      <c r="AH263" s="20"/>
      <c r="AL263" s="44"/>
      <c r="BK263" s="2"/>
      <c r="BL263" s="2"/>
      <c r="BM263" s="2"/>
      <c r="BN263" s="2"/>
      <c r="BO263" s="2"/>
      <c r="BP263" s="2"/>
      <c r="BQ263" s="2"/>
      <c r="BR263" s="2"/>
      <c r="BS263" s="2"/>
      <c r="CI263"/>
      <c r="CJ263"/>
      <c r="CK263"/>
      <c r="CL263"/>
      <c r="CM263"/>
      <c r="CN263"/>
      <c r="CO263"/>
      <c r="CP263"/>
      <c r="CQ263"/>
    </row>
    <row r="264" spans="2:95" x14ac:dyDescent="0.25">
      <c r="B264" s="70" t="str">
        <f t="shared" ref="B264:C264" si="145">B156</f>
        <v/>
      </c>
      <c r="C264" s="169" t="str">
        <f t="shared" si="145"/>
        <v/>
      </c>
      <c r="D264" s="303"/>
      <c r="E264" s="304"/>
      <c r="F264" s="275"/>
      <c r="G264" s="307">
        <f>'Sch A. Input'!$G47+SUMIFS('Sch A. Input'!$I47:$BJ47,'Sch A. Input'!$I$14:$BJ$14,"Total",'Sch A. Input'!$I$13:$BJ$13,"&lt;="&amp;G$231)</f>
        <v>0</v>
      </c>
      <c r="H264" s="308">
        <f>'Sch A. Input'!$G47+SUMIFS('Sch A. Input'!$I47:$BJ47,'Sch A. Input'!$I$14:$BJ$14,"Total",'Sch A. Input'!$I$13:$BJ$13,"&lt;="&amp;H$231)</f>
        <v>0</v>
      </c>
      <c r="I264" s="98">
        <f>'Sch A. Input'!$G47+SUMIFS('Sch A. Input'!$I47:$BJ47,'Sch A. Input'!$I$14:$BJ$14,"Total",'Sch A. Input'!$I$13:$BJ$13,"&lt;="&amp;I$231)</f>
        <v>0</v>
      </c>
      <c r="J264" s="248">
        <f>'Sch A. Input'!$G47+SUMIFS('Sch A. Input'!$I47:$BJ47,'Sch A. Input'!$I$14:$BJ$14,"Total",'Sch A. Input'!$I$13:$BJ$13,"&lt;="&amp;J$231)</f>
        <v>0</v>
      </c>
      <c r="K264" s="248">
        <f>'Sch A. Input'!$G47+SUMIFS('Sch A. Input'!$I47:$BJ47,'Sch A. Input'!$I$14:$BJ$14,"Total",'Sch A. Input'!$I$13:$BJ$13,"&lt;="&amp;K$231)</f>
        <v>0</v>
      </c>
      <c r="L264" s="248">
        <f>'Sch A. Input'!$G47+SUMIFS('Sch A. Input'!$I47:$BJ47,'Sch A. Input'!$I$14:$BJ$14,"Total",'Sch A. Input'!$I$13:$BJ$13,"&lt;="&amp;L$231)</f>
        <v>0</v>
      </c>
      <c r="M264" s="248">
        <f>'Sch A. Input'!$G47+SUMIFS('Sch A. Input'!$I47:$BJ47,'Sch A. Input'!$I$14:$BJ$14,"Total",'Sch A. Input'!$I$13:$BJ$13,"&lt;="&amp;M$231)</f>
        <v>0</v>
      </c>
      <c r="N264" s="248">
        <f>'Sch A. Input'!$G47+SUMIFS('Sch A. Input'!$I47:$BJ47,'Sch A. Input'!$I$14:$BJ$14,"Total",'Sch A. Input'!$I$13:$BJ$13,"&lt;="&amp;N$231)</f>
        <v>0</v>
      </c>
      <c r="O264" s="354">
        <f>'Sch A. Input'!$G47+SUMIFS('Sch A. Input'!$I47:$BJ47,'Sch A. Input'!$I$14:$BJ$14,"Total",'Sch A. Input'!$I$13:$BJ$13,"&lt;="&amp;O$231)</f>
        <v>0</v>
      </c>
      <c r="P264" s="354">
        <f>'Sch A. Input'!$G47+SUMIFS('Sch A. Input'!$I47:$BJ47,'Sch A. Input'!$I$14:$BJ$14,"Total",'Sch A. Input'!$I$13:$BJ$13,"&lt;="&amp;P$231)</f>
        <v>0</v>
      </c>
      <c r="Q264" s="354">
        <f>'Sch A. Input'!$G47+SUMIFS('Sch A. Input'!$I47:$BJ47,'Sch A. Input'!$I$14:$BJ$14,"Total",'Sch A. Input'!$I$13:$BJ$13,"&lt;="&amp;Q$231)</f>
        <v>0</v>
      </c>
      <c r="R264" s="354">
        <f>'Sch A. Input'!$G47+SUMIFS('Sch A. Input'!$I47:$BJ47,'Sch A. Input'!$I$14:$BJ$14,"Total",'Sch A. Input'!$I$13:$BJ$13,"&lt;="&amp;R$231)</f>
        <v>0</v>
      </c>
      <c r="S264" s="354">
        <f>'Sch A. Input'!$G47+SUMIFS('Sch A. Input'!$I47:$BJ47,'Sch A. Input'!$I$14:$BJ$14,"Total",'Sch A. Input'!$I$13:$BJ$13,"&lt;="&amp;S$231)</f>
        <v>0</v>
      </c>
      <c r="T264" s="354">
        <f>'Sch A. Input'!$G47+SUMIFS('Sch A. Input'!$I47:$BJ47,'Sch A. Input'!$I$14:$BJ$14,"Total",'Sch A. Input'!$I$13:$BJ$13,"&lt;="&amp;T$231)</f>
        <v>0</v>
      </c>
      <c r="U264" s="354">
        <f>'Sch A. Input'!$G47+SUMIFS('Sch A. Input'!$I47:$BJ47,'Sch A. Input'!$I$14:$BJ$14,"Total",'Sch A. Input'!$I$13:$BJ$13,"&lt;="&amp;U$231)</f>
        <v>0</v>
      </c>
      <c r="V264" s="354">
        <f>'Sch A. Input'!$G47+SUMIFS('Sch A. Input'!$I47:$BJ47,'Sch A. Input'!$I$14:$BJ$14,"Total",'Sch A. Input'!$I$13:$BJ$13,"&lt;="&amp;V$231)</f>
        <v>0</v>
      </c>
      <c r="W264" s="354">
        <f>'Sch A. Input'!$G47+SUMIFS('Sch A. Input'!$I47:$BJ47,'Sch A. Input'!$I$14:$BJ$14,"Total",'Sch A. Input'!$I$13:$BJ$13,"&lt;="&amp;W$231)</f>
        <v>0</v>
      </c>
      <c r="X264" s="314">
        <f>'Sch A. Input'!$G47+SUMIFS('Sch A. Input'!$I47:$BJ47,'Sch A. Input'!$I$14:$BJ$14,"Total",'Sch A. Input'!$I$13:$BJ$13,"&lt;="&amp;X$231)</f>
        <v>0</v>
      </c>
      <c r="Y264" s="317">
        <f t="array" ref="Y264">IFERROR(INDEX($G$231:$X$231,1,MATCH(TRUE,G264:X264&gt;=900000,FALSE)),0)</f>
        <v>0</v>
      </c>
      <c r="Z264" s="341">
        <f t="shared" si="112"/>
        <v>0</v>
      </c>
      <c r="AA264" s="225">
        <f>SUMIFS('Sch A. Input'!I47:BJ47,'Sch A. Input'!$I$14:$BJ$14,"Recurring",'Sch A. Input'!$I$13:$BJ$13,"&lt;="&amp;Y264)</f>
        <v>0</v>
      </c>
      <c r="AB264" s="281">
        <f>SUMIFS('Sch A. Input'!J47:BK47,'Sch A. Input'!$J$14:$BK$14,"One-time",'Sch A. Input'!$J$13:$BK$13,"&lt;="&amp;Y264)</f>
        <v>0</v>
      </c>
      <c r="AC264" s="343">
        <f t="shared" si="113"/>
        <v>0</v>
      </c>
      <c r="AD264" s="346">
        <f t="shared" si="114"/>
        <v>0</v>
      </c>
      <c r="AH264" s="20"/>
      <c r="AL264" s="44"/>
      <c r="BK264" s="2"/>
      <c r="BL264" s="2"/>
      <c r="BM264" s="2"/>
      <c r="BN264" s="2"/>
      <c r="BO264" s="2"/>
      <c r="BP264" s="2"/>
      <c r="BQ264" s="2"/>
      <c r="BR264" s="2"/>
      <c r="BS264" s="2"/>
      <c r="CI264"/>
      <c r="CJ264"/>
      <c r="CK264"/>
      <c r="CL264"/>
      <c r="CM264"/>
      <c r="CN264"/>
      <c r="CO264"/>
      <c r="CP264"/>
      <c r="CQ264"/>
    </row>
    <row r="265" spans="2:95" x14ac:dyDescent="0.25">
      <c r="B265" s="70" t="str">
        <f t="shared" ref="B265:C265" si="146">B157</f>
        <v/>
      </c>
      <c r="C265" s="169" t="str">
        <f t="shared" si="146"/>
        <v/>
      </c>
      <c r="D265" s="303"/>
      <c r="E265" s="304"/>
      <c r="F265" s="275"/>
      <c r="G265" s="307">
        <f>'Sch A. Input'!$G48+SUMIFS('Sch A. Input'!$I48:$BJ48,'Sch A. Input'!$I$14:$BJ$14,"Total",'Sch A. Input'!$I$13:$BJ$13,"&lt;="&amp;G$231)</f>
        <v>0</v>
      </c>
      <c r="H265" s="308">
        <f>'Sch A. Input'!$G48+SUMIFS('Sch A. Input'!$I48:$BJ48,'Sch A. Input'!$I$14:$BJ$14,"Total",'Sch A. Input'!$I$13:$BJ$13,"&lt;="&amp;H$231)</f>
        <v>0</v>
      </c>
      <c r="I265" s="98">
        <f>'Sch A. Input'!$G48+SUMIFS('Sch A. Input'!$I48:$BJ48,'Sch A. Input'!$I$14:$BJ$14,"Total",'Sch A. Input'!$I$13:$BJ$13,"&lt;="&amp;I$231)</f>
        <v>0</v>
      </c>
      <c r="J265" s="248">
        <f>'Sch A. Input'!$G48+SUMIFS('Sch A. Input'!$I48:$BJ48,'Sch A. Input'!$I$14:$BJ$14,"Total",'Sch A. Input'!$I$13:$BJ$13,"&lt;="&amp;J$231)</f>
        <v>0</v>
      </c>
      <c r="K265" s="248">
        <f>'Sch A. Input'!$G48+SUMIFS('Sch A. Input'!$I48:$BJ48,'Sch A. Input'!$I$14:$BJ$14,"Total",'Sch A. Input'!$I$13:$BJ$13,"&lt;="&amp;K$231)</f>
        <v>0</v>
      </c>
      <c r="L265" s="248">
        <f>'Sch A. Input'!$G48+SUMIFS('Sch A. Input'!$I48:$BJ48,'Sch A. Input'!$I$14:$BJ$14,"Total",'Sch A. Input'!$I$13:$BJ$13,"&lt;="&amp;L$231)</f>
        <v>0</v>
      </c>
      <c r="M265" s="248">
        <f>'Sch A. Input'!$G48+SUMIFS('Sch A. Input'!$I48:$BJ48,'Sch A. Input'!$I$14:$BJ$14,"Total",'Sch A. Input'!$I$13:$BJ$13,"&lt;="&amp;M$231)</f>
        <v>0</v>
      </c>
      <c r="N265" s="248">
        <f>'Sch A. Input'!$G48+SUMIFS('Sch A. Input'!$I48:$BJ48,'Sch A. Input'!$I$14:$BJ$14,"Total",'Sch A. Input'!$I$13:$BJ$13,"&lt;="&amp;N$231)</f>
        <v>0</v>
      </c>
      <c r="O265" s="354">
        <f>'Sch A. Input'!$G48+SUMIFS('Sch A. Input'!$I48:$BJ48,'Sch A. Input'!$I$14:$BJ$14,"Total",'Sch A. Input'!$I$13:$BJ$13,"&lt;="&amp;O$231)</f>
        <v>0</v>
      </c>
      <c r="P265" s="354">
        <f>'Sch A. Input'!$G48+SUMIFS('Sch A. Input'!$I48:$BJ48,'Sch A. Input'!$I$14:$BJ$14,"Total",'Sch A. Input'!$I$13:$BJ$13,"&lt;="&amp;P$231)</f>
        <v>0</v>
      </c>
      <c r="Q265" s="354">
        <f>'Sch A. Input'!$G48+SUMIFS('Sch A. Input'!$I48:$BJ48,'Sch A. Input'!$I$14:$BJ$14,"Total",'Sch A. Input'!$I$13:$BJ$13,"&lt;="&amp;Q$231)</f>
        <v>0</v>
      </c>
      <c r="R265" s="354">
        <f>'Sch A. Input'!$G48+SUMIFS('Sch A. Input'!$I48:$BJ48,'Sch A. Input'!$I$14:$BJ$14,"Total",'Sch A. Input'!$I$13:$BJ$13,"&lt;="&amp;R$231)</f>
        <v>0</v>
      </c>
      <c r="S265" s="354">
        <f>'Sch A. Input'!$G48+SUMIFS('Sch A. Input'!$I48:$BJ48,'Sch A. Input'!$I$14:$BJ$14,"Total",'Sch A. Input'!$I$13:$BJ$13,"&lt;="&amp;S$231)</f>
        <v>0</v>
      </c>
      <c r="T265" s="354">
        <f>'Sch A. Input'!$G48+SUMIFS('Sch A. Input'!$I48:$BJ48,'Sch A. Input'!$I$14:$BJ$14,"Total",'Sch A. Input'!$I$13:$BJ$13,"&lt;="&amp;T$231)</f>
        <v>0</v>
      </c>
      <c r="U265" s="354">
        <f>'Sch A. Input'!$G48+SUMIFS('Sch A. Input'!$I48:$BJ48,'Sch A. Input'!$I$14:$BJ$14,"Total",'Sch A. Input'!$I$13:$BJ$13,"&lt;="&amp;U$231)</f>
        <v>0</v>
      </c>
      <c r="V265" s="354">
        <f>'Sch A. Input'!$G48+SUMIFS('Sch A. Input'!$I48:$BJ48,'Sch A. Input'!$I$14:$BJ$14,"Total",'Sch A. Input'!$I$13:$BJ$13,"&lt;="&amp;V$231)</f>
        <v>0</v>
      </c>
      <c r="W265" s="354">
        <f>'Sch A. Input'!$G48+SUMIFS('Sch A. Input'!$I48:$BJ48,'Sch A. Input'!$I$14:$BJ$14,"Total",'Sch A. Input'!$I$13:$BJ$13,"&lt;="&amp;W$231)</f>
        <v>0</v>
      </c>
      <c r="X265" s="314">
        <f>'Sch A. Input'!$G48+SUMIFS('Sch A. Input'!$I48:$BJ48,'Sch A. Input'!$I$14:$BJ$14,"Total",'Sch A. Input'!$I$13:$BJ$13,"&lt;="&amp;X$231)</f>
        <v>0</v>
      </c>
      <c r="Y265" s="317">
        <f t="array" ref="Y265">IFERROR(INDEX($G$231:$X$231,1,MATCH(TRUE,G265:X265&gt;=900000,FALSE)),0)</f>
        <v>0</v>
      </c>
      <c r="Z265" s="341">
        <f t="shared" si="112"/>
        <v>0</v>
      </c>
      <c r="AA265" s="225">
        <f>SUMIFS('Sch A. Input'!I48:BJ48,'Sch A. Input'!$I$14:$BJ$14,"Recurring",'Sch A. Input'!$I$13:$BJ$13,"&lt;="&amp;Y265)</f>
        <v>0</v>
      </c>
      <c r="AB265" s="281">
        <f>SUMIFS('Sch A. Input'!J48:BK48,'Sch A. Input'!$J$14:$BK$14,"One-time",'Sch A. Input'!$J$13:$BK$13,"&lt;="&amp;Y265)</f>
        <v>0</v>
      </c>
      <c r="AC265" s="343">
        <f t="shared" si="113"/>
        <v>0</v>
      </c>
      <c r="AD265" s="346">
        <f t="shared" si="114"/>
        <v>0</v>
      </c>
      <c r="AH265" s="20"/>
      <c r="AL265" s="44"/>
      <c r="BK265" s="2"/>
      <c r="BL265" s="2"/>
      <c r="BM265" s="2"/>
      <c r="BN265" s="2"/>
      <c r="BO265" s="2"/>
      <c r="BP265" s="2"/>
      <c r="BQ265" s="2"/>
      <c r="BR265" s="2"/>
      <c r="BS265" s="2"/>
      <c r="CI265"/>
      <c r="CJ265"/>
      <c r="CK265"/>
      <c r="CL265"/>
      <c r="CM265"/>
      <c r="CN265"/>
      <c r="CO265"/>
      <c r="CP265"/>
      <c r="CQ265"/>
    </row>
    <row r="266" spans="2:95" x14ac:dyDescent="0.25">
      <c r="B266" s="70" t="str">
        <f t="shared" ref="B266:C266" si="147">B158</f>
        <v/>
      </c>
      <c r="C266" s="169" t="str">
        <f t="shared" si="147"/>
        <v/>
      </c>
      <c r="D266" s="303"/>
      <c r="E266" s="304"/>
      <c r="F266" s="275"/>
      <c r="G266" s="307">
        <f>'Sch A. Input'!$G49+SUMIFS('Sch A. Input'!$I49:$BJ49,'Sch A. Input'!$I$14:$BJ$14,"Total",'Sch A. Input'!$I$13:$BJ$13,"&lt;="&amp;G$231)</f>
        <v>0</v>
      </c>
      <c r="H266" s="308">
        <f>'Sch A. Input'!$G49+SUMIFS('Sch A. Input'!$I49:$BJ49,'Sch A. Input'!$I$14:$BJ$14,"Total",'Sch A. Input'!$I$13:$BJ$13,"&lt;="&amp;H$231)</f>
        <v>0</v>
      </c>
      <c r="I266" s="98">
        <f>'Sch A. Input'!$G49+SUMIFS('Sch A. Input'!$I49:$BJ49,'Sch A. Input'!$I$14:$BJ$14,"Total",'Sch A. Input'!$I$13:$BJ$13,"&lt;="&amp;I$231)</f>
        <v>0</v>
      </c>
      <c r="J266" s="248">
        <f>'Sch A. Input'!$G49+SUMIFS('Sch A. Input'!$I49:$BJ49,'Sch A. Input'!$I$14:$BJ$14,"Total",'Sch A. Input'!$I$13:$BJ$13,"&lt;="&amp;J$231)</f>
        <v>0</v>
      </c>
      <c r="K266" s="248">
        <f>'Sch A. Input'!$G49+SUMIFS('Sch A. Input'!$I49:$BJ49,'Sch A. Input'!$I$14:$BJ$14,"Total",'Sch A. Input'!$I$13:$BJ$13,"&lt;="&amp;K$231)</f>
        <v>0</v>
      </c>
      <c r="L266" s="248">
        <f>'Sch A. Input'!$G49+SUMIFS('Sch A. Input'!$I49:$BJ49,'Sch A. Input'!$I$14:$BJ$14,"Total",'Sch A. Input'!$I$13:$BJ$13,"&lt;="&amp;L$231)</f>
        <v>0</v>
      </c>
      <c r="M266" s="248">
        <f>'Sch A. Input'!$G49+SUMIFS('Sch A. Input'!$I49:$BJ49,'Sch A. Input'!$I$14:$BJ$14,"Total",'Sch A. Input'!$I$13:$BJ$13,"&lt;="&amp;M$231)</f>
        <v>0</v>
      </c>
      <c r="N266" s="248">
        <f>'Sch A. Input'!$G49+SUMIFS('Sch A. Input'!$I49:$BJ49,'Sch A. Input'!$I$14:$BJ$14,"Total",'Sch A. Input'!$I$13:$BJ$13,"&lt;="&amp;N$231)</f>
        <v>0</v>
      </c>
      <c r="O266" s="354">
        <f>'Sch A. Input'!$G49+SUMIFS('Sch A. Input'!$I49:$BJ49,'Sch A. Input'!$I$14:$BJ$14,"Total",'Sch A. Input'!$I$13:$BJ$13,"&lt;="&amp;O$231)</f>
        <v>0</v>
      </c>
      <c r="P266" s="354">
        <f>'Sch A. Input'!$G49+SUMIFS('Sch A. Input'!$I49:$BJ49,'Sch A. Input'!$I$14:$BJ$14,"Total",'Sch A. Input'!$I$13:$BJ$13,"&lt;="&amp;P$231)</f>
        <v>0</v>
      </c>
      <c r="Q266" s="354">
        <f>'Sch A. Input'!$G49+SUMIFS('Sch A. Input'!$I49:$BJ49,'Sch A. Input'!$I$14:$BJ$14,"Total",'Sch A. Input'!$I$13:$BJ$13,"&lt;="&amp;Q$231)</f>
        <v>0</v>
      </c>
      <c r="R266" s="354">
        <f>'Sch A. Input'!$G49+SUMIFS('Sch A. Input'!$I49:$BJ49,'Sch A. Input'!$I$14:$BJ$14,"Total",'Sch A. Input'!$I$13:$BJ$13,"&lt;="&amp;R$231)</f>
        <v>0</v>
      </c>
      <c r="S266" s="354">
        <f>'Sch A. Input'!$G49+SUMIFS('Sch A. Input'!$I49:$BJ49,'Sch A. Input'!$I$14:$BJ$14,"Total",'Sch A. Input'!$I$13:$BJ$13,"&lt;="&amp;S$231)</f>
        <v>0</v>
      </c>
      <c r="T266" s="354">
        <f>'Sch A. Input'!$G49+SUMIFS('Sch A. Input'!$I49:$BJ49,'Sch A. Input'!$I$14:$BJ$14,"Total",'Sch A. Input'!$I$13:$BJ$13,"&lt;="&amp;T$231)</f>
        <v>0</v>
      </c>
      <c r="U266" s="354">
        <f>'Sch A. Input'!$G49+SUMIFS('Sch A. Input'!$I49:$BJ49,'Sch A. Input'!$I$14:$BJ$14,"Total",'Sch A. Input'!$I$13:$BJ$13,"&lt;="&amp;U$231)</f>
        <v>0</v>
      </c>
      <c r="V266" s="354">
        <f>'Sch A. Input'!$G49+SUMIFS('Sch A. Input'!$I49:$BJ49,'Sch A. Input'!$I$14:$BJ$14,"Total",'Sch A. Input'!$I$13:$BJ$13,"&lt;="&amp;V$231)</f>
        <v>0</v>
      </c>
      <c r="W266" s="354">
        <f>'Sch A. Input'!$G49+SUMIFS('Sch A. Input'!$I49:$BJ49,'Sch A. Input'!$I$14:$BJ$14,"Total",'Sch A. Input'!$I$13:$BJ$13,"&lt;="&amp;W$231)</f>
        <v>0</v>
      </c>
      <c r="X266" s="314">
        <f>'Sch A. Input'!$G49+SUMIFS('Sch A. Input'!$I49:$BJ49,'Sch A. Input'!$I$14:$BJ$14,"Total",'Sch A. Input'!$I$13:$BJ$13,"&lt;="&amp;X$231)</f>
        <v>0</v>
      </c>
      <c r="Y266" s="317">
        <f t="array" ref="Y266">IFERROR(INDEX($G$231:$X$231,1,MATCH(TRUE,G266:X266&gt;=900000,FALSE)),0)</f>
        <v>0</v>
      </c>
      <c r="Z266" s="341">
        <f t="shared" si="112"/>
        <v>0</v>
      </c>
      <c r="AA266" s="225">
        <f>SUMIFS('Sch A. Input'!I49:BJ49,'Sch A. Input'!$I$14:$BJ$14,"Recurring",'Sch A. Input'!$I$13:$BJ$13,"&lt;="&amp;Y266)</f>
        <v>0</v>
      </c>
      <c r="AB266" s="281">
        <f>SUMIFS('Sch A. Input'!J49:BK49,'Sch A. Input'!$J$14:$BK$14,"One-time",'Sch A. Input'!$J$13:$BK$13,"&lt;="&amp;Y266)</f>
        <v>0</v>
      </c>
      <c r="AC266" s="343">
        <f t="shared" si="113"/>
        <v>0</v>
      </c>
      <c r="AD266" s="346">
        <f t="shared" si="114"/>
        <v>0</v>
      </c>
      <c r="AH266" s="20"/>
      <c r="AL266" s="44"/>
      <c r="BK266" s="2"/>
      <c r="BL266" s="2"/>
      <c r="BM266" s="2"/>
      <c r="BN266" s="2"/>
      <c r="BO266" s="2"/>
      <c r="BP266" s="2"/>
      <c r="BQ266" s="2"/>
      <c r="BR266" s="2"/>
      <c r="BS266" s="2"/>
      <c r="CI266"/>
      <c r="CJ266"/>
      <c r="CK266"/>
      <c r="CL266"/>
      <c r="CM266"/>
      <c r="CN266"/>
      <c r="CO266"/>
      <c r="CP266"/>
      <c r="CQ266"/>
    </row>
    <row r="267" spans="2:95" x14ac:dyDescent="0.25">
      <c r="B267" s="70" t="str">
        <f t="shared" ref="B267:C267" si="148">B159</f>
        <v/>
      </c>
      <c r="C267" s="169" t="str">
        <f t="shared" si="148"/>
        <v/>
      </c>
      <c r="D267" s="303"/>
      <c r="E267" s="304"/>
      <c r="F267" s="275"/>
      <c r="G267" s="307">
        <f>'Sch A. Input'!$G50+SUMIFS('Sch A. Input'!$I50:$BJ50,'Sch A. Input'!$I$14:$BJ$14,"Total",'Sch A. Input'!$I$13:$BJ$13,"&lt;="&amp;G$231)</f>
        <v>0</v>
      </c>
      <c r="H267" s="308">
        <f>'Sch A. Input'!$G50+SUMIFS('Sch A. Input'!$I50:$BJ50,'Sch A. Input'!$I$14:$BJ$14,"Total",'Sch A. Input'!$I$13:$BJ$13,"&lt;="&amp;H$231)</f>
        <v>0</v>
      </c>
      <c r="I267" s="98">
        <f>'Sch A. Input'!$G50+SUMIFS('Sch A. Input'!$I50:$BJ50,'Sch A. Input'!$I$14:$BJ$14,"Total",'Sch A. Input'!$I$13:$BJ$13,"&lt;="&amp;I$231)</f>
        <v>0</v>
      </c>
      <c r="J267" s="248">
        <f>'Sch A. Input'!$G50+SUMIFS('Sch A. Input'!$I50:$BJ50,'Sch A. Input'!$I$14:$BJ$14,"Total",'Sch A. Input'!$I$13:$BJ$13,"&lt;="&amp;J$231)</f>
        <v>0</v>
      </c>
      <c r="K267" s="248">
        <f>'Sch A. Input'!$G50+SUMIFS('Sch A. Input'!$I50:$BJ50,'Sch A. Input'!$I$14:$BJ$14,"Total",'Sch A. Input'!$I$13:$BJ$13,"&lt;="&amp;K$231)</f>
        <v>0</v>
      </c>
      <c r="L267" s="248">
        <f>'Sch A. Input'!$G50+SUMIFS('Sch A. Input'!$I50:$BJ50,'Sch A. Input'!$I$14:$BJ$14,"Total",'Sch A. Input'!$I$13:$BJ$13,"&lt;="&amp;L$231)</f>
        <v>0</v>
      </c>
      <c r="M267" s="248">
        <f>'Sch A. Input'!$G50+SUMIFS('Sch A. Input'!$I50:$BJ50,'Sch A. Input'!$I$14:$BJ$14,"Total",'Sch A. Input'!$I$13:$BJ$13,"&lt;="&amp;M$231)</f>
        <v>0</v>
      </c>
      <c r="N267" s="248">
        <f>'Sch A. Input'!$G50+SUMIFS('Sch A. Input'!$I50:$BJ50,'Sch A. Input'!$I$14:$BJ$14,"Total",'Sch A. Input'!$I$13:$BJ$13,"&lt;="&amp;N$231)</f>
        <v>0</v>
      </c>
      <c r="O267" s="354">
        <f>'Sch A. Input'!$G50+SUMIFS('Sch A. Input'!$I50:$BJ50,'Sch A. Input'!$I$14:$BJ$14,"Total",'Sch A. Input'!$I$13:$BJ$13,"&lt;="&amp;O$231)</f>
        <v>0</v>
      </c>
      <c r="P267" s="354">
        <f>'Sch A. Input'!$G50+SUMIFS('Sch A. Input'!$I50:$BJ50,'Sch A. Input'!$I$14:$BJ$14,"Total",'Sch A. Input'!$I$13:$BJ$13,"&lt;="&amp;P$231)</f>
        <v>0</v>
      </c>
      <c r="Q267" s="354">
        <f>'Sch A. Input'!$G50+SUMIFS('Sch A. Input'!$I50:$BJ50,'Sch A. Input'!$I$14:$BJ$14,"Total",'Sch A. Input'!$I$13:$BJ$13,"&lt;="&amp;Q$231)</f>
        <v>0</v>
      </c>
      <c r="R267" s="354">
        <f>'Sch A. Input'!$G50+SUMIFS('Sch A. Input'!$I50:$BJ50,'Sch A. Input'!$I$14:$BJ$14,"Total",'Sch A. Input'!$I$13:$BJ$13,"&lt;="&amp;R$231)</f>
        <v>0</v>
      </c>
      <c r="S267" s="354">
        <f>'Sch A. Input'!$G50+SUMIFS('Sch A. Input'!$I50:$BJ50,'Sch A. Input'!$I$14:$BJ$14,"Total",'Sch A. Input'!$I$13:$BJ$13,"&lt;="&amp;S$231)</f>
        <v>0</v>
      </c>
      <c r="T267" s="354">
        <f>'Sch A. Input'!$G50+SUMIFS('Sch A. Input'!$I50:$BJ50,'Sch A. Input'!$I$14:$BJ$14,"Total",'Sch A. Input'!$I$13:$BJ$13,"&lt;="&amp;T$231)</f>
        <v>0</v>
      </c>
      <c r="U267" s="354">
        <f>'Sch A. Input'!$G50+SUMIFS('Sch A. Input'!$I50:$BJ50,'Sch A. Input'!$I$14:$BJ$14,"Total",'Sch A. Input'!$I$13:$BJ$13,"&lt;="&amp;U$231)</f>
        <v>0</v>
      </c>
      <c r="V267" s="354">
        <f>'Sch A. Input'!$G50+SUMIFS('Sch A. Input'!$I50:$BJ50,'Sch A. Input'!$I$14:$BJ$14,"Total",'Sch A. Input'!$I$13:$BJ$13,"&lt;="&amp;V$231)</f>
        <v>0</v>
      </c>
      <c r="W267" s="354">
        <f>'Sch A. Input'!$G50+SUMIFS('Sch A. Input'!$I50:$BJ50,'Sch A. Input'!$I$14:$BJ$14,"Total",'Sch A. Input'!$I$13:$BJ$13,"&lt;="&amp;W$231)</f>
        <v>0</v>
      </c>
      <c r="X267" s="314">
        <f>'Sch A. Input'!$G50+SUMIFS('Sch A. Input'!$I50:$BJ50,'Sch A. Input'!$I$14:$BJ$14,"Total",'Sch A. Input'!$I$13:$BJ$13,"&lt;="&amp;X$231)</f>
        <v>0</v>
      </c>
      <c r="Y267" s="317">
        <f t="array" ref="Y267">IFERROR(INDEX($G$231:$X$231,1,MATCH(TRUE,G267:X267&gt;=900000,FALSE)),0)</f>
        <v>0</v>
      </c>
      <c r="Z267" s="341">
        <f t="shared" si="112"/>
        <v>0</v>
      </c>
      <c r="AA267" s="225">
        <f>SUMIFS('Sch A. Input'!I50:BJ50,'Sch A. Input'!$I$14:$BJ$14,"Recurring",'Sch A. Input'!$I$13:$BJ$13,"&lt;="&amp;Y267)</f>
        <v>0</v>
      </c>
      <c r="AB267" s="281">
        <f>SUMIFS('Sch A. Input'!J50:BK50,'Sch A. Input'!$J$14:$BK$14,"One-time",'Sch A. Input'!$J$13:$BK$13,"&lt;="&amp;Y267)</f>
        <v>0</v>
      </c>
      <c r="AC267" s="343">
        <f t="shared" si="113"/>
        <v>0</v>
      </c>
      <c r="AD267" s="346">
        <f t="shared" si="114"/>
        <v>0</v>
      </c>
      <c r="AH267" s="20"/>
      <c r="AL267" s="44"/>
      <c r="BK267" s="2"/>
      <c r="BL267" s="2"/>
      <c r="BM267" s="2"/>
      <c r="BN267" s="2"/>
      <c r="BO267" s="2"/>
      <c r="BP267" s="2"/>
      <c r="BQ267" s="2"/>
      <c r="BR267" s="2"/>
      <c r="BS267" s="2"/>
      <c r="CI267"/>
      <c r="CJ267"/>
      <c r="CK267"/>
      <c r="CL267"/>
      <c r="CM267"/>
      <c r="CN267"/>
      <c r="CO267"/>
      <c r="CP267"/>
      <c r="CQ267"/>
    </row>
    <row r="268" spans="2:95" x14ac:dyDescent="0.25">
      <c r="B268" s="70" t="str">
        <f t="shared" ref="B268:C268" si="149">B160</f>
        <v/>
      </c>
      <c r="C268" s="169" t="str">
        <f t="shared" si="149"/>
        <v/>
      </c>
      <c r="D268" s="303"/>
      <c r="E268" s="304"/>
      <c r="F268" s="275"/>
      <c r="G268" s="307">
        <f>'Sch A. Input'!$G51+SUMIFS('Sch A. Input'!$I51:$BJ51,'Sch A. Input'!$I$14:$BJ$14,"Total",'Sch A. Input'!$I$13:$BJ$13,"&lt;="&amp;G$231)</f>
        <v>0</v>
      </c>
      <c r="H268" s="308">
        <f>'Sch A. Input'!$G51+SUMIFS('Sch A. Input'!$I51:$BJ51,'Sch A. Input'!$I$14:$BJ$14,"Total",'Sch A. Input'!$I$13:$BJ$13,"&lt;="&amp;H$231)</f>
        <v>0</v>
      </c>
      <c r="I268" s="98">
        <f>'Sch A. Input'!$G51+SUMIFS('Sch A. Input'!$I51:$BJ51,'Sch A. Input'!$I$14:$BJ$14,"Total",'Sch A. Input'!$I$13:$BJ$13,"&lt;="&amp;I$231)</f>
        <v>0</v>
      </c>
      <c r="J268" s="248">
        <f>'Sch A. Input'!$G51+SUMIFS('Sch A. Input'!$I51:$BJ51,'Sch A. Input'!$I$14:$BJ$14,"Total",'Sch A. Input'!$I$13:$BJ$13,"&lt;="&amp;J$231)</f>
        <v>0</v>
      </c>
      <c r="K268" s="248">
        <f>'Sch A. Input'!$G51+SUMIFS('Sch A. Input'!$I51:$BJ51,'Sch A. Input'!$I$14:$BJ$14,"Total",'Sch A. Input'!$I$13:$BJ$13,"&lt;="&amp;K$231)</f>
        <v>0</v>
      </c>
      <c r="L268" s="248">
        <f>'Sch A. Input'!$G51+SUMIFS('Sch A. Input'!$I51:$BJ51,'Sch A. Input'!$I$14:$BJ$14,"Total",'Sch A. Input'!$I$13:$BJ$13,"&lt;="&amp;L$231)</f>
        <v>0</v>
      </c>
      <c r="M268" s="248">
        <f>'Sch A. Input'!$G51+SUMIFS('Sch A. Input'!$I51:$BJ51,'Sch A. Input'!$I$14:$BJ$14,"Total",'Sch A. Input'!$I$13:$BJ$13,"&lt;="&amp;M$231)</f>
        <v>0</v>
      </c>
      <c r="N268" s="248">
        <f>'Sch A. Input'!$G51+SUMIFS('Sch A. Input'!$I51:$BJ51,'Sch A. Input'!$I$14:$BJ$14,"Total",'Sch A. Input'!$I$13:$BJ$13,"&lt;="&amp;N$231)</f>
        <v>0</v>
      </c>
      <c r="O268" s="354">
        <f>'Sch A. Input'!$G51+SUMIFS('Sch A. Input'!$I51:$BJ51,'Sch A. Input'!$I$14:$BJ$14,"Total",'Sch A. Input'!$I$13:$BJ$13,"&lt;="&amp;O$231)</f>
        <v>0</v>
      </c>
      <c r="P268" s="354">
        <f>'Sch A. Input'!$G51+SUMIFS('Sch A. Input'!$I51:$BJ51,'Sch A. Input'!$I$14:$BJ$14,"Total",'Sch A. Input'!$I$13:$BJ$13,"&lt;="&amp;P$231)</f>
        <v>0</v>
      </c>
      <c r="Q268" s="354">
        <f>'Sch A. Input'!$G51+SUMIFS('Sch A. Input'!$I51:$BJ51,'Sch A. Input'!$I$14:$BJ$14,"Total",'Sch A. Input'!$I$13:$BJ$13,"&lt;="&amp;Q$231)</f>
        <v>0</v>
      </c>
      <c r="R268" s="354">
        <f>'Sch A. Input'!$G51+SUMIFS('Sch A. Input'!$I51:$BJ51,'Sch A. Input'!$I$14:$BJ$14,"Total",'Sch A. Input'!$I$13:$BJ$13,"&lt;="&amp;R$231)</f>
        <v>0</v>
      </c>
      <c r="S268" s="354">
        <f>'Sch A. Input'!$G51+SUMIFS('Sch A. Input'!$I51:$BJ51,'Sch A. Input'!$I$14:$BJ$14,"Total",'Sch A. Input'!$I$13:$BJ$13,"&lt;="&amp;S$231)</f>
        <v>0</v>
      </c>
      <c r="T268" s="354">
        <f>'Sch A. Input'!$G51+SUMIFS('Sch A. Input'!$I51:$BJ51,'Sch A. Input'!$I$14:$BJ$14,"Total",'Sch A. Input'!$I$13:$BJ$13,"&lt;="&amp;T$231)</f>
        <v>0</v>
      </c>
      <c r="U268" s="354">
        <f>'Sch A. Input'!$G51+SUMIFS('Sch A. Input'!$I51:$BJ51,'Sch A. Input'!$I$14:$BJ$14,"Total",'Sch A. Input'!$I$13:$BJ$13,"&lt;="&amp;U$231)</f>
        <v>0</v>
      </c>
      <c r="V268" s="354">
        <f>'Sch A. Input'!$G51+SUMIFS('Sch A. Input'!$I51:$BJ51,'Sch A. Input'!$I$14:$BJ$14,"Total",'Sch A. Input'!$I$13:$BJ$13,"&lt;="&amp;V$231)</f>
        <v>0</v>
      </c>
      <c r="W268" s="354">
        <f>'Sch A. Input'!$G51+SUMIFS('Sch A. Input'!$I51:$BJ51,'Sch A. Input'!$I$14:$BJ$14,"Total",'Sch A. Input'!$I$13:$BJ$13,"&lt;="&amp;W$231)</f>
        <v>0</v>
      </c>
      <c r="X268" s="314">
        <f>'Sch A. Input'!$G51+SUMIFS('Sch A. Input'!$I51:$BJ51,'Sch A. Input'!$I$14:$BJ$14,"Total",'Sch A. Input'!$I$13:$BJ$13,"&lt;="&amp;X$231)</f>
        <v>0</v>
      </c>
      <c r="Y268" s="317">
        <f t="array" ref="Y268">IFERROR(INDEX($G$231:$X$231,1,MATCH(TRUE,G268:X268&gt;=900000,FALSE)),0)</f>
        <v>0</v>
      </c>
      <c r="Z268" s="341">
        <f t="shared" si="112"/>
        <v>0</v>
      </c>
      <c r="AA268" s="225">
        <f>SUMIFS('Sch A. Input'!I51:BJ51,'Sch A. Input'!$I$14:$BJ$14,"Recurring",'Sch A. Input'!$I$13:$BJ$13,"&lt;="&amp;Y268)</f>
        <v>0</v>
      </c>
      <c r="AB268" s="281">
        <f>SUMIFS('Sch A. Input'!J51:BK51,'Sch A. Input'!$J$14:$BK$14,"One-time",'Sch A. Input'!$J$13:$BK$13,"&lt;="&amp;Y268)</f>
        <v>0</v>
      </c>
      <c r="AC268" s="343">
        <f t="shared" si="113"/>
        <v>0</v>
      </c>
      <c r="AD268" s="346">
        <f t="shared" si="114"/>
        <v>0</v>
      </c>
      <c r="AH268" s="20"/>
      <c r="AL268" s="44"/>
      <c r="BK268" s="2"/>
      <c r="BL268" s="2"/>
      <c r="BM268" s="2"/>
      <c r="BN268" s="2"/>
      <c r="BO268" s="2"/>
      <c r="BP268" s="2"/>
      <c r="BQ268" s="2"/>
      <c r="BR268" s="2"/>
      <c r="BS268" s="2"/>
      <c r="CI268"/>
      <c r="CJ268"/>
      <c r="CK268"/>
      <c r="CL268"/>
      <c r="CM268"/>
      <c r="CN268"/>
      <c r="CO268"/>
      <c r="CP268"/>
      <c r="CQ268"/>
    </row>
    <row r="269" spans="2:95" x14ac:dyDescent="0.25">
      <c r="B269" s="70" t="str">
        <f t="shared" ref="B269:C269" si="150">B161</f>
        <v/>
      </c>
      <c r="C269" s="169" t="str">
        <f t="shared" si="150"/>
        <v/>
      </c>
      <c r="D269" s="303"/>
      <c r="E269" s="304"/>
      <c r="F269" s="275"/>
      <c r="G269" s="307">
        <f>'Sch A. Input'!$G52+SUMIFS('Sch A. Input'!$I52:$BJ52,'Sch A. Input'!$I$14:$BJ$14,"Total",'Sch A. Input'!$I$13:$BJ$13,"&lt;="&amp;G$231)</f>
        <v>0</v>
      </c>
      <c r="H269" s="308">
        <f>'Sch A. Input'!$G52+SUMIFS('Sch A. Input'!$I52:$BJ52,'Sch A. Input'!$I$14:$BJ$14,"Total",'Sch A. Input'!$I$13:$BJ$13,"&lt;="&amp;H$231)</f>
        <v>0</v>
      </c>
      <c r="I269" s="98">
        <f>'Sch A. Input'!$G52+SUMIFS('Sch A. Input'!$I52:$BJ52,'Sch A. Input'!$I$14:$BJ$14,"Total",'Sch A. Input'!$I$13:$BJ$13,"&lt;="&amp;I$231)</f>
        <v>0</v>
      </c>
      <c r="J269" s="248">
        <f>'Sch A. Input'!$G52+SUMIFS('Sch A. Input'!$I52:$BJ52,'Sch A. Input'!$I$14:$BJ$14,"Total",'Sch A. Input'!$I$13:$BJ$13,"&lt;="&amp;J$231)</f>
        <v>0</v>
      </c>
      <c r="K269" s="248">
        <f>'Sch A. Input'!$G52+SUMIFS('Sch A. Input'!$I52:$BJ52,'Sch A. Input'!$I$14:$BJ$14,"Total",'Sch A. Input'!$I$13:$BJ$13,"&lt;="&amp;K$231)</f>
        <v>0</v>
      </c>
      <c r="L269" s="248">
        <f>'Sch A. Input'!$G52+SUMIFS('Sch A. Input'!$I52:$BJ52,'Sch A. Input'!$I$14:$BJ$14,"Total",'Sch A. Input'!$I$13:$BJ$13,"&lt;="&amp;L$231)</f>
        <v>0</v>
      </c>
      <c r="M269" s="248">
        <f>'Sch A. Input'!$G52+SUMIFS('Sch A. Input'!$I52:$BJ52,'Sch A. Input'!$I$14:$BJ$14,"Total",'Sch A. Input'!$I$13:$BJ$13,"&lt;="&amp;M$231)</f>
        <v>0</v>
      </c>
      <c r="N269" s="248">
        <f>'Sch A. Input'!$G52+SUMIFS('Sch A. Input'!$I52:$BJ52,'Sch A. Input'!$I$14:$BJ$14,"Total",'Sch A. Input'!$I$13:$BJ$13,"&lt;="&amp;N$231)</f>
        <v>0</v>
      </c>
      <c r="O269" s="354">
        <f>'Sch A. Input'!$G52+SUMIFS('Sch A. Input'!$I52:$BJ52,'Sch A. Input'!$I$14:$BJ$14,"Total",'Sch A. Input'!$I$13:$BJ$13,"&lt;="&amp;O$231)</f>
        <v>0</v>
      </c>
      <c r="P269" s="354">
        <f>'Sch A. Input'!$G52+SUMIFS('Sch A. Input'!$I52:$BJ52,'Sch A. Input'!$I$14:$BJ$14,"Total",'Sch A. Input'!$I$13:$BJ$13,"&lt;="&amp;P$231)</f>
        <v>0</v>
      </c>
      <c r="Q269" s="354">
        <f>'Sch A. Input'!$G52+SUMIFS('Sch A. Input'!$I52:$BJ52,'Sch A. Input'!$I$14:$BJ$14,"Total",'Sch A. Input'!$I$13:$BJ$13,"&lt;="&amp;Q$231)</f>
        <v>0</v>
      </c>
      <c r="R269" s="354">
        <f>'Sch A. Input'!$G52+SUMIFS('Sch A. Input'!$I52:$BJ52,'Sch A. Input'!$I$14:$BJ$14,"Total",'Sch A. Input'!$I$13:$BJ$13,"&lt;="&amp;R$231)</f>
        <v>0</v>
      </c>
      <c r="S269" s="354">
        <f>'Sch A. Input'!$G52+SUMIFS('Sch A. Input'!$I52:$BJ52,'Sch A. Input'!$I$14:$BJ$14,"Total",'Sch A. Input'!$I$13:$BJ$13,"&lt;="&amp;S$231)</f>
        <v>0</v>
      </c>
      <c r="T269" s="354">
        <f>'Sch A. Input'!$G52+SUMIFS('Sch A. Input'!$I52:$BJ52,'Sch A. Input'!$I$14:$BJ$14,"Total",'Sch A. Input'!$I$13:$BJ$13,"&lt;="&amp;T$231)</f>
        <v>0</v>
      </c>
      <c r="U269" s="354">
        <f>'Sch A. Input'!$G52+SUMIFS('Sch A. Input'!$I52:$BJ52,'Sch A. Input'!$I$14:$BJ$14,"Total",'Sch A. Input'!$I$13:$BJ$13,"&lt;="&amp;U$231)</f>
        <v>0</v>
      </c>
      <c r="V269" s="354">
        <f>'Sch A. Input'!$G52+SUMIFS('Sch A. Input'!$I52:$BJ52,'Sch A. Input'!$I$14:$BJ$14,"Total",'Sch A. Input'!$I$13:$BJ$13,"&lt;="&amp;V$231)</f>
        <v>0</v>
      </c>
      <c r="W269" s="354">
        <f>'Sch A. Input'!$G52+SUMIFS('Sch A. Input'!$I52:$BJ52,'Sch A. Input'!$I$14:$BJ$14,"Total",'Sch A. Input'!$I$13:$BJ$13,"&lt;="&amp;W$231)</f>
        <v>0</v>
      </c>
      <c r="X269" s="314">
        <f>'Sch A. Input'!$G52+SUMIFS('Sch A. Input'!$I52:$BJ52,'Sch A. Input'!$I$14:$BJ$14,"Total",'Sch A. Input'!$I$13:$BJ$13,"&lt;="&amp;X$231)</f>
        <v>0</v>
      </c>
      <c r="Y269" s="317">
        <f t="array" ref="Y269">IFERROR(INDEX($G$231:$X$231,1,MATCH(TRUE,G269:X269&gt;=900000,FALSE)),0)</f>
        <v>0</v>
      </c>
      <c r="Z269" s="341">
        <f t="shared" si="112"/>
        <v>0</v>
      </c>
      <c r="AA269" s="225">
        <f>SUMIFS('Sch A. Input'!I52:BJ52,'Sch A. Input'!$I$14:$BJ$14,"Recurring",'Sch A. Input'!$I$13:$BJ$13,"&lt;="&amp;Y269)</f>
        <v>0</v>
      </c>
      <c r="AB269" s="281">
        <f>SUMIFS('Sch A. Input'!J52:BK52,'Sch A. Input'!$J$14:$BK$14,"One-time",'Sch A. Input'!$J$13:$BK$13,"&lt;="&amp;Y269)</f>
        <v>0</v>
      </c>
      <c r="AC269" s="343">
        <f t="shared" si="113"/>
        <v>0</v>
      </c>
      <c r="AD269" s="346">
        <f t="shared" si="114"/>
        <v>0</v>
      </c>
      <c r="AH269" s="20"/>
      <c r="AL269" s="44"/>
      <c r="BK269" s="2"/>
      <c r="BL269" s="2"/>
      <c r="BM269" s="2"/>
      <c r="BN269" s="2"/>
      <c r="BO269" s="2"/>
      <c r="BP269" s="2"/>
      <c r="BQ269" s="2"/>
      <c r="BR269" s="2"/>
      <c r="BS269" s="2"/>
      <c r="CI269"/>
      <c r="CJ269"/>
      <c r="CK269"/>
      <c r="CL269"/>
      <c r="CM269"/>
      <c r="CN269"/>
      <c r="CO269"/>
      <c r="CP269"/>
      <c r="CQ269"/>
    </row>
    <row r="270" spans="2:95" x14ac:dyDescent="0.25">
      <c r="B270" s="70" t="str">
        <f t="shared" ref="B270:C270" si="151">B162</f>
        <v/>
      </c>
      <c r="C270" s="169" t="str">
        <f t="shared" si="151"/>
        <v/>
      </c>
      <c r="D270" s="303"/>
      <c r="E270" s="304"/>
      <c r="F270" s="275"/>
      <c r="G270" s="307">
        <f>'Sch A. Input'!$G53+SUMIFS('Sch A. Input'!$I53:$BJ53,'Sch A. Input'!$I$14:$BJ$14,"Total",'Sch A. Input'!$I$13:$BJ$13,"&lt;="&amp;G$231)</f>
        <v>0</v>
      </c>
      <c r="H270" s="308">
        <f>'Sch A. Input'!$G53+SUMIFS('Sch A. Input'!$I53:$BJ53,'Sch A. Input'!$I$14:$BJ$14,"Total",'Sch A. Input'!$I$13:$BJ$13,"&lt;="&amp;H$231)</f>
        <v>0</v>
      </c>
      <c r="I270" s="98">
        <f>'Sch A. Input'!$G53+SUMIFS('Sch A. Input'!$I53:$BJ53,'Sch A. Input'!$I$14:$BJ$14,"Total",'Sch A. Input'!$I$13:$BJ$13,"&lt;="&amp;I$231)</f>
        <v>0</v>
      </c>
      <c r="J270" s="248">
        <f>'Sch A. Input'!$G53+SUMIFS('Sch A. Input'!$I53:$BJ53,'Sch A. Input'!$I$14:$BJ$14,"Total",'Sch A. Input'!$I$13:$BJ$13,"&lt;="&amp;J$231)</f>
        <v>0</v>
      </c>
      <c r="K270" s="248">
        <f>'Sch A. Input'!$G53+SUMIFS('Sch A. Input'!$I53:$BJ53,'Sch A. Input'!$I$14:$BJ$14,"Total",'Sch A. Input'!$I$13:$BJ$13,"&lt;="&amp;K$231)</f>
        <v>0</v>
      </c>
      <c r="L270" s="248">
        <f>'Sch A. Input'!$G53+SUMIFS('Sch A. Input'!$I53:$BJ53,'Sch A. Input'!$I$14:$BJ$14,"Total",'Sch A. Input'!$I$13:$BJ$13,"&lt;="&amp;L$231)</f>
        <v>0</v>
      </c>
      <c r="M270" s="248">
        <f>'Sch A. Input'!$G53+SUMIFS('Sch A. Input'!$I53:$BJ53,'Sch A. Input'!$I$14:$BJ$14,"Total",'Sch A. Input'!$I$13:$BJ$13,"&lt;="&amp;M$231)</f>
        <v>0</v>
      </c>
      <c r="N270" s="248">
        <f>'Sch A. Input'!$G53+SUMIFS('Sch A. Input'!$I53:$BJ53,'Sch A. Input'!$I$14:$BJ$14,"Total",'Sch A. Input'!$I$13:$BJ$13,"&lt;="&amp;N$231)</f>
        <v>0</v>
      </c>
      <c r="O270" s="354">
        <f>'Sch A. Input'!$G53+SUMIFS('Sch A. Input'!$I53:$BJ53,'Sch A. Input'!$I$14:$BJ$14,"Total",'Sch A. Input'!$I$13:$BJ$13,"&lt;="&amp;O$231)</f>
        <v>0</v>
      </c>
      <c r="P270" s="354">
        <f>'Sch A. Input'!$G53+SUMIFS('Sch A. Input'!$I53:$BJ53,'Sch A. Input'!$I$14:$BJ$14,"Total",'Sch A. Input'!$I$13:$BJ$13,"&lt;="&amp;P$231)</f>
        <v>0</v>
      </c>
      <c r="Q270" s="354">
        <f>'Sch A. Input'!$G53+SUMIFS('Sch A. Input'!$I53:$BJ53,'Sch A. Input'!$I$14:$BJ$14,"Total",'Sch A. Input'!$I$13:$BJ$13,"&lt;="&amp;Q$231)</f>
        <v>0</v>
      </c>
      <c r="R270" s="354">
        <f>'Sch A. Input'!$G53+SUMIFS('Sch A. Input'!$I53:$BJ53,'Sch A. Input'!$I$14:$BJ$14,"Total",'Sch A. Input'!$I$13:$BJ$13,"&lt;="&amp;R$231)</f>
        <v>0</v>
      </c>
      <c r="S270" s="354">
        <f>'Sch A. Input'!$G53+SUMIFS('Sch A. Input'!$I53:$BJ53,'Sch A. Input'!$I$14:$BJ$14,"Total",'Sch A. Input'!$I$13:$BJ$13,"&lt;="&amp;S$231)</f>
        <v>0</v>
      </c>
      <c r="T270" s="354">
        <f>'Sch A. Input'!$G53+SUMIFS('Sch A. Input'!$I53:$BJ53,'Sch A. Input'!$I$14:$BJ$14,"Total",'Sch A. Input'!$I$13:$BJ$13,"&lt;="&amp;T$231)</f>
        <v>0</v>
      </c>
      <c r="U270" s="354">
        <f>'Sch A. Input'!$G53+SUMIFS('Sch A. Input'!$I53:$BJ53,'Sch A. Input'!$I$14:$BJ$14,"Total",'Sch A. Input'!$I$13:$BJ$13,"&lt;="&amp;U$231)</f>
        <v>0</v>
      </c>
      <c r="V270" s="354">
        <f>'Sch A. Input'!$G53+SUMIFS('Sch A. Input'!$I53:$BJ53,'Sch A. Input'!$I$14:$BJ$14,"Total",'Sch A. Input'!$I$13:$BJ$13,"&lt;="&amp;V$231)</f>
        <v>0</v>
      </c>
      <c r="W270" s="354">
        <f>'Sch A. Input'!$G53+SUMIFS('Sch A. Input'!$I53:$BJ53,'Sch A. Input'!$I$14:$BJ$14,"Total",'Sch A. Input'!$I$13:$BJ$13,"&lt;="&amp;W$231)</f>
        <v>0</v>
      </c>
      <c r="X270" s="314">
        <f>'Sch A. Input'!$G53+SUMIFS('Sch A. Input'!$I53:$BJ53,'Sch A. Input'!$I$14:$BJ$14,"Total",'Sch A. Input'!$I$13:$BJ$13,"&lt;="&amp;X$231)</f>
        <v>0</v>
      </c>
      <c r="Y270" s="317">
        <f t="array" ref="Y270">IFERROR(INDEX($G$231:$X$231,1,MATCH(TRUE,G270:X270&gt;=900000,FALSE)),0)</f>
        <v>0</v>
      </c>
      <c r="Z270" s="341">
        <f t="shared" si="112"/>
        <v>0</v>
      </c>
      <c r="AA270" s="225">
        <f>SUMIFS('Sch A. Input'!I53:BJ53,'Sch A. Input'!$I$14:$BJ$14,"Recurring",'Sch A. Input'!$I$13:$BJ$13,"&lt;="&amp;Y270)</f>
        <v>0</v>
      </c>
      <c r="AB270" s="281">
        <f>SUMIFS('Sch A. Input'!J53:BK53,'Sch A. Input'!$J$14:$BK$14,"One-time",'Sch A. Input'!$J$13:$BK$13,"&lt;="&amp;Y270)</f>
        <v>0</v>
      </c>
      <c r="AC270" s="343">
        <f t="shared" si="113"/>
        <v>0</v>
      </c>
      <c r="AD270" s="346">
        <f t="shared" si="114"/>
        <v>0</v>
      </c>
      <c r="AH270" s="20"/>
      <c r="AL270" s="44"/>
      <c r="BK270" s="2"/>
      <c r="BL270" s="2"/>
      <c r="BM270" s="2"/>
      <c r="BN270" s="2"/>
      <c r="BO270" s="2"/>
      <c r="BP270" s="2"/>
      <c r="BQ270" s="2"/>
      <c r="BR270" s="2"/>
      <c r="BS270" s="2"/>
      <c r="CI270"/>
      <c r="CJ270"/>
      <c r="CK270"/>
      <c r="CL270"/>
      <c r="CM270"/>
      <c r="CN270"/>
      <c r="CO270"/>
      <c r="CP270"/>
      <c r="CQ270"/>
    </row>
    <row r="271" spans="2:95" x14ac:dyDescent="0.25">
      <c r="B271" s="70" t="str">
        <f t="shared" ref="B271:C271" si="152">B163</f>
        <v/>
      </c>
      <c r="C271" s="169" t="str">
        <f t="shared" si="152"/>
        <v/>
      </c>
      <c r="D271" s="303"/>
      <c r="E271" s="304"/>
      <c r="F271" s="275"/>
      <c r="G271" s="307">
        <f>'Sch A. Input'!$G54+SUMIFS('Sch A. Input'!$I54:$BJ54,'Sch A. Input'!$I$14:$BJ$14,"Total",'Sch A. Input'!$I$13:$BJ$13,"&lt;="&amp;G$231)</f>
        <v>0</v>
      </c>
      <c r="H271" s="308">
        <f>'Sch A. Input'!$G54+SUMIFS('Sch A. Input'!$I54:$BJ54,'Sch A. Input'!$I$14:$BJ$14,"Total",'Sch A. Input'!$I$13:$BJ$13,"&lt;="&amp;H$231)</f>
        <v>0</v>
      </c>
      <c r="I271" s="98">
        <f>'Sch A. Input'!$G54+SUMIFS('Sch A. Input'!$I54:$BJ54,'Sch A. Input'!$I$14:$BJ$14,"Total",'Sch A. Input'!$I$13:$BJ$13,"&lt;="&amp;I$231)</f>
        <v>0</v>
      </c>
      <c r="J271" s="248">
        <f>'Sch A. Input'!$G54+SUMIFS('Sch A. Input'!$I54:$BJ54,'Sch A. Input'!$I$14:$BJ$14,"Total",'Sch A. Input'!$I$13:$BJ$13,"&lt;="&amp;J$231)</f>
        <v>0</v>
      </c>
      <c r="K271" s="248">
        <f>'Sch A. Input'!$G54+SUMIFS('Sch A. Input'!$I54:$BJ54,'Sch A. Input'!$I$14:$BJ$14,"Total",'Sch A. Input'!$I$13:$BJ$13,"&lt;="&amp;K$231)</f>
        <v>0</v>
      </c>
      <c r="L271" s="248">
        <f>'Sch A. Input'!$G54+SUMIFS('Sch A. Input'!$I54:$BJ54,'Sch A. Input'!$I$14:$BJ$14,"Total",'Sch A. Input'!$I$13:$BJ$13,"&lt;="&amp;L$231)</f>
        <v>0</v>
      </c>
      <c r="M271" s="248">
        <f>'Sch A. Input'!$G54+SUMIFS('Sch A. Input'!$I54:$BJ54,'Sch A. Input'!$I$14:$BJ$14,"Total",'Sch A. Input'!$I$13:$BJ$13,"&lt;="&amp;M$231)</f>
        <v>0</v>
      </c>
      <c r="N271" s="248">
        <f>'Sch A. Input'!$G54+SUMIFS('Sch A. Input'!$I54:$BJ54,'Sch A. Input'!$I$14:$BJ$14,"Total",'Sch A. Input'!$I$13:$BJ$13,"&lt;="&amp;N$231)</f>
        <v>0</v>
      </c>
      <c r="O271" s="354">
        <f>'Sch A. Input'!$G54+SUMIFS('Sch A. Input'!$I54:$BJ54,'Sch A. Input'!$I$14:$BJ$14,"Total",'Sch A. Input'!$I$13:$BJ$13,"&lt;="&amp;O$231)</f>
        <v>0</v>
      </c>
      <c r="P271" s="354">
        <f>'Sch A. Input'!$G54+SUMIFS('Sch A. Input'!$I54:$BJ54,'Sch A. Input'!$I$14:$BJ$14,"Total",'Sch A. Input'!$I$13:$BJ$13,"&lt;="&amp;P$231)</f>
        <v>0</v>
      </c>
      <c r="Q271" s="354">
        <f>'Sch A. Input'!$G54+SUMIFS('Sch A. Input'!$I54:$BJ54,'Sch A. Input'!$I$14:$BJ$14,"Total",'Sch A. Input'!$I$13:$BJ$13,"&lt;="&amp;Q$231)</f>
        <v>0</v>
      </c>
      <c r="R271" s="354">
        <f>'Sch A. Input'!$G54+SUMIFS('Sch A. Input'!$I54:$BJ54,'Sch A. Input'!$I$14:$BJ$14,"Total",'Sch A. Input'!$I$13:$BJ$13,"&lt;="&amp;R$231)</f>
        <v>0</v>
      </c>
      <c r="S271" s="354">
        <f>'Sch A. Input'!$G54+SUMIFS('Sch A. Input'!$I54:$BJ54,'Sch A. Input'!$I$14:$BJ$14,"Total",'Sch A. Input'!$I$13:$BJ$13,"&lt;="&amp;S$231)</f>
        <v>0</v>
      </c>
      <c r="T271" s="354">
        <f>'Sch A. Input'!$G54+SUMIFS('Sch A. Input'!$I54:$BJ54,'Sch A. Input'!$I$14:$BJ$14,"Total",'Sch A. Input'!$I$13:$BJ$13,"&lt;="&amp;T$231)</f>
        <v>0</v>
      </c>
      <c r="U271" s="354">
        <f>'Sch A. Input'!$G54+SUMIFS('Sch A. Input'!$I54:$BJ54,'Sch A. Input'!$I$14:$BJ$14,"Total",'Sch A. Input'!$I$13:$BJ$13,"&lt;="&amp;U$231)</f>
        <v>0</v>
      </c>
      <c r="V271" s="354">
        <f>'Sch A. Input'!$G54+SUMIFS('Sch A. Input'!$I54:$BJ54,'Sch A. Input'!$I$14:$BJ$14,"Total",'Sch A. Input'!$I$13:$BJ$13,"&lt;="&amp;V$231)</f>
        <v>0</v>
      </c>
      <c r="W271" s="354">
        <f>'Sch A. Input'!$G54+SUMIFS('Sch A. Input'!$I54:$BJ54,'Sch A. Input'!$I$14:$BJ$14,"Total",'Sch A. Input'!$I$13:$BJ$13,"&lt;="&amp;W$231)</f>
        <v>0</v>
      </c>
      <c r="X271" s="314">
        <f>'Sch A. Input'!$G54+SUMIFS('Sch A. Input'!$I54:$BJ54,'Sch A. Input'!$I$14:$BJ$14,"Total",'Sch A. Input'!$I$13:$BJ$13,"&lt;="&amp;X$231)</f>
        <v>0</v>
      </c>
      <c r="Y271" s="317">
        <f t="array" ref="Y271">IFERROR(INDEX($G$231:$X$231,1,MATCH(TRUE,G271:X271&gt;=900000,FALSE)),0)</f>
        <v>0</v>
      </c>
      <c r="Z271" s="341">
        <f t="shared" si="112"/>
        <v>0</v>
      </c>
      <c r="AA271" s="225">
        <f>SUMIFS('Sch A. Input'!I54:BJ54,'Sch A. Input'!$I$14:$BJ$14,"Recurring",'Sch A. Input'!$I$13:$BJ$13,"&lt;="&amp;Y271)</f>
        <v>0</v>
      </c>
      <c r="AB271" s="281">
        <f>SUMIFS('Sch A. Input'!J54:BK54,'Sch A. Input'!$J$14:$BK$14,"One-time",'Sch A. Input'!$J$13:$BK$13,"&lt;="&amp;Y271)</f>
        <v>0</v>
      </c>
      <c r="AC271" s="343">
        <f t="shared" si="113"/>
        <v>0</v>
      </c>
      <c r="AD271" s="346">
        <f t="shared" si="114"/>
        <v>0</v>
      </c>
      <c r="AH271" s="20"/>
      <c r="AL271" s="44"/>
      <c r="BK271" s="2"/>
      <c r="BL271" s="2"/>
      <c r="BM271" s="2"/>
      <c r="BN271" s="2"/>
      <c r="BO271" s="2"/>
      <c r="BP271" s="2"/>
      <c r="BQ271" s="2"/>
      <c r="BR271" s="2"/>
      <c r="BS271" s="2"/>
      <c r="CI271"/>
      <c r="CJ271"/>
      <c r="CK271"/>
      <c r="CL271"/>
      <c r="CM271"/>
      <c r="CN271"/>
      <c r="CO271"/>
      <c r="CP271"/>
      <c r="CQ271"/>
    </row>
    <row r="272" spans="2:95" x14ac:dyDescent="0.25">
      <c r="B272" s="70" t="str">
        <f t="shared" ref="B272:C272" si="153">B164</f>
        <v/>
      </c>
      <c r="C272" s="169" t="str">
        <f t="shared" si="153"/>
        <v/>
      </c>
      <c r="D272" s="303"/>
      <c r="E272" s="304"/>
      <c r="F272" s="275"/>
      <c r="G272" s="307">
        <f>'Sch A. Input'!$G55+SUMIFS('Sch A. Input'!$I55:$BJ55,'Sch A. Input'!$I$14:$BJ$14,"Total",'Sch A. Input'!$I$13:$BJ$13,"&lt;="&amp;G$231)</f>
        <v>0</v>
      </c>
      <c r="H272" s="308">
        <f>'Sch A. Input'!$G55+SUMIFS('Sch A. Input'!$I55:$BJ55,'Sch A. Input'!$I$14:$BJ$14,"Total",'Sch A. Input'!$I$13:$BJ$13,"&lt;="&amp;H$231)</f>
        <v>0</v>
      </c>
      <c r="I272" s="98">
        <f>'Sch A. Input'!$G55+SUMIFS('Sch A. Input'!$I55:$BJ55,'Sch A. Input'!$I$14:$BJ$14,"Total",'Sch A. Input'!$I$13:$BJ$13,"&lt;="&amp;I$231)</f>
        <v>0</v>
      </c>
      <c r="J272" s="248">
        <f>'Sch A. Input'!$G55+SUMIFS('Sch A. Input'!$I55:$BJ55,'Sch A. Input'!$I$14:$BJ$14,"Total",'Sch A. Input'!$I$13:$BJ$13,"&lt;="&amp;J$231)</f>
        <v>0</v>
      </c>
      <c r="K272" s="248">
        <f>'Sch A. Input'!$G55+SUMIFS('Sch A. Input'!$I55:$BJ55,'Sch A. Input'!$I$14:$BJ$14,"Total",'Sch A. Input'!$I$13:$BJ$13,"&lt;="&amp;K$231)</f>
        <v>0</v>
      </c>
      <c r="L272" s="248">
        <f>'Sch A. Input'!$G55+SUMIFS('Sch A. Input'!$I55:$BJ55,'Sch A. Input'!$I$14:$BJ$14,"Total",'Sch A. Input'!$I$13:$BJ$13,"&lt;="&amp;L$231)</f>
        <v>0</v>
      </c>
      <c r="M272" s="248">
        <f>'Sch A. Input'!$G55+SUMIFS('Sch A. Input'!$I55:$BJ55,'Sch A. Input'!$I$14:$BJ$14,"Total",'Sch A. Input'!$I$13:$BJ$13,"&lt;="&amp;M$231)</f>
        <v>0</v>
      </c>
      <c r="N272" s="248">
        <f>'Sch A. Input'!$G55+SUMIFS('Sch A. Input'!$I55:$BJ55,'Sch A. Input'!$I$14:$BJ$14,"Total",'Sch A. Input'!$I$13:$BJ$13,"&lt;="&amp;N$231)</f>
        <v>0</v>
      </c>
      <c r="O272" s="354">
        <f>'Sch A. Input'!$G55+SUMIFS('Sch A. Input'!$I55:$BJ55,'Sch A. Input'!$I$14:$BJ$14,"Total",'Sch A. Input'!$I$13:$BJ$13,"&lt;="&amp;O$231)</f>
        <v>0</v>
      </c>
      <c r="P272" s="354">
        <f>'Sch A. Input'!$G55+SUMIFS('Sch A. Input'!$I55:$BJ55,'Sch A. Input'!$I$14:$BJ$14,"Total",'Sch A. Input'!$I$13:$BJ$13,"&lt;="&amp;P$231)</f>
        <v>0</v>
      </c>
      <c r="Q272" s="354">
        <f>'Sch A. Input'!$G55+SUMIFS('Sch A. Input'!$I55:$BJ55,'Sch A. Input'!$I$14:$BJ$14,"Total",'Sch A. Input'!$I$13:$BJ$13,"&lt;="&amp;Q$231)</f>
        <v>0</v>
      </c>
      <c r="R272" s="354">
        <f>'Sch A. Input'!$G55+SUMIFS('Sch A. Input'!$I55:$BJ55,'Sch A. Input'!$I$14:$BJ$14,"Total",'Sch A. Input'!$I$13:$BJ$13,"&lt;="&amp;R$231)</f>
        <v>0</v>
      </c>
      <c r="S272" s="354">
        <f>'Sch A. Input'!$G55+SUMIFS('Sch A. Input'!$I55:$BJ55,'Sch A. Input'!$I$14:$BJ$14,"Total",'Sch A. Input'!$I$13:$BJ$13,"&lt;="&amp;S$231)</f>
        <v>0</v>
      </c>
      <c r="T272" s="354">
        <f>'Sch A. Input'!$G55+SUMIFS('Sch A. Input'!$I55:$BJ55,'Sch A. Input'!$I$14:$BJ$14,"Total",'Sch A. Input'!$I$13:$BJ$13,"&lt;="&amp;T$231)</f>
        <v>0</v>
      </c>
      <c r="U272" s="354">
        <f>'Sch A. Input'!$G55+SUMIFS('Sch A. Input'!$I55:$BJ55,'Sch A. Input'!$I$14:$BJ$14,"Total",'Sch A. Input'!$I$13:$BJ$13,"&lt;="&amp;U$231)</f>
        <v>0</v>
      </c>
      <c r="V272" s="354">
        <f>'Sch A. Input'!$G55+SUMIFS('Sch A. Input'!$I55:$BJ55,'Sch A. Input'!$I$14:$BJ$14,"Total",'Sch A. Input'!$I$13:$BJ$13,"&lt;="&amp;V$231)</f>
        <v>0</v>
      </c>
      <c r="W272" s="354">
        <f>'Sch A. Input'!$G55+SUMIFS('Sch A. Input'!$I55:$BJ55,'Sch A. Input'!$I$14:$BJ$14,"Total",'Sch A. Input'!$I$13:$BJ$13,"&lt;="&amp;W$231)</f>
        <v>0</v>
      </c>
      <c r="X272" s="314">
        <f>'Sch A. Input'!$G55+SUMIFS('Sch A. Input'!$I55:$BJ55,'Sch A. Input'!$I$14:$BJ$14,"Total",'Sch A. Input'!$I$13:$BJ$13,"&lt;="&amp;X$231)</f>
        <v>0</v>
      </c>
      <c r="Y272" s="317">
        <f t="array" ref="Y272">IFERROR(INDEX($G$231:$X$231,1,MATCH(TRUE,G272:X272&gt;=900000,FALSE)),0)</f>
        <v>0</v>
      </c>
      <c r="Z272" s="341">
        <f t="shared" si="112"/>
        <v>0</v>
      </c>
      <c r="AA272" s="225">
        <f>SUMIFS('Sch A. Input'!I55:BJ55,'Sch A. Input'!$I$14:$BJ$14,"Recurring",'Sch A. Input'!$I$13:$BJ$13,"&lt;="&amp;Y272)</f>
        <v>0</v>
      </c>
      <c r="AB272" s="281">
        <f>SUMIFS('Sch A. Input'!J55:BK55,'Sch A. Input'!$J$14:$BK$14,"One-time",'Sch A. Input'!$J$13:$BK$13,"&lt;="&amp;Y272)</f>
        <v>0</v>
      </c>
      <c r="AC272" s="343">
        <f t="shared" si="113"/>
        <v>0</v>
      </c>
      <c r="AD272" s="346">
        <f t="shared" si="114"/>
        <v>0</v>
      </c>
      <c r="AH272" s="20"/>
      <c r="AL272" s="44"/>
      <c r="BK272" s="2"/>
      <c r="BL272" s="2"/>
      <c r="BM272" s="2"/>
      <c r="BN272" s="2"/>
      <c r="BO272" s="2"/>
      <c r="BP272" s="2"/>
      <c r="BQ272" s="2"/>
      <c r="BR272" s="2"/>
      <c r="BS272" s="2"/>
      <c r="CI272"/>
      <c r="CJ272"/>
      <c r="CK272"/>
      <c r="CL272"/>
      <c r="CM272"/>
      <c r="CN272"/>
      <c r="CO272"/>
      <c r="CP272"/>
      <c r="CQ272"/>
    </row>
    <row r="273" spans="2:95" x14ac:dyDescent="0.25">
      <c r="B273" s="70" t="str">
        <f t="shared" ref="B273:C273" si="154">B165</f>
        <v/>
      </c>
      <c r="C273" s="169" t="str">
        <f t="shared" si="154"/>
        <v/>
      </c>
      <c r="D273" s="303"/>
      <c r="E273" s="304"/>
      <c r="F273" s="275"/>
      <c r="G273" s="307">
        <f>'Sch A. Input'!$G56+SUMIFS('Sch A. Input'!$I56:$BJ56,'Sch A. Input'!$I$14:$BJ$14,"Total",'Sch A. Input'!$I$13:$BJ$13,"&lt;="&amp;G$231)</f>
        <v>0</v>
      </c>
      <c r="H273" s="308">
        <f>'Sch A. Input'!$G56+SUMIFS('Sch A. Input'!$I56:$BJ56,'Sch A. Input'!$I$14:$BJ$14,"Total",'Sch A. Input'!$I$13:$BJ$13,"&lt;="&amp;H$231)</f>
        <v>0</v>
      </c>
      <c r="I273" s="98">
        <f>'Sch A. Input'!$G56+SUMIFS('Sch A. Input'!$I56:$BJ56,'Sch A. Input'!$I$14:$BJ$14,"Total",'Sch A. Input'!$I$13:$BJ$13,"&lt;="&amp;I$231)</f>
        <v>0</v>
      </c>
      <c r="J273" s="248">
        <f>'Sch A. Input'!$G56+SUMIFS('Sch A. Input'!$I56:$BJ56,'Sch A. Input'!$I$14:$BJ$14,"Total",'Sch A. Input'!$I$13:$BJ$13,"&lt;="&amp;J$231)</f>
        <v>0</v>
      </c>
      <c r="K273" s="248">
        <f>'Sch A. Input'!$G56+SUMIFS('Sch A. Input'!$I56:$BJ56,'Sch A. Input'!$I$14:$BJ$14,"Total",'Sch A. Input'!$I$13:$BJ$13,"&lt;="&amp;K$231)</f>
        <v>0</v>
      </c>
      <c r="L273" s="248">
        <f>'Sch A. Input'!$G56+SUMIFS('Sch A. Input'!$I56:$BJ56,'Sch A. Input'!$I$14:$BJ$14,"Total",'Sch A. Input'!$I$13:$BJ$13,"&lt;="&amp;L$231)</f>
        <v>0</v>
      </c>
      <c r="M273" s="248">
        <f>'Sch A. Input'!$G56+SUMIFS('Sch A. Input'!$I56:$BJ56,'Sch A. Input'!$I$14:$BJ$14,"Total",'Sch A. Input'!$I$13:$BJ$13,"&lt;="&amp;M$231)</f>
        <v>0</v>
      </c>
      <c r="N273" s="248">
        <f>'Sch A. Input'!$G56+SUMIFS('Sch A. Input'!$I56:$BJ56,'Sch A. Input'!$I$14:$BJ$14,"Total",'Sch A. Input'!$I$13:$BJ$13,"&lt;="&amp;N$231)</f>
        <v>0</v>
      </c>
      <c r="O273" s="354">
        <f>'Sch A. Input'!$G56+SUMIFS('Sch A. Input'!$I56:$BJ56,'Sch A. Input'!$I$14:$BJ$14,"Total",'Sch A. Input'!$I$13:$BJ$13,"&lt;="&amp;O$231)</f>
        <v>0</v>
      </c>
      <c r="P273" s="354">
        <f>'Sch A. Input'!$G56+SUMIFS('Sch A. Input'!$I56:$BJ56,'Sch A. Input'!$I$14:$BJ$14,"Total",'Sch A. Input'!$I$13:$BJ$13,"&lt;="&amp;P$231)</f>
        <v>0</v>
      </c>
      <c r="Q273" s="354">
        <f>'Sch A. Input'!$G56+SUMIFS('Sch A. Input'!$I56:$BJ56,'Sch A. Input'!$I$14:$BJ$14,"Total",'Sch A. Input'!$I$13:$BJ$13,"&lt;="&amp;Q$231)</f>
        <v>0</v>
      </c>
      <c r="R273" s="354">
        <f>'Sch A. Input'!$G56+SUMIFS('Sch A. Input'!$I56:$BJ56,'Sch A. Input'!$I$14:$BJ$14,"Total",'Sch A. Input'!$I$13:$BJ$13,"&lt;="&amp;R$231)</f>
        <v>0</v>
      </c>
      <c r="S273" s="354">
        <f>'Sch A. Input'!$G56+SUMIFS('Sch A. Input'!$I56:$BJ56,'Sch A. Input'!$I$14:$BJ$14,"Total",'Sch A. Input'!$I$13:$BJ$13,"&lt;="&amp;S$231)</f>
        <v>0</v>
      </c>
      <c r="T273" s="354">
        <f>'Sch A. Input'!$G56+SUMIFS('Sch A. Input'!$I56:$BJ56,'Sch A. Input'!$I$14:$BJ$14,"Total",'Sch A. Input'!$I$13:$BJ$13,"&lt;="&amp;T$231)</f>
        <v>0</v>
      </c>
      <c r="U273" s="354">
        <f>'Sch A. Input'!$G56+SUMIFS('Sch A. Input'!$I56:$BJ56,'Sch A. Input'!$I$14:$BJ$14,"Total",'Sch A. Input'!$I$13:$BJ$13,"&lt;="&amp;U$231)</f>
        <v>0</v>
      </c>
      <c r="V273" s="354">
        <f>'Sch A. Input'!$G56+SUMIFS('Sch A. Input'!$I56:$BJ56,'Sch A. Input'!$I$14:$BJ$14,"Total",'Sch A. Input'!$I$13:$BJ$13,"&lt;="&amp;V$231)</f>
        <v>0</v>
      </c>
      <c r="W273" s="354">
        <f>'Sch A. Input'!$G56+SUMIFS('Sch A. Input'!$I56:$BJ56,'Sch A. Input'!$I$14:$BJ$14,"Total",'Sch A. Input'!$I$13:$BJ$13,"&lt;="&amp;W$231)</f>
        <v>0</v>
      </c>
      <c r="X273" s="314">
        <f>'Sch A. Input'!$G56+SUMIFS('Sch A. Input'!$I56:$BJ56,'Sch A. Input'!$I$14:$BJ$14,"Total",'Sch A. Input'!$I$13:$BJ$13,"&lt;="&amp;X$231)</f>
        <v>0</v>
      </c>
      <c r="Y273" s="317">
        <f t="array" ref="Y273">IFERROR(INDEX($G$231:$X$231,1,MATCH(TRUE,G273:X273&gt;=900000,FALSE)),0)</f>
        <v>0</v>
      </c>
      <c r="Z273" s="341">
        <f t="shared" si="112"/>
        <v>0</v>
      </c>
      <c r="AA273" s="225">
        <f>SUMIFS('Sch A. Input'!I56:BJ56,'Sch A. Input'!$I$14:$BJ$14,"Recurring",'Sch A. Input'!$I$13:$BJ$13,"&lt;="&amp;Y273)</f>
        <v>0</v>
      </c>
      <c r="AB273" s="281">
        <f>SUMIFS('Sch A. Input'!J56:BK56,'Sch A. Input'!$J$14:$BK$14,"One-time",'Sch A. Input'!$J$13:$BK$13,"&lt;="&amp;Y273)</f>
        <v>0</v>
      </c>
      <c r="AC273" s="343">
        <f t="shared" si="113"/>
        <v>0</v>
      </c>
      <c r="AD273" s="346">
        <f t="shared" si="114"/>
        <v>0</v>
      </c>
      <c r="AH273" s="20"/>
      <c r="AL273" s="44"/>
      <c r="BK273" s="2"/>
      <c r="BL273" s="2"/>
      <c r="BM273" s="2"/>
      <c r="BN273" s="2"/>
      <c r="BO273" s="2"/>
      <c r="BP273" s="2"/>
      <c r="BQ273" s="2"/>
      <c r="BR273" s="2"/>
      <c r="BS273" s="2"/>
      <c r="CI273"/>
      <c r="CJ273"/>
      <c r="CK273"/>
      <c r="CL273"/>
      <c r="CM273"/>
      <c r="CN273"/>
      <c r="CO273"/>
      <c r="CP273"/>
      <c r="CQ273"/>
    </row>
    <row r="274" spans="2:95" x14ac:dyDescent="0.25">
      <c r="B274" s="70" t="str">
        <f t="shared" ref="B274:C274" si="155">B166</f>
        <v/>
      </c>
      <c r="C274" s="169" t="str">
        <f t="shared" si="155"/>
        <v/>
      </c>
      <c r="D274" s="303"/>
      <c r="E274" s="304"/>
      <c r="F274" s="275"/>
      <c r="G274" s="307">
        <f>'Sch A. Input'!$G57+SUMIFS('Sch A. Input'!$I57:$BJ57,'Sch A. Input'!$I$14:$BJ$14,"Total",'Sch A. Input'!$I$13:$BJ$13,"&lt;="&amp;G$231)</f>
        <v>0</v>
      </c>
      <c r="H274" s="308">
        <f>'Sch A. Input'!$G57+SUMIFS('Sch A. Input'!$I57:$BJ57,'Sch A. Input'!$I$14:$BJ$14,"Total",'Sch A. Input'!$I$13:$BJ$13,"&lt;="&amp;H$231)</f>
        <v>0</v>
      </c>
      <c r="I274" s="98">
        <f>'Sch A. Input'!$G57+SUMIFS('Sch A. Input'!$I57:$BJ57,'Sch A. Input'!$I$14:$BJ$14,"Total",'Sch A. Input'!$I$13:$BJ$13,"&lt;="&amp;I$231)</f>
        <v>0</v>
      </c>
      <c r="J274" s="248">
        <f>'Sch A. Input'!$G57+SUMIFS('Sch A. Input'!$I57:$BJ57,'Sch A. Input'!$I$14:$BJ$14,"Total",'Sch A. Input'!$I$13:$BJ$13,"&lt;="&amp;J$231)</f>
        <v>0</v>
      </c>
      <c r="K274" s="248">
        <f>'Sch A. Input'!$G57+SUMIFS('Sch A. Input'!$I57:$BJ57,'Sch A. Input'!$I$14:$BJ$14,"Total",'Sch A. Input'!$I$13:$BJ$13,"&lt;="&amp;K$231)</f>
        <v>0</v>
      </c>
      <c r="L274" s="248">
        <f>'Sch A. Input'!$G57+SUMIFS('Sch A. Input'!$I57:$BJ57,'Sch A. Input'!$I$14:$BJ$14,"Total",'Sch A. Input'!$I$13:$BJ$13,"&lt;="&amp;L$231)</f>
        <v>0</v>
      </c>
      <c r="M274" s="248">
        <f>'Sch A. Input'!$G57+SUMIFS('Sch A. Input'!$I57:$BJ57,'Sch A. Input'!$I$14:$BJ$14,"Total",'Sch A. Input'!$I$13:$BJ$13,"&lt;="&amp;M$231)</f>
        <v>0</v>
      </c>
      <c r="N274" s="248">
        <f>'Sch A. Input'!$G57+SUMIFS('Sch A. Input'!$I57:$BJ57,'Sch A. Input'!$I$14:$BJ$14,"Total",'Sch A. Input'!$I$13:$BJ$13,"&lt;="&amp;N$231)</f>
        <v>0</v>
      </c>
      <c r="O274" s="354">
        <f>'Sch A. Input'!$G57+SUMIFS('Sch A. Input'!$I57:$BJ57,'Sch A. Input'!$I$14:$BJ$14,"Total",'Sch A. Input'!$I$13:$BJ$13,"&lt;="&amp;O$231)</f>
        <v>0</v>
      </c>
      <c r="P274" s="354">
        <f>'Sch A. Input'!$G57+SUMIFS('Sch A. Input'!$I57:$BJ57,'Sch A. Input'!$I$14:$BJ$14,"Total",'Sch A. Input'!$I$13:$BJ$13,"&lt;="&amp;P$231)</f>
        <v>0</v>
      </c>
      <c r="Q274" s="354">
        <f>'Sch A. Input'!$G57+SUMIFS('Sch A. Input'!$I57:$BJ57,'Sch A. Input'!$I$14:$BJ$14,"Total",'Sch A. Input'!$I$13:$BJ$13,"&lt;="&amp;Q$231)</f>
        <v>0</v>
      </c>
      <c r="R274" s="354">
        <f>'Sch A. Input'!$G57+SUMIFS('Sch A. Input'!$I57:$BJ57,'Sch A. Input'!$I$14:$BJ$14,"Total",'Sch A. Input'!$I$13:$BJ$13,"&lt;="&amp;R$231)</f>
        <v>0</v>
      </c>
      <c r="S274" s="354">
        <f>'Sch A. Input'!$G57+SUMIFS('Sch A. Input'!$I57:$BJ57,'Sch A. Input'!$I$14:$BJ$14,"Total",'Sch A. Input'!$I$13:$BJ$13,"&lt;="&amp;S$231)</f>
        <v>0</v>
      </c>
      <c r="T274" s="354">
        <f>'Sch A. Input'!$G57+SUMIFS('Sch A. Input'!$I57:$BJ57,'Sch A. Input'!$I$14:$BJ$14,"Total",'Sch A. Input'!$I$13:$BJ$13,"&lt;="&amp;T$231)</f>
        <v>0</v>
      </c>
      <c r="U274" s="354">
        <f>'Sch A. Input'!$G57+SUMIFS('Sch A. Input'!$I57:$BJ57,'Sch A. Input'!$I$14:$BJ$14,"Total",'Sch A. Input'!$I$13:$BJ$13,"&lt;="&amp;U$231)</f>
        <v>0</v>
      </c>
      <c r="V274" s="354">
        <f>'Sch A. Input'!$G57+SUMIFS('Sch A. Input'!$I57:$BJ57,'Sch A. Input'!$I$14:$BJ$14,"Total",'Sch A. Input'!$I$13:$BJ$13,"&lt;="&amp;V$231)</f>
        <v>0</v>
      </c>
      <c r="W274" s="354">
        <f>'Sch A. Input'!$G57+SUMIFS('Sch A. Input'!$I57:$BJ57,'Sch A. Input'!$I$14:$BJ$14,"Total",'Sch A. Input'!$I$13:$BJ$13,"&lt;="&amp;W$231)</f>
        <v>0</v>
      </c>
      <c r="X274" s="314">
        <f>'Sch A. Input'!$G57+SUMIFS('Sch A. Input'!$I57:$BJ57,'Sch A. Input'!$I$14:$BJ$14,"Total",'Sch A. Input'!$I$13:$BJ$13,"&lt;="&amp;X$231)</f>
        <v>0</v>
      </c>
      <c r="Y274" s="317">
        <f t="array" ref="Y274">IFERROR(INDEX($G$231:$X$231,1,MATCH(TRUE,G274:X274&gt;=900000,FALSE)),0)</f>
        <v>0</v>
      </c>
      <c r="Z274" s="341">
        <f t="shared" si="112"/>
        <v>0</v>
      </c>
      <c r="AA274" s="225">
        <f>SUMIFS('Sch A. Input'!I57:BJ57,'Sch A. Input'!$I$14:$BJ$14,"Recurring",'Sch A. Input'!$I$13:$BJ$13,"&lt;="&amp;Y274)</f>
        <v>0</v>
      </c>
      <c r="AB274" s="281">
        <f>SUMIFS('Sch A. Input'!J57:BK57,'Sch A. Input'!$J$14:$BK$14,"One-time",'Sch A. Input'!$J$13:$BK$13,"&lt;="&amp;Y274)</f>
        <v>0</v>
      </c>
      <c r="AC274" s="343">
        <f t="shared" si="113"/>
        <v>0</v>
      </c>
      <c r="AD274" s="346">
        <f t="shared" si="114"/>
        <v>0</v>
      </c>
      <c r="AH274" s="20"/>
      <c r="AL274" s="44"/>
      <c r="BK274" s="2"/>
      <c r="BL274" s="2"/>
      <c r="BM274" s="2"/>
      <c r="BN274" s="2"/>
      <c r="BO274" s="2"/>
      <c r="BP274" s="2"/>
      <c r="BQ274" s="2"/>
      <c r="BR274" s="2"/>
      <c r="BS274" s="2"/>
      <c r="CI274"/>
      <c r="CJ274"/>
      <c r="CK274"/>
      <c r="CL274"/>
      <c r="CM274"/>
      <c r="CN274"/>
      <c r="CO274"/>
      <c r="CP274"/>
      <c r="CQ274"/>
    </row>
    <row r="275" spans="2:95" x14ac:dyDescent="0.25">
      <c r="B275" s="70" t="str">
        <f t="shared" ref="B275:C275" si="156">B167</f>
        <v/>
      </c>
      <c r="C275" s="169" t="str">
        <f t="shared" si="156"/>
        <v/>
      </c>
      <c r="D275" s="303"/>
      <c r="E275" s="304"/>
      <c r="F275" s="275"/>
      <c r="G275" s="307">
        <f>'Sch A. Input'!$G58+SUMIFS('Sch A. Input'!$I58:$BJ58,'Sch A. Input'!$I$14:$BJ$14,"Total",'Sch A. Input'!$I$13:$BJ$13,"&lt;="&amp;G$231)</f>
        <v>0</v>
      </c>
      <c r="H275" s="308">
        <f>'Sch A. Input'!$G58+SUMIFS('Sch A. Input'!$I58:$BJ58,'Sch A. Input'!$I$14:$BJ$14,"Total",'Sch A. Input'!$I$13:$BJ$13,"&lt;="&amp;H$231)</f>
        <v>0</v>
      </c>
      <c r="I275" s="98">
        <f>'Sch A. Input'!$G58+SUMIFS('Sch A. Input'!$I58:$BJ58,'Sch A. Input'!$I$14:$BJ$14,"Total",'Sch A. Input'!$I$13:$BJ$13,"&lt;="&amp;I$231)</f>
        <v>0</v>
      </c>
      <c r="J275" s="248">
        <f>'Sch A. Input'!$G58+SUMIFS('Sch A. Input'!$I58:$BJ58,'Sch A. Input'!$I$14:$BJ$14,"Total",'Sch A. Input'!$I$13:$BJ$13,"&lt;="&amp;J$231)</f>
        <v>0</v>
      </c>
      <c r="K275" s="248">
        <f>'Sch A. Input'!$G58+SUMIFS('Sch A. Input'!$I58:$BJ58,'Sch A. Input'!$I$14:$BJ$14,"Total",'Sch A. Input'!$I$13:$BJ$13,"&lt;="&amp;K$231)</f>
        <v>0</v>
      </c>
      <c r="L275" s="248">
        <f>'Sch A. Input'!$G58+SUMIFS('Sch A. Input'!$I58:$BJ58,'Sch A. Input'!$I$14:$BJ$14,"Total",'Sch A. Input'!$I$13:$BJ$13,"&lt;="&amp;L$231)</f>
        <v>0</v>
      </c>
      <c r="M275" s="248">
        <f>'Sch A. Input'!$G58+SUMIFS('Sch A. Input'!$I58:$BJ58,'Sch A. Input'!$I$14:$BJ$14,"Total",'Sch A. Input'!$I$13:$BJ$13,"&lt;="&amp;M$231)</f>
        <v>0</v>
      </c>
      <c r="N275" s="248">
        <f>'Sch A. Input'!$G58+SUMIFS('Sch A. Input'!$I58:$BJ58,'Sch A. Input'!$I$14:$BJ$14,"Total",'Sch A. Input'!$I$13:$BJ$13,"&lt;="&amp;N$231)</f>
        <v>0</v>
      </c>
      <c r="O275" s="354">
        <f>'Sch A. Input'!$G58+SUMIFS('Sch A. Input'!$I58:$BJ58,'Sch A. Input'!$I$14:$BJ$14,"Total",'Sch A. Input'!$I$13:$BJ$13,"&lt;="&amp;O$231)</f>
        <v>0</v>
      </c>
      <c r="P275" s="354">
        <f>'Sch A. Input'!$G58+SUMIFS('Sch A. Input'!$I58:$BJ58,'Sch A. Input'!$I$14:$BJ$14,"Total",'Sch A. Input'!$I$13:$BJ$13,"&lt;="&amp;P$231)</f>
        <v>0</v>
      </c>
      <c r="Q275" s="354">
        <f>'Sch A. Input'!$G58+SUMIFS('Sch A. Input'!$I58:$BJ58,'Sch A. Input'!$I$14:$BJ$14,"Total",'Sch A. Input'!$I$13:$BJ$13,"&lt;="&amp;Q$231)</f>
        <v>0</v>
      </c>
      <c r="R275" s="354">
        <f>'Sch A. Input'!$G58+SUMIFS('Sch A. Input'!$I58:$BJ58,'Sch A. Input'!$I$14:$BJ$14,"Total",'Sch A. Input'!$I$13:$BJ$13,"&lt;="&amp;R$231)</f>
        <v>0</v>
      </c>
      <c r="S275" s="354">
        <f>'Sch A. Input'!$G58+SUMIFS('Sch A. Input'!$I58:$BJ58,'Sch A. Input'!$I$14:$BJ$14,"Total",'Sch A. Input'!$I$13:$BJ$13,"&lt;="&amp;S$231)</f>
        <v>0</v>
      </c>
      <c r="T275" s="354">
        <f>'Sch A. Input'!$G58+SUMIFS('Sch A. Input'!$I58:$BJ58,'Sch A. Input'!$I$14:$BJ$14,"Total",'Sch A. Input'!$I$13:$BJ$13,"&lt;="&amp;T$231)</f>
        <v>0</v>
      </c>
      <c r="U275" s="354">
        <f>'Sch A. Input'!$G58+SUMIFS('Sch A. Input'!$I58:$BJ58,'Sch A. Input'!$I$14:$BJ$14,"Total",'Sch A. Input'!$I$13:$BJ$13,"&lt;="&amp;U$231)</f>
        <v>0</v>
      </c>
      <c r="V275" s="354">
        <f>'Sch A. Input'!$G58+SUMIFS('Sch A. Input'!$I58:$BJ58,'Sch A. Input'!$I$14:$BJ$14,"Total",'Sch A. Input'!$I$13:$BJ$13,"&lt;="&amp;V$231)</f>
        <v>0</v>
      </c>
      <c r="W275" s="354">
        <f>'Sch A. Input'!$G58+SUMIFS('Sch A. Input'!$I58:$BJ58,'Sch A. Input'!$I$14:$BJ$14,"Total",'Sch A. Input'!$I$13:$BJ$13,"&lt;="&amp;W$231)</f>
        <v>0</v>
      </c>
      <c r="X275" s="314">
        <f>'Sch A. Input'!$G58+SUMIFS('Sch A. Input'!$I58:$BJ58,'Sch A. Input'!$I$14:$BJ$14,"Total",'Sch A. Input'!$I$13:$BJ$13,"&lt;="&amp;X$231)</f>
        <v>0</v>
      </c>
      <c r="Y275" s="317">
        <f t="array" ref="Y275">IFERROR(INDEX($G$231:$X$231,1,MATCH(TRUE,G275:X275&gt;=900000,FALSE)),0)</f>
        <v>0</v>
      </c>
      <c r="Z275" s="341">
        <f t="shared" si="112"/>
        <v>0</v>
      </c>
      <c r="AA275" s="225">
        <f>SUMIFS('Sch A. Input'!I58:BJ58,'Sch A. Input'!$I$14:$BJ$14,"Recurring",'Sch A. Input'!$I$13:$BJ$13,"&lt;="&amp;Y275)</f>
        <v>0</v>
      </c>
      <c r="AB275" s="281">
        <f>SUMIFS('Sch A. Input'!J58:BK58,'Sch A. Input'!$J$14:$BK$14,"One-time",'Sch A. Input'!$J$13:$BK$13,"&lt;="&amp;Y275)</f>
        <v>0</v>
      </c>
      <c r="AC275" s="343">
        <f t="shared" si="113"/>
        <v>0</v>
      </c>
      <c r="AD275" s="346">
        <f t="shared" si="114"/>
        <v>0</v>
      </c>
      <c r="AH275" s="20"/>
      <c r="AL275" s="44"/>
      <c r="BK275" s="2"/>
      <c r="BL275" s="2"/>
      <c r="BM275" s="2"/>
      <c r="BN275" s="2"/>
      <c r="BO275" s="2"/>
      <c r="BP275" s="2"/>
      <c r="BQ275" s="2"/>
      <c r="BR275" s="2"/>
      <c r="BS275" s="2"/>
      <c r="CI275"/>
      <c r="CJ275"/>
      <c r="CK275"/>
      <c r="CL275"/>
      <c r="CM275"/>
      <c r="CN275"/>
      <c r="CO275"/>
      <c r="CP275"/>
      <c r="CQ275"/>
    </row>
    <row r="276" spans="2:95" x14ac:dyDescent="0.25">
      <c r="B276" s="70" t="str">
        <f t="shared" ref="B276:C276" si="157">B168</f>
        <v/>
      </c>
      <c r="C276" s="169" t="str">
        <f t="shared" si="157"/>
        <v/>
      </c>
      <c r="D276" s="303"/>
      <c r="E276" s="304"/>
      <c r="F276" s="275"/>
      <c r="G276" s="307">
        <f>'Sch A. Input'!$G59+SUMIFS('Sch A. Input'!$I59:$BJ59,'Sch A. Input'!$I$14:$BJ$14,"Total",'Sch A. Input'!$I$13:$BJ$13,"&lt;="&amp;G$231)</f>
        <v>0</v>
      </c>
      <c r="H276" s="308">
        <f>'Sch A. Input'!$G59+SUMIFS('Sch A. Input'!$I59:$BJ59,'Sch A. Input'!$I$14:$BJ$14,"Total",'Sch A. Input'!$I$13:$BJ$13,"&lt;="&amp;H$231)</f>
        <v>0</v>
      </c>
      <c r="I276" s="98">
        <f>'Sch A. Input'!$G59+SUMIFS('Sch A. Input'!$I59:$BJ59,'Sch A. Input'!$I$14:$BJ$14,"Total",'Sch A. Input'!$I$13:$BJ$13,"&lt;="&amp;I$231)</f>
        <v>0</v>
      </c>
      <c r="J276" s="248">
        <f>'Sch A. Input'!$G59+SUMIFS('Sch A. Input'!$I59:$BJ59,'Sch A. Input'!$I$14:$BJ$14,"Total",'Sch A. Input'!$I$13:$BJ$13,"&lt;="&amp;J$231)</f>
        <v>0</v>
      </c>
      <c r="K276" s="248">
        <f>'Sch A. Input'!$G59+SUMIFS('Sch A. Input'!$I59:$BJ59,'Sch A. Input'!$I$14:$BJ$14,"Total",'Sch A. Input'!$I$13:$BJ$13,"&lt;="&amp;K$231)</f>
        <v>0</v>
      </c>
      <c r="L276" s="248">
        <f>'Sch A. Input'!$G59+SUMIFS('Sch A. Input'!$I59:$BJ59,'Sch A. Input'!$I$14:$BJ$14,"Total",'Sch A. Input'!$I$13:$BJ$13,"&lt;="&amp;L$231)</f>
        <v>0</v>
      </c>
      <c r="M276" s="248">
        <f>'Sch A. Input'!$G59+SUMIFS('Sch A. Input'!$I59:$BJ59,'Sch A. Input'!$I$14:$BJ$14,"Total",'Sch A. Input'!$I$13:$BJ$13,"&lt;="&amp;M$231)</f>
        <v>0</v>
      </c>
      <c r="N276" s="248">
        <f>'Sch A. Input'!$G59+SUMIFS('Sch A. Input'!$I59:$BJ59,'Sch A. Input'!$I$14:$BJ$14,"Total",'Sch A. Input'!$I$13:$BJ$13,"&lt;="&amp;N$231)</f>
        <v>0</v>
      </c>
      <c r="O276" s="354">
        <f>'Sch A. Input'!$G59+SUMIFS('Sch A. Input'!$I59:$BJ59,'Sch A. Input'!$I$14:$BJ$14,"Total",'Sch A. Input'!$I$13:$BJ$13,"&lt;="&amp;O$231)</f>
        <v>0</v>
      </c>
      <c r="P276" s="354">
        <f>'Sch A. Input'!$G59+SUMIFS('Sch A. Input'!$I59:$BJ59,'Sch A. Input'!$I$14:$BJ$14,"Total",'Sch A. Input'!$I$13:$BJ$13,"&lt;="&amp;P$231)</f>
        <v>0</v>
      </c>
      <c r="Q276" s="354">
        <f>'Sch A. Input'!$G59+SUMIFS('Sch A. Input'!$I59:$BJ59,'Sch A. Input'!$I$14:$BJ$14,"Total",'Sch A. Input'!$I$13:$BJ$13,"&lt;="&amp;Q$231)</f>
        <v>0</v>
      </c>
      <c r="R276" s="354">
        <f>'Sch A. Input'!$G59+SUMIFS('Sch A. Input'!$I59:$BJ59,'Sch A. Input'!$I$14:$BJ$14,"Total",'Sch A. Input'!$I$13:$BJ$13,"&lt;="&amp;R$231)</f>
        <v>0</v>
      </c>
      <c r="S276" s="354">
        <f>'Sch A. Input'!$G59+SUMIFS('Sch A. Input'!$I59:$BJ59,'Sch A. Input'!$I$14:$BJ$14,"Total",'Sch A. Input'!$I$13:$BJ$13,"&lt;="&amp;S$231)</f>
        <v>0</v>
      </c>
      <c r="T276" s="354">
        <f>'Sch A. Input'!$G59+SUMIFS('Sch A. Input'!$I59:$BJ59,'Sch A. Input'!$I$14:$BJ$14,"Total",'Sch A. Input'!$I$13:$BJ$13,"&lt;="&amp;T$231)</f>
        <v>0</v>
      </c>
      <c r="U276" s="354">
        <f>'Sch A. Input'!$G59+SUMIFS('Sch A. Input'!$I59:$BJ59,'Sch A. Input'!$I$14:$BJ$14,"Total",'Sch A. Input'!$I$13:$BJ$13,"&lt;="&amp;U$231)</f>
        <v>0</v>
      </c>
      <c r="V276" s="354">
        <f>'Sch A. Input'!$G59+SUMIFS('Sch A. Input'!$I59:$BJ59,'Sch A. Input'!$I$14:$BJ$14,"Total",'Sch A. Input'!$I$13:$BJ$13,"&lt;="&amp;V$231)</f>
        <v>0</v>
      </c>
      <c r="W276" s="354">
        <f>'Sch A. Input'!$G59+SUMIFS('Sch A. Input'!$I59:$BJ59,'Sch A. Input'!$I$14:$BJ$14,"Total",'Sch A. Input'!$I$13:$BJ$13,"&lt;="&amp;W$231)</f>
        <v>0</v>
      </c>
      <c r="X276" s="314">
        <f>'Sch A. Input'!$G59+SUMIFS('Sch A. Input'!$I59:$BJ59,'Sch A. Input'!$I$14:$BJ$14,"Total",'Sch A. Input'!$I$13:$BJ$13,"&lt;="&amp;X$231)</f>
        <v>0</v>
      </c>
      <c r="Y276" s="317">
        <f t="array" ref="Y276">IFERROR(INDEX($G$231:$X$231,1,MATCH(TRUE,G276:X276&gt;=900000,FALSE)),0)</f>
        <v>0</v>
      </c>
      <c r="Z276" s="341">
        <f t="shared" si="112"/>
        <v>0</v>
      </c>
      <c r="AA276" s="225">
        <f>SUMIFS('Sch A. Input'!I59:BJ59,'Sch A. Input'!$I$14:$BJ$14,"Recurring",'Sch A. Input'!$I$13:$BJ$13,"&lt;="&amp;Y276)</f>
        <v>0</v>
      </c>
      <c r="AB276" s="281">
        <f>SUMIFS('Sch A. Input'!J59:BK59,'Sch A. Input'!$J$14:$BK$14,"One-time",'Sch A. Input'!$J$13:$BK$13,"&lt;="&amp;Y276)</f>
        <v>0</v>
      </c>
      <c r="AC276" s="343">
        <f t="shared" si="113"/>
        <v>0</v>
      </c>
      <c r="AD276" s="346">
        <f t="shared" si="114"/>
        <v>0</v>
      </c>
      <c r="AH276" s="20"/>
      <c r="AL276" s="44"/>
      <c r="BK276" s="2"/>
      <c r="BL276" s="2"/>
      <c r="BM276" s="2"/>
      <c r="BN276" s="2"/>
      <c r="BO276" s="2"/>
      <c r="BP276" s="2"/>
      <c r="BQ276" s="2"/>
      <c r="BR276" s="2"/>
      <c r="BS276" s="2"/>
      <c r="CI276"/>
      <c r="CJ276"/>
      <c r="CK276"/>
      <c r="CL276"/>
      <c r="CM276"/>
      <c r="CN276"/>
      <c r="CO276"/>
      <c r="CP276"/>
      <c r="CQ276"/>
    </row>
    <row r="277" spans="2:95" x14ac:dyDescent="0.25">
      <c r="B277" s="70" t="str">
        <f t="shared" ref="B277:C277" si="158">B169</f>
        <v/>
      </c>
      <c r="C277" s="169" t="str">
        <f t="shared" si="158"/>
        <v/>
      </c>
      <c r="D277" s="303"/>
      <c r="E277" s="304"/>
      <c r="F277" s="275"/>
      <c r="G277" s="307">
        <f>'Sch A. Input'!$G60+SUMIFS('Sch A. Input'!$I60:$BJ60,'Sch A. Input'!$I$14:$BJ$14,"Total",'Sch A. Input'!$I$13:$BJ$13,"&lt;="&amp;G$231)</f>
        <v>0</v>
      </c>
      <c r="H277" s="308">
        <f>'Sch A. Input'!$G60+SUMIFS('Sch A. Input'!$I60:$BJ60,'Sch A. Input'!$I$14:$BJ$14,"Total",'Sch A. Input'!$I$13:$BJ$13,"&lt;="&amp;H$231)</f>
        <v>0</v>
      </c>
      <c r="I277" s="98">
        <f>'Sch A. Input'!$G60+SUMIFS('Sch A. Input'!$I60:$BJ60,'Sch A. Input'!$I$14:$BJ$14,"Total",'Sch A. Input'!$I$13:$BJ$13,"&lt;="&amp;I$231)</f>
        <v>0</v>
      </c>
      <c r="J277" s="248">
        <f>'Sch A. Input'!$G60+SUMIFS('Sch A. Input'!$I60:$BJ60,'Sch A. Input'!$I$14:$BJ$14,"Total",'Sch A. Input'!$I$13:$BJ$13,"&lt;="&amp;J$231)</f>
        <v>0</v>
      </c>
      <c r="K277" s="248">
        <f>'Sch A. Input'!$G60+SUMIFS('Sch A. Input'!$I60:$BJ60,'Sch A. Input'!$I$14:$BJ$14,"Total",'Sch A. Input'!$I$13:$BJ$13,"&lt;="&amp;K$231)</f>
        <v>0</v>
      </c>
      <c r="L277" s="248">
        <f>'Sch A. Input'!$G60+SUMIFS('Sch A. Input'!$I60:$BJ60,'Sch A. Input'!$I$14:$BJ$14,"Total",'Sch A. Input'!$I$13:$BJ$13,"&lt;="&amp;L$231)</f>
        <v>0</v>
      </c>
      <c r="M277" s="248">
        <f>'Sch A. Input'!$G60+SUMIFS('Sch A. Input'!$I60:$BJ60,'Sch A. Input'!$I$14:$BJ$14,"Total",'Sch A. Input'!$I$13:$BJ$13,"&lt;="&amp;M$231)</f>
        <v>0</v>
      </c>
      <c r="N277" s="248">
        <f>'Sch A. Input'!$G60+SUMIFS('Sch A. Input'!$I60:$BJ60,'Sch A. Input'!$I$14:$BJ$14,"Total",'Sch A. Input'!$I$13:$BJ$13,"&lt;="&amp;N$231)</f>
        <v>0</v>
      </c>
      <c r="O277" s="354">
        <f>'Sch A. Input'!$G60+SUMIFS('Sch A. Input'!$I60:$BJ60,'Sch A. Input'!$I$14:$BJ$14,"Total",'Sch A. Input'!$I$13:$BJ$13,"&lt;="&amp;O$231)</f>
        <v>0</v>
      </c>
      <c r="P277" s="354">
        <f>'Sch A. Input'!$G60+SUMIFS('Sch A. Input'!$I60:$BJ60,'Sch A. Input'!$I$14:$BJ$14,"Total",'Sch A. Input'!$I$13:$BJ$13,"&lt;="&amp;P$231)</f>
        <v>0</v>
      </c>
      <c r="Q277" s="354">
        <f>'Sch A. Input'!$G60+SUMIFS('Sch A. Input'!$I60:$BJ60,'Sch A. Input'!$I$14:$BJ$14,"Total",'Sch A. Input'!$I$13:$BJ$13,"&lt;="&amp;Q$231)</f>
        <v>0</v>
      </c>
      <c r="R277" s="354">
        <f>'Sch A. Input'!$G60+SUMIFS('Sch A. Input'!$I60:$BJ60,'Sch A. Input'!$I$14:$BJ$14,"Total",'Sch A. Input'!$I$13:$BJ$13,"&lt;="&amp;R$231)</f>
        <v>0</v>
      </c>
      <c r="S277" s="354">
        <f>'Sch A. Input'!$G60+SUMIFS('Sch A. Input'!$I60:$BJ60,'Sch A. Input'!$I$14:$BJ$14,"Total",'Sch A. Input'!$I$13:$BJ$13,"&lt;="&amp;S$231)</f>
        <v>0</v>
      </c>
      <c r="T277" s="354">
        <f>'Sch A. Input'!$G60+SUMIFS('Sch A. Input'!$I60:$BJ60,'Sch A. Input'!$I$14:$BJ$14,"Total",'Sch A. Input'!$I$13:$BJ$13,"&lt;="&amp;T$231)</f>
        <v>0</v>
      </c>
      <c r="U277" s="354">
        <f>'Sch A. Input'!$G60+SUMIFS('Sch A. Input'!$I60:$BJ60,'Sch A. Input'!$I$14:$BJ$14,"Total",'Sch A. Input'!$I$13:$BJ$13,"&lt;="&amp;U$231)</f>
        <v>0</v>
      </c>
      <c r="V277" s="354">
        <f>'Sch A. Input'!$G60+SUMIFS('Sch A. Input'!$I60:$BJ60,'Sch A. Input'!$I$14:$BJ$14,"Total",'Sch A. Input'!$I$13:$BJ$13,"&lt;="&amp;V$231)</f>
        <v>0</v>
      </c>
      <c r="W277" s="354">
        <f>'Sch A. Input'!$G60+SUMIFS('Sch A. Input'!$I60:$BJ60,'Sch A. Input'!$I$14:$BJ$14,"Total",'Sch A. Input'!$I$13:$BJ$13,"&lt;="&amp;W$231)</f>
        <v>0</v>
      </c>
      <c r="X277" s="314">
        <f>'Sch A. Input'!$G60+SUMIFS('Sch A. Input'!$I60:$BJ60,'Sch A. Input'!$I$14:$BJ$14,"Total",'Sch A. Input'!$I$13:$BJ$13,"&lt;="&amp;X$231)</f>
        <v>0</v>
      </c>
      <c r="Y277" s="317">
        <f t="array" ref="Y277">IFERROR(INDEX($G$231:$X$231,1,MATCH(TRUE,G277:X277&gt;=900000,FALSE)),0)</f>
        <v>0</v>
      </c>
      <c r="Z277" s="341">
        <f t="shared" si="112"/>
        <v>0</v>
      </c>
      <c r="AA277" s="225">
        <f>SUMIFS('Sch A. Input'!I60:BJ60,'Sch A. Input'!$I$14:$BJ$14,"Recurring",'Sch A. Input'!$I$13:$BJ$13,"&lt;="&amp;Y277)</f>
        <v>0</v>
      </c>
      <c r="AB277" s="281">
        <f>SUMIFS('Sch A. Input'!J60:BK60,'Sch A. Input'!$J$14:$BK$14,"One-time",'Sch A. Input'!$J$13:$BK$13,"&lt;="&amp;Y277)</f>
        <v>0</v>
      </c>
      <c r="AC277" s="343">
        <f t="shared" si="113"/>
        <v>0</v>
      </c>
      <c r="AD277" s="346">
        <f t="shared" si="114"/>
        <v>0</v>
      </c>
      <c r="AH277" s="20"/>
      <c r="AL277" s="44"/>
      <c r="BK277" s="2"/>
      <c r="BL277" s="2"/>
      <c r="BM277" s="2"/>
      <c r="BN277" s="2"/>
      <c r="BO277" s="2"/>
      <c r="BP277" s="2"/>
      <c r="BQ277" s="2"/>
      <c r="BR277" s="2"/>
      <c r="BS277" s="2"/>
      <c r="CI277"/>
      <c r="CJ277"/>
      <c r="CK277"/>
      <c r="CL277"/>
      <c r="CM277"/>
      <c r="CN277"/>
      <c r="CO277"/>
      <c r="CP277"/>
      <c r="CQ277"/>
    </row>
    <row r="278" spans="2:95" x14ac:dyDescent="0.25">
      <c r="B278" s="70" t="str">
        <f t="shared" ref="B278:C278" si="159">B170</f>
        <v/>
      </c>
      <c r="C278" s="169" t="str">
        <f t="shared" si="159"/>
        <v/>
      </c>
      <c r="D278" s="303"/>
      <c r="E278" s="304"/>
      <c r="F278" s="275"/>
      <c r="G278" s="307">
        <f>'Sch A. Input'!$G61+SUMIFS('Sch A. Input'!$I61:$BJ61,'Sch A. Input'!$I$14:$BJ$14,"Total",'Sch A. Input'!$I$13:$BJ$13,"&lt;="&amp;G$231)</f>
        <v>0</v>
      </c>
      <c r="H278" s="308">
        <f>'Sch A. Input'!$G61+SUMIFS('Sch A. Input'!$I61:$BJ61,'Sch A. Input'!$I$14:$BJ$14,"Total",'Sch A. Input'!$I$13:$BJ$13,"&lt;="&amp;H$231)</f>
        <v>0</v>
      </c>
      <c r="I278" s="98">
        <f>'Sch A. Input'!$G61+SUMIFS('Sch A. Input'!$I61:$BJ61,'Sch A. Input'!$I$14:$BJ$14,"Total",'Sch A. Input'!$I$13:$BJ$13,"&lt;="&amp;I$231)</f>
        <v>0</v>
      </c>
      <c r="J278" s="248">
        <f>'Sch A. Input'!$G61+SUMIFS('Sch A. Input'!$I61:$BJ61,'Sch A. Input'!$I$14:$BJ$14,"Total",'Sch A. Input'!$I$13:$BJ$13,"&lt;="&amp;J$231)</f>
        <v>0</v>
      </c>
      <c r="K278" s="248">
        <f>'Sch A. Input'!$G61+SUMIFS('Sch A. Input'!$I61:$BJ61,'Sch A. Input'!$I$14:$BJ$14,"Total",'Sch A. Input'!$I$13:$BJ$13,"&lt;="&amp;K$231)</f>
        <v>0</v>
      </c>
      <c r="L278" s="248">
        <f>'Sch A. Input'!$G61+SUMIFS('Sch A. Input'!$I61:$BJ61,'Sch A. Input'!$I$14:$BJ$14,"Total",'Sch A. Input'!$I$13:$BJ$13,"&lt;="&amp;L$231)</f>
        <v>0</v>
      </c>
      <c r="M278" s="248">
        <f>'Sch A. Input'!$G61+SUMIFS('Sch A. Input'!$I61:$BJ61,'Sch A. Input'!$I$14:$BJ$14,"Total",'Sch A. Input'!$I$13:$BJ$13,"&lt;="&amp;M$231)</f>
        <v>0</v>
      </c>
      <c r="N278" s="248">
        <f>'Sch A. Input'!$G61+SUMIFS('Sch A. Input'!$I61:$BJ61,'Sch A. Input'!$I$14:$BJ$14,"Total",'Sch A. Input'!$I$13:$BJ$13,"&lt;="&amp;N$231)</f>
        <v>0</v>
      </c>
      <c r="O278" s="354">
        <f>'Sch A. Input'!$G61+SUMIFS('Sch A. Input'!$I61:$BJ61,'Sch A. Input'!$I$14:$BJ$14,"Total",'Sch A. Input'!$I$13:$BJ$13,"&lt;="&amp;O$231)</f>
        <v>0</v>
      </c>
      <c r="P278" s="354">
        <f>'Sch A. Input'!$G61+SUMIFS('Sch A. Input'!$I61:$BJ61,'Sch A. Input'!$I$14:$BJ$14,"Total",'Sch A. Input'!$I$13:$BJ$13,"&lt;="&amp;P$231)</f>
        <v>0</v>
      </c>
      <c r="Q278" s="354">
        <f>'Sch A. Input'!$G61+SUMIFS('Sch A. Input'!$I61:$BJ61,'Sch A. Input'!$I$14:$BJ$14,"Total",'Sch A. Input'!$I$13:$BJ$13,"&lt;="&amp;Q$231)</f>
        <v>0</v>
      </c>
      <c r="R278" s="354">
        <f>'Sch A. Input'!$G61+SUMIFS('Sch A. Input'!$I61:$BJ61,'Sch A. Input'!$I$14:$BJ$14,"Total",'Sch A. Input'!$I$13:$BJ$13,"&lt;="&amp;R$231)</f>
        <v>0</v>
      </c>
      <c r="S278" s="354">
        <f>'Sch A. Input'!$G61+SUMIFS('Sch A. Input'!$I61:$BJ61,'Sch A. Input'!$I$14:$BJ$14,"Total",'Sch A. Input'!$I$13:$BJ$13,"&lt;="&amp;S$231)</f>
        <v>0</v>
      </c>
      <c r="T278" s="354">
        <f>'Sch A. Input'!$G61+SUMIFS('Sch A. Input'!$I61:$BJ61,'Sch A. Input'!$I$14:$BJ$14,"Total",'Sch A. Input'!$I$13:$BJ$13,"&lt;="&amp;T$231)</f>
        <v>0</v>
      </c>
      <c r="U278" s="354">
        <f>'Sch A. Input'!$G61+SUMIFS('Sch A. Input'!$I61:$BJ61,'Sch A. Input'!$I$14:$BJ$14,"Total",'Sch A. Input'!$I$13:$BJ$13,"&lt;="&amp;U$231)</f>
        <v>0</v>
      </c>
      <c r="V278" s="354">
        <f>'Sch A. Input'!$G61+SUMIFS('Sch A. Input'!$I61:$BJ61,'Sch A. Input'!$I$14:$BJ$14,"Total",'Sch A. Input'!$I$13:$BJ$13,"&lt;="&amp;V$231)</f>
        <v>0</v>
      </c>
      <c r="W278" s="354">
        <f>'Sch A. Input'!$G61+SUMIFS('Sch A. Input'!$I61:$BJ61,'Sch A. Input'!$I$14:$BJ$14,"Total",'Sch A. Input'!$I$13:$BJ$13,"&lt;="&amp;W$231)</f>
        <v>0</v>
      </c>
      <c r="X278" s="314">
        <f>'Sch A. Input'!$G61+SUMIFS('Sch A. Input'!$I61:$BJ61,'Sch A. Input'!$I$14:$BJ$14,"Total",'Sch A. Input'!$I$13:$BJ$13,"&lt;="&amp;X$231)</f>
        <v>0</v>
      </c>
      <c r="Y278" s="317">
        <f t="array" ref="Y278">IFERROR(INDEX($G$231:$X$231,1,MATCH(TRUE,G278:X278&gt;=900000,FALSE)),0)</f>
        <v>0</v>
      </c>
      <c r="Z278" s="341">
        <f t="shared" si="112"/>
        <v>0</v>
      </c>
      <c r="AA278" s="225">
        <f>SUMIFS('Sch A. Input'!I61:BJ61,'Sch A. Input'!$I$14:$BJ$14,"Recurring",'Sch A. Input'!$I$13:$BJ$13,"&lt;="&amp;Y278)</f>
        <v>0</v>
      </c>
      <c r="AB278" s="281">
        <f>SUMIFS('Sch A. Input'!J61:BK61,'Sch A. Input'!$J$14:$BK$14,"One-time",'Sch A. Input'!$J$13:$BK$13,"&lt;="&amp;Y278)</f>
        <v>0</v>
      </c>
      <c r="AC278" s="343">
        <f t="shared" si="113"/>
        <v>0</v>
      </c>
      <c r="AD278" s="346">
        <f t="shared" si="114"/>
        <v>0</v>
      </c>
      <c r="AH278" s="20"/>
      <c r="AL278" s="44"/>
      <c r="BK278" s="2"/>
      <c r="BL278" s="2"/>
      <c r="BM278" s="2"/>
      <c r="BN278" s="2"/>
      <c r="BO278" s="2"/>
      <c r="BP278" s="2"/>
      <c r="BQ278" s="2"/>
      <c r="BR278" s="2"/>
      <c r="BS278" s="2"/>
      <c r="CI278"/>
      <c r="CJ278"/>
      <c r="CK278"/>
      <c r="CL278"/>
      <c r="CM278"/>
      <c r="CN278"/>
      <c r="CO278"/>
      <c r="CP278"/>
      <c r="CQ278"/>
    </row>
    <row r="279" spans="2:95" x14ac:dyDescent="0.25">
      <c r="B279" s="70" t="str">
        <f t="shared" ref="B279:C279" si="160">B171</f>
        <v/>
      </c>
      <c r="C279" s="169" t="str">
        <f t="shared" si="160"/>
        <v/>
      </c>
      <c r="D279" s="303"/>
      <c r="E279" s="304"/>
      <c r="F279" s="275"/>
      <c r="G279" s="307">
        <f>'Sch A. Input'!$G62+SUMIFS('Sch A. Input'!$I62:$BJ62,'Sch A. Input'!$I$14:$BJ$14,"Total",'Sch A. Input'!$I$13:$BJ$13,"&lt;="&amp;G$231)</f>
        <v>0</v>
      </c>
      <c r="H279" s="308">
        <f>'Sch A. Input'!$G62+SUMIFS('Sch A. Input'!$I62:$BJ62,'Sch A. Input'!$I$14:$BJ$14,"Total",'Sch A. Input'!$I$13:$BJ$13,"&lt;="&amp;H$231)</f>
        <v>0</v>
      </c>
      <c r="I279" s="98">
        <f>'Sch A. Input'!$G62+SUMIFS('Sch A. Input'!$I62:$BJ62,'Sch A. Input'!$I$14:$BJ$14,"Total",'Sch A. Input'!$I$13:$BJ$13,"&lt;="&amp;I$231)</f>
        <v>0</v>
      </c>
      <c r="J279" s="248">
        <f>'Sch A. Input'!$G62+SUMIFS('Sch A. Input'!$I62:$BJ62,'Sch A. Input'!$I$14:$BJ$14,"Total",'Sch A. Input'!$I$13:$BJ$13,"&lt;="&amp;J$231)</f>
        <v>0</v>
      </c>
      <c r="K279" s="248">
        <f>'Sch A. Input'!$G62+SUMIFS('Sch A. Input'!$I62:$BJ62,'Sch A. Input'!$I$14:$BJ$14,"Total",'Sch A. Input'!$I$13:$BJ$13,"&lt;="&amp;K$231)</f>
        <v>0</v>
      </c>
      <c r="L279" s="248">
        <f>'Sch A. Input'!$G62+SUMIFS('Sch A. Input'!$I62:$BJ62,'Sch A. Input'!$I$14:$BJ$14,"Total",'Sch A. Input'!$I$13:$BJ$13,"&lt;="&amp;L$231)</f>
        <v>0</v>
      </c>
      <c r="M279" s="248">
        <f>'Sch A. Input'!$G62+SUMIFS('Sch A. Input'!$I62:$BJ62,'Sch A. Input'!$I$14:$BJ$14,"Total",'Sch A. Input'!$I$13:$BJ$13,"&lt;="&amp;M$231)</f>
        <v>0</v>
      </c>
      <c r="N279" s="248">
        <f>'Sch A. Input'!$G62+SUMIFS('Sch A. Input'!$I62:$BJ62,'Sch A. Input'!$I$14:$BJ$14,"Total",'Sch A. Input'!$I$13:$BJ$13,"&lt;="&amp;N$231)</f>
        <v>0</v>
      </c>
      <c r="O279" s="354">
        <f>'Sch A. Input'!$G62+SUMIFS('Sch A. Input'!$I62:$BJ62,'Sch A. Input'!$I$14:$BJ$14,"Total",'Sch A. Input'!$I$13:$BJ$13,"&lt;="&amp;O$231)</f>
        <v>0</v>
      </c>
      <c r="P279" s="354">
        <f>'Sch A. Input'!$G62+SUMIFS('Sch A. Input'!$I62:$BJ62,'Sch A. Input'!$I$14:$BJ$14,"Total",'Sch A. Input'!$I$13:$BJ$13,"&lt;="&amp;P$231)</f>
        <v>0</v>
      </c>
      <c r="Q279" s="354">
        <f>'Sch A. Input'!$G62+SUMIFS('Sch A. Input'!$I62:$BJ62,'Sch A. Input'!$I$14:$BJ$14,"Total",'Sch A. Input'!$I$13:$BJ$13,"&lt;="&amp;Q$231)</f>
        <v>0</v>
      </c>
      <c r="R279" s="354">
        <f>'Sch A. Input'!$G62+SUMIFS('Sch A. Input'!$I62:$BJ62,'Sch A. Input'!$I$14:$BJ$14,"Total",'Sch A. Input'!$I$13:$BJ$13,"&lt;="&amp;R$231)</f>
        <v>0</v>
      </c>
      <c r="S279" s="354">
        <f>'Sch A. Input'!$G62+SUMIFS('Sch A. Input'!$I62:$BJ62,'Sch A. Input'!$I$14:$BJ$14,"Total",'Sch A. Input'!$I$13:$BJ$13,"&lt;="&amp;S$231)</f>
        <v>0</v>
      </c>
      <c r="T279" s="354">
        <f>'Sch A. Input'!$G62+SUMIFS('Sch A. Input'!$I62:$BJ62,'Sch A. Input'!$I$14:$BJ$14,"Total",'Sch A. Input'!$I$13:$BJ$13,"&lt;="&amp;T$231)</f>
        <v>0</v>
      </c>
      <c r="U279" s="354">
        <f>'Sch A. Input'!$G62+SUMIFS('Sch A. Input'!$I62:$BJ62,'Sch A. Input'!$I$14:$BJ$14,"Total",'Sch A. Input'!$I$13:$BJ$13,"&lt;="&amp;U$231)</f>
        <v>0</v>
      </c>
      <c r="V279" s="354">
        <f>'Sch A. Input'!$G62+SUMIFS('Sch A. Input'!$I62:$BJ62,'Sch A. Input'!$I$14:$BJ$14,"Total",'Sch A. Input'!$I$13:$BJ$13,"&lt;="&amp;V$231)</f>
        <v>0</v>
      </c>
      <c r="W279" s="354">
        <f>'Sch A. Input'!$G62+SUMIFS('Sch A. Input'!$I62:$BJ62,'Sch A. Input'!$I$14:$BJ$14,"Total",'Sch A. Input'!$I$13:$BJ$13,"&lt;="&amp;W$231)</f>
        <v>0</v>
      </c>
      <c r="X279" s="314">
        <f>'Sch A. Input'!$G62+SUMIFS('Sch A. Input'!$I62:$BJ62,'Sch A. Input'!$I$14:$BJ$14,"Total",'Sch A. Input'!$I$13:$BJ$13,"&lt;="&amp;X$231)</f>
        <v>0</v>
      </c>
      <c r="Y279" s="317">
        <f t="array" ref="Y279">IFERROR(INDEX($G$231:$X$231,1,MATCH(TRUE,G279:X279&gt;=900000,FALSE)),0)</f>
        <v>0</v>
      </c>
      <c r="Z279" s="341">
        <f t="shared" si="112"/>
        <v>0</v>
      </c>
      <c r="AA279" s="225">
        <f>SUMIFS('Sch A. Input'!I62:BJ62,'Sch A. Input'!$I$14:$BJ$14,"Recurring",'Sch A. Input'!$I$13:$BJ$13,"&lt;="&amp;Y279)</f>
        <v>0</v>
      </c>
      <c r="AB279" s="281">
        <f>SUMIFS('Sch A. Input'!J62:BK62,'Sch A. Input'!$J$14:$BK$14,"One-time",'Sch A. Input'!$J$13:$BK$13,"&lt;="&amp;Y279)</f>
        <v>0</v>
      </c>
      <c r="AC279" s="343">
        <f t="shared" si="113"/>
        <v>0</v>
      </c>
      <c r="AD279" s="346">
        <f t="shared" si="114"/>
        <v>0</v>
      </c>
      <c r="AH279" s="20"/>
      <c r="AL279" s="44"/>
      <c r="BK279" s="2"/>
      <c r="BL279" s="2"/>
      <c r="BM279" s="2"/>
      <c r="BN279" s="2"/>
      <c r="BO279" s="2"/>
      <c r="BP279" s="2"/>
      <c r="BQ279" s="2"/>
      <c r="BR279" s="2"/>
      <c r="BS279" s="2"/>
      <c r="CI279"/>
      <c r="CJ279"/>
      <c r="CK279"/>
      <c r="CL279"/>
      <c r="CM279"/>
      <c r="CN279"/>
      <c r="CO279"/>
      <c r="CP279"/>
      <c r="CQ279"/>
    </row>
    <row r="280" spans="2:95" x14ac:dyDescent="0.25">
      <c r="B280" s="70" t="str">
        <f t="shared" ref="B280:C280" si="161">B172</f>
        <v/>
      </c>
      <c r="C280" s="169" t="str">
        <f t="shared" si="161"/>
        <v/>
      </c>
      <c r="D280" s="303"/>
      <c r="E280" s="304"/>
      <c r="F280" s="275"/>
      <c r="G280" s="307">
        <f>'Sch A. Input'!$G63+SUMIFS('Sch A. Input'!$I63:$BJ63,'Sch A. Input'!$I$14:$BJ$14,"Total",'Sch A. Input'!$I$13:$BJ$13,"&lt;="&amp;G$231)</f>
        <v>0</v>
      </c>
      <c r="H280" s="308">
        <f>'Sch A. Input'!$G63+SUMIFS('Sch A. Input'!$I63:$BJ63,'Sch A. Input'!$I$14:$BJ$14,"Total",'Sch A. Input'!$I$13:$BJ$13,"&lt;="&amp;H$231)</f>
        <v>0</v>
      </c>
      <c r="I280" s="98">
        <f>'Sch A. Input'!$G63+SUMIFS('Sch A. Input'!$I63:$BJ63,'Sch A. Input'!$I$14:$BJ$14,"Total",'Sch A. Input'!$I$13:$BJ$13,"&lt;="&amp;I$231)</f>
        <v>0</v>
      </c>
      <c r="J280" s="248">
        <f>'Sch A. Input'!$G63+SUMIFS('Sch A. Input'!$I63:$BJ63,'Sch A. Input'!$I$14:$BJ$14,"Total",'Sch A. Input'!$I$13:$BJ$13,"&lt;="&amp;J$231)</f>
        <v>0</v>
      </c>
      <c r="K280" s="248">
        <f>'Sch A. Input'!$G63+SUMIFS('Sch A. Input'!$I63:$BJ63,'Sch A. Input'!$I$14:$BJ$14,"Total",'Sch A. Input'!$I$13:$BJ$13,"&lt;="&amp;K$231)</f>
        <v>0</v>
      </c>
      <c r="L280" s="248">
        <f>'Sch A. Input'!$G63+SUMIFS('Sch A. Input'!$I63:$BJ63,'Sch A. Input'!$I$14:$BJ$14,"Total",'Sch A. Input'!$I$13:$BJ$13,"&lt;="&amp;L$231)</f>
        <v>0</v>
      </c>
      <c r="M280" s="248">
        <f>'Sch A. Input'!$G63+SUMIFS('Sch A. Input'!$I63:$BJ63,'Sch A. Input'!$I$14:$BJ$14,"Total",'Sch A. Input'!$I$13:$BJ$13,"&lt;="&amp;M$231)</f>
        <v>0</v>
      </c>
      <c r="N280" s="248">
        <f>'Sch A. Input'!$G63+SUMIFS('Sch A. Input'!$I63:$BJ63,'Sch A. Input'!$I$14:$BJ$14,"Total",'Sch A. Input'!$I$13:$BJ$13,"&lt;="&amp;N$231)</f>
        <v>0</v>
      </c>
      <c r="O280" s="354">
        <f>'Sch A. Input'!$G63+SUMIFS('Sch A. Input'!$I63:$BJ63,'Sch A. Input'!$I$14:$BJ$14,"Total",'Sch A. Input'!$I$13:$BJ$13,"&lt;="&amp;O$231)</f>
        <v>0</v>
      </c>
      <c r="P280" s="354">
        <f>'Sch A. Input'!$G63+SUMIFS('Sch A. Input'!$I63:$BJ63,'Sch A. Input'!$I$14:$BJ$14,"Total",'Sch A. Input'!$I$13:$BJ$13,"&lt;="&amp;P$231)</f>
        <v>0</v>
      </c>
      <c r="Q280" s="354">
        <f>'Sch A. Input'!$G63+SUMIFS('Sch A. Input'!$I63:$BJ63,'Sch A. Input'!$I$14:$BJ$14,"Total",'Sch A. Input'!$I$13:$BJ$13,"&lt;="&amp;Q$231)</f>
        <v>0</v>
      </c>
      <c r="R280" s="354">
        <f>'Sch A. Input'!$G63+SUMIFS('Sch A. Input'!$I63:$BJ63,'Sch A. Input'!$I$14:$BJ$14,"Total",'Sch A. Input'!$I$13:$BJ$13,"&lt;="&amp;R$231)</f>
        <v>0</v>
      </c>
      <c r="S280" s="354">
        <f>'Sch A. Input'!$G63+SUMIFS('Sch A. Input'!$I63:$BJ63,'Sch A. Input'!$I$14:$BJ$14,"Total",'Sch A. Input'!$I$13:$BJ$13,"&lt;="&amp;S$231)</f>
        <v>0</v>
      </c>
      <c r="T280" s="354">
        <f>'Sch A. Input'!$G63+SUMIFS('Sch A. Input'!$I63:$BJ63,'Sch A. Input'!$I$14:$BJ$14,"Total",'Sch A. Input'!$I$13:$BJ$13,"&lt;="&amp;T$231)</f>
        <v>0</v>
      </c>
      <c r="U280" s="354">
        <f>'Sch A. Input'!$G63+SUMIFS('Sch A. Input'!$I63:$BJ63,'Sch A. Input'!$I$14:$BJ$14,"Total",'Sch A. Input'!$I$13:$BJ$13,"&lt;="&amp;U$231)</f>
        <v>0</v>
      </c>
      <c r="V280" s="354">
        <f>'Sch A. Input'!$G63+SUMIFS('Sch A. Input'!$I63:$BJ63,'Sch A. Input'!$I$14:$BJ$14,"Total",'Sch A. Input'!$I$13:$BJ$13,"&lt;="&amp;V$231)</f>
        <v>0</v>
      </c>
      <c r="W280" s="354">
        <f>'Sch A. Input'!$G63+SUMIFS('Sch A. Input'!$I63:$BJ63,'Sch A. Input'!$I$14:$BJ$14,"Total",'Sch A. Input'!$I$13:$BJ$13,"&lt;="&amp;W$231)</f>
        <v>0</v>
      </c>
      <c r="X280" s="314">
        <f>'Sch A. Input'!$G63+SUMIFS('Sch A. Input'!$I63:$BJ63,'Sch A. Input'!$I$14:$BJ$14,"Total",'Sch A. Input'!$I$13:$BJ$13,"&lt;="&amp;X$231)</f>
        <v>0</v>
      </c>
      <c r="Y280" s="317">
        <f t="array" ref="Y280">IFERROR(INDEX($G$231:$X$231,1,MATCH(TRUE,G280:X280&gt;=900000,FALSE)),0)</f>
        <v>0</v>
      </c>
      <c r="Z280" s="341">
        <f t="shared" si="112"/>
        <v>0</v>
      </c>
      <c r="AA280" s="225">
        <f>SUMIFS('Sch A. Input'!I63:BJ63,'Sch A. Input'!$I$14:$BJ$14,"Recurring",'Sch A. Input'!$I$13:$BJ$13,"&lt;="&amp;Y280)</f>
        <v>0</v>
      </c>
      <c r="AB280" s="281">
        <f>SUMIFS('Sch A. Input'!J63:BK63,'Sch A. Input'!$J$14:$BK$14,"One-time",'Sch A. Input'!$J$13:$BK$13,"&lt;="&amp;Y280)</f>
        <v>0</v>
      </c>
      <c r="AC280" s="343">
        <f t="shared" si="113"/>
        <v>0</v>
      </c>
      <c r="AD280" s="346">
        <f t="shared" si="114"/>
        <v>0</v>
      </c>
      <c r="AH280" s="20"/>
      <c r="AL280" s="44"/>
      <c r="BK280" s="2"/>
      <c r="BL280" s="2"/>
      <c r="BM280" s="2"/>
      <c r="BN280" s="2"/>
      <c r="BO280" s="2"/>
      <c r="BP280" s="2"/>
      <c r="BQ280" s="2"/>
      <c r="BR280" s="2"/>
      <c r="BS280" s="2"/>
      <c r="CI280"/>
      <c r="CJ280"/>
      <c r="CK280"/>
      <c r="CL280"/>
      <c r="CM280"/>
      <c r="CN280"/>
      <c r="CO280"/>
      <c r="CP280"/>
      <c r="CQ280"/>
    </row>
    <row r="281" spans="2:95" x14ac:dyDescent="0.25">
      <c r="B281" s="70" t="str">
        <f t="shared" ref="B281:C281" si="162">B173</f>
        <v/>
      </c>
      <c r="C281" s="169" t="str">
        <f t="shared" si="162"/>
        <v/>
      </c>
      <c r="D281" s="303"/>
      <c r="E281" s="304"/>
      <c r="F281" s="275"/>
      <c r="G281" s="307">
        <f>'Sch A. Input'!$G64+SUMIFS('Sch A. Input'!$I64:$BJ64,'Sch A. Input'!$I$14:$BJ$14,"Total",'Sch A. Input'!$I$13:$BJ$13,"&lt;="&amp;G$231)</f>
        <v>0</v>
      </c>
      <c r="H281" s="308">
        <f>'Sch A. Input'!$G64+SUMIFS('Sch A. Input'!$I64:$BJ64,'Sch A. Input'!$I$14:$BJ$14,"Total",'Sch A. Input'!$I$13:$BJ$13,"&lt;="&amp;H$231)</f>
        <v>0</v>
      </c>
      <c r="I281" s="98">
        <f>'Sch A. Input'!$G64+SUMIFS('Sch A. Input'!$I64:$BJ64,'Sch A. Input'!$I$14:$BJ$14,"Total",'Sch A. Input'!$I$13:$BJ$13,"&lt;="&amp;I$231)</f>
        <v>0</v>
      </c>
      <c r="J281" s="248">
        <f>'Sch A. Input'!$G64+SUMIFS('Sch A. Input'!$I64:$BJ64,'Sch A. Input'!$I$14:$BJ$14,"Total",'Sch A. Input'!$I$13:$BJ$13,"&lt;="&amp;J$231)</f>
        <v>0</v>
      </c>
      <c r="K281" s="248">
        <f>'Sch A. Input'!$G64+SUMIFS('Sch A. Input'!$I64:$BJ64,'Sch A. Input'!$I$14:$BJ$14,"Total",'Sch A. Input'!$I$13:$BJ$13,"&lt;="&amp;K$231)</f>
        <v>0</v>
      </c>
      <c r="L281" s="248">
        <f>'Sch A. Input'!$G64+SUMIFS('Sch A. Input'!$I64:$BJ64,'Sch A. Input'!$I$14:$BJ$14,"Total",'Sch A. Input'!$I$13:$BJ$13,"&lt;="&amp;L$231)</f>
        <v>0</v>
      </c>
      <c r="M281" s="248">
        <f>'Sch A. Input'!$G64+SUMIFS('Sch A. Input'!$I64:$BJ64,'Sch A. Input'!$I$14:$BJ$14,"Total",'Sch A. Input'!$I$13:$BJ$13,"&lt;="&amp;M$231)</f>
        <v>0</v>
      </c>
      <c r="N281" s="248">
        <f>'Sch A. Input'!$G64+SUMIFS('Sch A. Input'!$I64:$BJ64,'Sch A. Input'!$I$14:$BJ$14,"Total",'Sch A. Input'!$I$13:$BJ$13,"&lt;="&amp;N$231)</f>
        <v>0</v>
      </c>
      <c r="O281" s="354">
        <f>'Sch A. Input'!$G64+SUMIFS('Sch A. Input'!$I64:$BJ64,'Sch A. Input'!$I$14:$BJ$14,"Total",'Sch A. Input'!$I$13:$BJ$13,"&lt;="&amp;O$231)</f>
        <v>0</v>
      </c>
      <c r="P281" s="354">
        <f>'Sch A. Input'!$G64+SUMIFS('Sch A. Input'!$I64:$BJ64,'Sch A. Input'!$I$14:$BJ$14,"Total",'Sch A. Input'!$I$13:$BJ$13,"&lt;="&amp;P$231)</f>
        <v>0</v>
      </c>
      <c r="Q281" s="354">
        <f>'Sch A. Input'!$G64+SUMIFS('Sch A. Input'!$I64:$BJ64,'Sch A. Input'!$I$14:$BJ$14,"Total",'Sch A. Input'!$I$13:$BJ$13,"&lt;="&amp;Q$231)</f>
        <v>0</v>
      </c>
      <c r="R281" s="354">
        <f>'Sch A. Input'!$G64+SUMIFS('Sch A. Input'!$I64:$BJ64,'Sch A. Input'!$I$14:$BJ$14,"Total",'Sch A. Input'!$I$13:$BJ$13,"&lt;="&amp;R$231)</f>
        <v>0</v>
      </c>
      <c r="S281" s="354">
        <f>'Sch A. Input'!$G64+SUMIFS('Sch A. Input'!$I64:$BJ64,'Sch A. Input'!$I$14:$BJ$14,"Total",'Sch A. Input'!$I$13:$BJ$13,"&lt;="&amp;S$231)</f>
        <v>0</v>
      </c>
      <c r="T281" s="354">
        <f>'Sch A. Input'!$G64+SUMIFS('Sch A. Input'!$I64:$BJ64,'Sch A. Input'!$I$14:$BJ$14,"Total",'Sch A. Input'!$I$13:$BJ$13,"&lt;="&amp;T$231)</f>
        <v>0</v>
      </c>
      <c r="U281" s="354">
        <f>'Sch A. Input'!$G64+SUMIFS('Sch A. Input'!$I64:$BJ64,'Sch A. Input'!$I$14:$BJ$14,"Total",'Sch A. Input'!$I$13:$BJ$13,"&lt;="&amp;U$231)</f>
        <v>0</v>
      </c>
      <c r="V281" s="354">
        <f>'Sch A. Input'!$G64+SUMIFS('Sch A. Input'!$I64:$BJ64,'Sch A. Input'!$I$14:$BJ$14,"Total",'Sch A. Input'!$I$13:$BJ$13,"&lt;="&amp;V$231)</f>
        <v>0</v>
      </c>
      <c r="W281" s="354">
        <f>'Sch A. Input'!$G64+SUMIFS('Sch A. Input'!$I64:$BJ64,'Sch A. Input'!$I$14:$BJ$14,"Total",'Sch A. Input'!$I$13:$BJ$13,"&lt;="&amp;W$231)</f>
        <v>0</v>
      </c>
      <c r="X281" s="314">
        <f>'Sch A. Input'!$G64+SUMIFS('Sch A. Input'!$I64:$BJ64,'Sch A. Input'!$I$14:$BJ$14,"Total",'Sch A. Input'!$I$13:$BJ$13,"&lt;="&amp;X$231)</f>
        <v>0</v>
      </c>
      <c r="Y281" s="317">
        <f t="array" ref="Y281">IFERROR(INDEX($G$231:$X$231,1,MATCH(TRUE,G281:X281&gt;=900000,FALSE)),0)</f>
        <v>0</v>
      </c>
      <c r="Z281" s="341">
        <f t="shared" si="112"/>
        <v>0</v>
      </c>
      <c r="AA281" s="225">
        <f>SUMIFS('Sch A. Input'!I64:BJ64,'Sch A. Input'!$I$14:$BJ$14,"Recurring",'Sch A. Input'!$I$13:$BJ$13,"&lt;="&amp;Y281)</f>
        <v>0</v>
      </c>
      <c r="AB281" s="281">
        <f>SUMIFS('Sch A. Input'!J64:BK64,'Sch A. Input'!$J$14:$BK$14,"One-time",'Sch A. Input'!$J$13:$BK$13,"&lt;="&amp;Y281)</f>
        <v>0</v>
      </c>
      <c r="AC281" s="343">
        <f t="shared" si="113"/>
        <v>0</v>
      </c>
      <c r="AD281" s="346">
        <f t="shared" si="114"/>
        <v>0</v>
      </c>
      <c r="AH281" s="20"/>
      <c r="AL281" s="44"/>
      <c r="BK281" s="2"/>
      <c r="BL281" s="2"/>
      <c r="BM281" s="2"/>
      <c r="BN281" s="2"/>
      <c r="BO281" s="2"/>
      <c r="BP281" s="2"/>
      <c r="BQ281" s="2"/>
      <c r="BR281" s="2"/>
      <c r="BS281" s="2"/>
      <c r="CI281"/>
      <c r="CJ281"/>
      <c r="CK281"/>
      <c r="CL281"/>
      <c r="CM281"/>
      <c r="CN281"/>
      <c r="CO281"/>
      <c r="CP281"/>
      <c r="CQ281"/>
    </row>
    <row r="282" spans="2:95" x14ac:dyDescent="0.25">
      <c r="B282" s="70" t="str">
        <f t="shared" ref="B282:C282" si="163">B174</f>
        <v/>
      </c>
      <c r="C282" s="169" t="str">
        <f t="shared" si="163"/>
        <v/>
      </c>
      <c r="D282" s="303"/>
      <c r="E282" s="304"/>
      <c r="F282" s="275"/>
      <c r="G282" s="307">
        <f>'Sch A. Input'!$G65+SUMIFS('Sch A. Input'!$I65:$BJ65,'Sch A. Input'!$I$14:$BJ$14,"Total",'Sch A. Input'!$I$13:$BJ$13,"&lt;="&amp;G$231)</f>
        <v>0</v>
      </c>
      <c r="H282" s="308">
        <f>'Sch A. Input'!$G65+SUMIFS('Sch A. Input'!$I65:$BJ65,'Sch A. Input'!$I$14:$BJ$14,"Total",'Sch A. Input'!$I$13:$BJ$13,"&lt;="&amp;H$231)</f>
        <v>0</v>
      </c>
      <c r="I282" s="98">
        <f>'Sch A. Input'!$G65+SUMIFS('Sch A. Input'!$I65:$BJ65,'Sch A. Input'!$I$14:$BJ$14,"Total",'Sch A. Input'!$I$13:$BJ$13,"&lt;="&amp;I$231)</f>
        <v>0</v>
      </c>
      <c r="J282" s="248">
        <f>'Sch A. Input'!$G65+SUMIFS('Sch A. Input'!$I65:$BJ65,'Sch A. Input'!$I$14:$BJ$14,"Total",'Sch A. Input'!$I$13:$BJ$13,"&lt;="&amp;J$231)</f>
        <v>0</v>
      </c>
      <c r="K282" s="248">
        <f>'Sch A. Input'!$G65+SUMIFS('Sch A. Input'!$I65:$BJ65,'Sch A. Input'!$I$14:$BJ$14,"Total",'Sch A. Input'!$I$13:$BJ$13,"&lt;="&amp;K$231)</f>
        <v>0</v>
      </c>
      <c r="L282" s="248">
        <f>'Sch A. Input'!$G65+SUMIFS('Sch A. Input'!$I65:$BJ65,'Sch A. Input'!$I$14:$BJ$14,"Total",'Sch A. Input'!$I$13:$BJ$13,"&lt;="&amp;L$231)</f>
        <v>0</v>
      </c>
      <c r="M282" s="248">
        <f>'Sch A. Input'!$G65+SUMIFS('Sch A. Input'!$I65:$BJ65,'Sch A. Input'!$I$14:$BJ$14,"Total",'Sch A. Input'!$I$13:$BJ$13,"&lt;="&amp;M$231)</f>
        <v>0</v>
      </c>
      <c r="N282" s="248">
        <f>'Sch A. Input'!$G65+SUMIFS('Sch A. Input'!$I65:$BJ65,'Sch A. Input'!$I$14:$BJ$14,"Total",'Sch A. Input'!$I$13:$BJ$13,"&lt;="&amp;N$231)</f>
        <v>0</v>
      </c>
      <c r="O282" s="354">
        <f>'Sch A. Input'!$G65+SUMIFS('Sch A. Input'!$I65:$BJ65,'Sch A. Input'!$I$14:$BJ$14,"Total",'Sch A. Input'!$I$13:$BJ$13,"&lt;="&amp;O$231)</f>
        <v>0</v>
      </c>
      <c r="P282" s="354">
        <f>'Sch A. Input'!$G65+SUMIFS('Sch A. Input'!$I65:$BJ65,'Sch A. Input'!$I$14:$BJ$14,"Total",'Sch A. Input'!$I$13:$BJ$13,"&lt;="&amp;P$231)</f>
        <v>0</v>
      </c>
      <c r="Q282" s="354">
        <f>'Sch A. Input'!$G65+SUMIFS('Sch A. Input'!$I65:$BJ65,'Sch A. Input'!$I$14:$BJ$14,"Total",'Sch A. Input'!$I$13:$BJ$13,"&lt;="&amp;Q$231)</f>
        <v>0</v>
      </c>
      <c r="R282" s="354">
        <f>'Sch A. Input'!$G65+SUMIFS('Sch A. Input'!$I65:$BJ65,'Sch A. Input'!$I$14:$BJ$14,"Total",'Sch A. Input'!$I$13:$BJ$13,"&lt;="&amp;R$231)</f>
        <v>0</v>
      </c>
      <c r="S282" s="354">
        <f>'Sch A. Input'!$G65+SUMIFS('Sch A. Input'!$I65:$BJ65,'Sch A. Input'!$I$14:$BJ$14,"Total",'Sch A. Input'!$I$13:$BJ$13,"&lt;="&amp;S$231)</f>
        <v>0</v>
      </c>
      <c r="T282" s="354">
        <f>'Sch A. Input'!$G65+SUMIFS('Sch A. Input'!$I65:$BJ65,'Sch A. Input'!$I$14:$BJ$14,"Total",'Sch A. Input'!$I$13:$BJ$13,"&lt;="&amp;T$231)</f>
        <v>0</v>
      </c>
      <c r="U282" s="354">
        <f>'Sch A. Input'!$G65+SUMIFS('Sch A. Input'!$I65:$BJ65,'Sch A. Input'!$I$14:$BJ$14,"Total",'Sch A. Input'!$I$13:$BJ$13,"&lt;="&amp;U$231)</f>
        <v>0</v>
      </c>
      <c r="V282" s="354">
        <f>'Sch A. Input'!$G65+SUMIFS('Sch A. Input'!$I65:$BJ65,'Sch A. Input'!$I$14:$BJ$14,"Total",'Sch A. Input'!$I$13:$BJ$13,"&lt;="&amp;V$231)</f>
        <v>0</v>
      </c>
      <c r="W282" s="354">
        <f>'Sch A. Input'!$G65+SUMIFS('Sch A. Input'!$I65:$BJ65,'Sch A. Input'!$I$14:$BJ$14,"Total",'Sch A. Input'!$I$13:$BJ$13,"&lt;="&amp;W$231)</f>
        <v>0</v>
      </c>
      <c r="X282" s="314">
        <f>'Sch A. Input'!$G65+SUMIFS('Sch A. Input'!$I65:$BJ65,'Sch A. Input'!$I$14:$BJ$14,"Total",'Sch A. Input'!$I$13:$BJ$13,"&lt;="&amp;X$231)</f>
        <v>0</v>
      </c>
      <c r="Y282" s="317">
        <f t="array" ref="Y282">IFERROR(INDEX($G$231:$X$231,1,MATCH(TRUE,G282:X282&gt;=900000,FALSE)),0)</f>
        <v>0</v>
      </c>
      <c r="Z282" s="341">
        <f t="shared" si="112"/>
        <v>0</v>
      </c>
      <c r="AA282" s="225">
        <f>SUMIFS('Sch A. Input'!I65:BJ65,'Sch A. Input'!$I$14:$BJ$14,"Recurring",'Sch A. Input'!$I$13:$BJ$13,"&lt;="&amp;Y282)</f>
        <v>0</v>
      </c>
      <c r="AB282" s="281">
        <f>SUMIFS('Sch A. Input'!J65:BK65,'Sch A. Input'!$J$14:$BK$14,"One-time",'Sch A. Input'!$J$13:$BK$13,"&lt;="&amp;Y282)</f>
        <v>0</v>
      </c>
      <c r="AC282" s="343">
        <f t="shared" si="113"/>
        <v>0</v>
      </c>
      <c r="AD282" s="346">
        <f t="shared" si="114"/>
        <v>0</v>
      </c>
      <c r="AH282" s="20"/>
      <c r="AL282" s="44"/>
      <c r="BK282" s="2"/>
      <c r="BL282" s="2"/>
      <c r="BM282" s="2"/>
      <c r="BN282" s="2"/>
      <c r="BO282" s="2"/>
      <c r="BP282" s="2"/>
      <c r="BQ282" s="2"/>
      <c r="BR282" s="2"/>
      <c r="BS282" s="2"/>
      <c r="CI282"/>
      <c r="CJ282"/>
      <c r="CK282"/>
      <c r="CL282"/>
      <c r="CM282"/>
      <c r="CN282"/>
      <c r="CO282"/>
      <c r="CP282"/>
      <c r="CQ282"/>
    </row>
    <row r="283" spans="2:95" x14ac:dyDescent="0.25">
      <c r="B283" s="70" t="str">
        <f t="shared" ref="B283:C283" si="164">B175</f>
        <v/>
      </c>
      <c r="C283" s="169" t="str">
        <f t="shared" si="164"/>
        <v/>
      </c>
      <c r="D283" s="303"/>
      <c r="E283" s="304"/>
      <c r="F283" s="275"/>
      <c r="G283" s="307">
        <f>'Sch A. Input'!$G66+SUMIFS('Sch A. Input'!$I66:$BJ66,'Sch A. Input'!$I$14:$BJ$14,"Total",'Sch A. Input'!$I$13:$BJ$13,"&lt;="&amp;G$231)</f>
        <v>0</v>
      </c>
      <c r="H283" s="308">
        <f>'Sch A. Input'!$G66+SUMIFS('Sch A. Input'!$I66:$BJ66,'Sch A. Input'!$I$14:$BJ$14,"Total",'Sch A. Input'!$I$13:$BJ$13,"&lt;="&amp;H$231)</f>
        <v>0</v>
      </c>
      <c r="I283" s="98">
        <f>'Sch A. Input'!$G66+SUMIFS('Sch A. Input'!$I66:$BJ66,'Sch A. Input'!$I$14:$BJ$14,"Total",'Sch A. Input'!$I$13:$BJ$13,"&lt;="&amp;I$231)</f>
        <v>0</v>
      </c>
      <c r="J283" s="248">
        <f>'Sch A. Input'!$G66+SUMIFS('Sch A. Input'!$I66:$BJ66,'Sch A. Input'!$I$14:$BJ$14,"Total",'Sch A. Input'!$I$13:$BJ$13,"&lt;="&amp;J$231)</f>
        <v>0</v>
      </c>
      <c r="K283" s="248">
        <f>'Sch A. Input'!$G66+SUMIFS('Sch A. Input'!$I66:$BJ66,'Sch A. Input'!$I$14:$BJ$14,"Total",'Sch A. Input'!$I$13:$BJ$13,"&lt;="&amp;K$231)</f>
        <v>0</v>
      </c>
      <c r="L283" s="248">
        <f>'Sch A. Input'!$G66+SUMIFS('Sch A. Input'!$I66:$BJ66,'Sch A. Input'!$I$14:$BJ$14,"Total",'Sch A. Input'!$I$13:$BJ$13,"&lt;="&amp;L$231)</f>
        <v>0</v>
      </c>
      <c r="M283" s="248">
        <f>'Sch A. Input'!$G66+SUMIFS('Sch A. Input'!$I66:$BJ66,'Sch A. Input'!$I$14:$BJ$14,"Total",'Sch A. Input'!$I$13:$BJ$13,"&lt;="&amp;M$231)</f>
        <v>0</v>
      </c>
      <c r="N283" s="248">
        <f>'Sch A. Input'!$G66+SUMIFS('Sch A. Input'!$I66:$BJ66,'Sch A. Input'!$I$14:$BJ$14,"Total",'Sch A. Input'!$I$13:$BJ$13,"&lt;="&amp;N$231)</f>
        <v>0</v>
      </c>
      <c r="O283" s="354">
        <f>'Sch A. Input'!$G66+SUMIFS('Sch A. Input'!$I66:$BJ66,'Sch A. Input'!$I$14:$BJ$14,"Total",'Sch A. Input'!$I$13:$BJ$13,"&lt;="&amp;O$231)</f>
        <v>0</v>
      </c>
      <c r="P283" s="354">
        <f>'Sch A. Input'!$G66+SUMIFS('Sch A. Input'!$I66:$BJ66,'Sch A. Input'!$I$14:$BJ$14,"Total",'Sch A. Input'!$I$13:$BJ$13,"&lt;="&amp;P$231)</f>
        <v>0</v>
      </c>
      <c r="Q283" s="354">
        <f>'Sch A. Input'!$G66+SUMIFS('Sch A. Input'!$I66:$BJ66,'Sch A. Input'!$I$14:$BJ$14,"Total",'Sch A. Input'!$I$13:$BJ$13,"&lt;="&amp;Q$231)</f>
        <v>0</v>
      </c>
      <c r="R283" s="354">
        <f>'Sch A. Input'!$G66+SUMIFS('Sch A. Input'!$I66:$BJ66,'Sch A. Input'!$I$14:$BJ$14,"Total",'Sch A. Input'!$I$13:$BJ$13,"&lt;="&amp;R$231)</f>
        <v>0</v>
      </c>
      <c r="S283" s="354">
        <f>'Sch A. Input'!$G66+SUMIFS('Sch A. Input'!$I66:$BJ66,'Sch A. Input'!$I$14:$BJ$14,"Total",'Sch A. Input'!$I$13:$BJ$13,"&lt;="&amp;S$231)</f>
        <v>0</v>
      </c>
      <c r="T283" s="354">
        <f>'Sch A. Input'!$G66+SUMIFS('Sch A. Input'!$I66:$BJ66,'Sch A. Input'!$I$14:$BJ$14,"Total",'Sch A. Input'!$I$13:$BJ$13,"&lt;="&amp;T$231)</f>
        <v>0</v>
      </c>
      <c r="U283" s="354">
        <f>'Sch A. Input'!$G66+SUMIFS('Sch A. Input'!$I66:$BJ66,'Sch A. Input'!$I$14:$BJ$14,"Total",'Sch A. Input'!$I$13:$BJ$13,"&lt;="&amp;U$231)</f>
        <v>0</v>
      </c>
      <c r="V283" s="354">
        <f>'Sch A. Input'!$G66+SUMIFS('Sch A. Input'!$I66:$BJ66,'Sch A. Input'!$I$14:$BJ$14,"Total",'Sch A. Input'!$I$13:$BJ$13,"&lt;="&amp;V$231)</f>
        <v>0</v>
      </c>
      <c r="W283" s="354">
        <f>'Sch A. Input'!$G66+SUMIFS('Sch A. Input'!$I66:$BJ66,'Sch A. Input'!$I$14:$BJ$14,"Total",'Sch A. Input'!$I$13:$BJ$13,"&lt;="&amp;W$231)</f>
        <v>0</v>
      </c>
      <c r="X283" s="314">
        <f>'Sch A. Input'!$G66+SUMIFS('Sch A. Input'!$I66:$BJ66,'Sch A. Input'!$I$14:$BJ$14,"Total",'Sch A. Input'!$I$13:$BJ$13,"&lt;="&amp;X$231)</f>
        <v>0</v>
      </c>
      <c r="Y283" s="317">
        <f t="array" ref="Y283">IFERROR(INDEX($G$231:$X$231,1,MATCH(TRUE,G283:X283&gt;=900000,FALSE)),0)</f>
        <v>0</v>
      </c>
      <c r="Z283" s="341">
        <f t="shared" si="112"/>
        <v>0</v>
      </c>
      <c r="AA283" s="225">
        <f>SUMIFS('Sch A. Input'!I66:BJ66,'Sch A. Input'!$I$14:$BJ$14,"Recurring",'Sch A. Input'!$I$13:$BJ$13,"&lt;="&amp;Y283)</f>
        <v>0</v>
      </c>
      <c r="AB283" s="281">
        <f>SUMIFS('Sch A. Input'!J66:BK66,'Sch A. Input'!$J$14:$BK$14,"One-time",'Sch A. Input'!$J$13:$BK$13,"&lt;="&amp;Y283)</f>
        <v>0</v>
      </c>
      <c r="AC283" s="343">
        <f t="shared" si="113"/>
        <v>0</v>
      </c>
      <c r="AD283" s="346">
        <f t="shared" si="114"/>
        <v>0</v>
      </c>
      <c r="AH283" s="20"/>
      <c r="AL283" s="44"/>
      <c r="BK283" s="2"/>
      <c r="BL283" s="2"/>
      <c r="BM283" s="2"/>
      <c r="BN283" s="2"/>
      <c r="BO283" s="2"/>
      <c r="BP283" s="2"/>
      <c r="BQ283" s="2"/>
      <c r="BR283" s="2"/>
      <c r="BS283" s="2"/>
      <c r="CI283"/>
      <c r="CJ283"/>
      <c r="CK283"/>
      <c r="CL283"/>
      <c r="CM283"/>
      <c r="CN283"/>
      <c r="CO283"/>
      <c r="CP283"/>
      <c r="CQ283"/>
    </row>
    <row r="284" spans="2:95" x14ac:dyDescent="0.25">
      <c r="B284" s="70" t="str">
        <f t="shared" ref="B284:C284" si="165">B176</f>
        <v/>
      </c>
      <c r="C284" s="169" t="str">
        <f t="shared" si="165"/>
        <v/>
      </c>
      <c r="D284" s="303"/>
      <c r="E284" s="304"/>
      <c r="F284" s="275"/>
      <c r="G284" s="307">
        <f>'Sch A. Input'!$G67+SUMIFS('Sch A. Input'!$I67:$BJ67,'Sch A. Input'!$I$14:$BJ$14,"Total",'Sch A. Input'!$I$13:$BJ$13,"&lt;="&amp;G$231)</f>
        <v>0</v>
      </c>
      <c r="H284" s="308">
        <f>'Sch A. Input'!$G67+SUMIFS('Sch A. Input'!$I67:$BJ67,'Sch A. Input'!$I$14:$BJ$14,"Total",'Sch A. Input'!$I$13:$BJ$13,"&lt;="&amp;H$231)</f>
        <v>0</v>
      </c>
      <c r="I284" s="98">
        <f>'Sch A. Input'!$G67+SUMIFS('Sch A. Input'!$I67:$BJ67,'Sch A. Input'!$I$14:$BJ$14,"Total",'Sch A. Input'!$I$13:$BJ$13,"&lt;="&amp;I$231)</f>
        <v>0</v>
      </c>
      <c r="J284" s="248">
        <f>'Sch A. Input'!$G67+SUMIFS('Sch A. Input'!$I67:$BJ67,'Sch A. Input'!$I$14:$BJ$14,"Total",'Sch A. Input'!$I$13:$BJ$13,"&lt;="&amp;J$231)</f>
        <v>0</v>
      </c>
      <c r="K284" s="248">
        <f>'Sch A. Input'!$G67+SUMIFS('Sch A. Input'!$I67:$BJ67,'Sch A. Input'!$I$14:$BJ$14,"Total",'Sch A. Input'!$I$13:$BJ$13,"&lt;="&amp;K$231)</f>
        <v>0</v>
      </c>
      <c r="L284" s="248">
        <f>'Sch A. Input'!$G67+SUMIFS('Sch A. Input'!$I67:$BJ67,'Sch A. Input'!$I$14:$BJ$14,"Total",'Sch A. Input'!$I$13:$BJ$13,"&lt;="&amp;L$231)</f>
        <v>0</v>
      </c>
      <c r="M284" s="248">
        <f>'Sch A. Input'!$G67+SUMIFS('Sch A. Input'!$I67:$BJ67,'Sch A. Input'!$I$14:$BJ$14,"Total",'Sch A. Input'!$I$13:$BJ$13,"&lt;="&amp;M$231)</f>
        <v>0</v>
      </c>
      <c r="N284" s="248">
        <f>'Sch A. Input'!$G67+SUMIFS('Sch A. Input'!$I67:$BJ67,'Sch A. Input'!$I$14:$BJ$14,"Total",'Sch A. Input'!$I$13:$BJ$13,"&lt;="&amp;N$231)</f>
        <v>0</v>
      </c>
      <c r="O284" s="354">
        <f>'Sch A. Input'!$G67+SUMIFS('Sch A. Input'!$I67:$BJ67,'Sch A. Input'!$I$14:$BJ$14,"Total",'Sch A. Input'!$I$13:$BJ$13,"&lt;="&amp;O$231)</f>
        <v>0</v>
      </c>
      <c r="P284" s="354">
        <f>'Sch A. Input'!$G67+SUMIFS('Sch A. Input'!$I67:$BJ67,'Sch A. Input'!$I$14:$BJ$14,"Total",'Sch A. Input'!$I$13:$BJ$13,"&lt;="&amp;P$231)</f>
        <v>0</v>
      </c>
      <c r="Q284" s="354">
        <f>'Sch A. Input'!$G67+SUMIFS('Sch A. Input'!$I67:$BJ67,'Sch A. Input'!$I$14:$BJ$14,"Total",'Sch A. Input'!$I$13:$BJ$13,"&lt;="&amp;Q$231)</f>
        <v>0</v>
      </c>
      <c r="R284" s="354">
        <f>'Sch A. Input'!$G67+SUMIFS('Sch A. Input'!$I67:$BJ67,'Sch A. Input'!$I$14:$BJ$14,"Total",'Sch A. Input'!$I$13:$BJ$13,"&lt;="&amp;R$231)</f>
        <v>0</v>
      </c>
      <c r="S284" s="354">
        <f>'Sch A. Input'!$G67+SUMIFS('Sch A. Input'!$I67:$BJ67,'Sch A. Input'!$I$14:$BJ$14,"Total",'Sch A. Input'!$I$13:$BJ$13,"&lt;="&amp;S$231)</f>
        <v>0</v>
      </c>
      <c r="T284" s="354">
        <f>'Sch A. Input'!$G67+SUMIFS('Sch A. Input'!$I67:$BJ67,'Sch A. Input'!$I$14:$BJ$14,"Total",'Sch A. Input'!$I$13:$BJ$13,"&lt;="&amp;T$231)</f>
        <v>0</v>
      </c>
      <c r="U284" s="354">
        <f>'Sch A. Input'!$G67+SUMIFS('Sch A. Input'!$I67:$BJ67,'Sch A. Input'!$I$14:$BJ$14,"Total",'Sch A. Input'!$I$13:$BJ$13,"&lt;="&amp;U$231)</f>
        <v>0</v>
      </c>
      <c r="V284" s="354">
        <f>'Sch A. Input'!$G67+SUMIFS('Sch A. Input'!$I67:$BJ67,'Sch A. Input'!$I$14:$BJ$14,"Total",'Sch A. Input'!$I$13:$BJ$13,"&lt;="&amp;V$231)</f>
        <v>0</v>
      </c>
      <c r="W284" s="354">
        <f>'Sch A. Input'!$G67+SUMIFS('Sch A. Input'!$I67:$BJ67,'Sch A. Input'!$I$14:$BJ$14,"Total",'Sch A. Input'!$I$13:$BJ$13,"&lt;="&amp;W$231)</f>
        <v>0</v>
      </c>
      <c r="X284" s="314">
        <f>'Sch A. Input'!$G67+SUMIFS('Sch A. Input'!$I67:$BJ67,'Sch A. Input'!$I$14:$BJ$14,"Total",'Sch A. Input'!$I$13:$BJ$13,"&lt;="&amp;X$231)</f>
        <v>0</v>
      </c>
      <c r="Y284" s="317">
        <f t="array" ref="Y284">IFERROR(INDEX($G$231:$X$231,1,MATCH(TRUE,G284:X284&gt;=900000,FALSE)),0)</f>
        <v>0</v>
      </c>
      <c r="Z284" s="341">
        <f t="shared" si="112"/>
        <v>0</v>
      </c>
      <c r="AA284" s="225">
        <f>SUMIFS('Sch A. Input'!I67:BJ67,'Sch A. Input'!$I$14:$BJ$14,"Recurring",'Sch A. Input'!$I$13:$BJ$13,"&lt;="&amp;Y284)</f>
        <v>0</v>
      </c>
      <c r="AB284" s="281">
        <f>SUMIFS('Sch A. Input'!J67:BK67,'Sch A. Input'!$J$14:$BK$14,"One-time",'Sch A. Input'!$J$13:$BK$13,"&lt;="&amp;Y284)</f>
        <v>0</v>
      </c>
      <c r="AC284" s="343">
        <f t="shared" si="113"/>
        <v>0</v>
      </c>
      <c r="AD284" s="346">
        <f t="shared" si="114"/>
        <v>0</v>
      </c>
      <c r="AH284" s="20"/>
      <c r="AL284" s="44"/>
      <c r="BK284" s="2"/>
      <c r="BL284" s="2"/>
      <c r="BM284" s="2"/>
      <c r="BN284" s="2"/>
      <c r="BO284" s="2"/>
      <c r="BP284" s="2"/>
      <c r="BQ284" s="2"/>
      <c r="BR284" s="2"/>
      <c r="BS284" s="2"/>
      <c r="CI284"/>
      <c r="CJ284"/>
      <c r="CK284"/>
      <c r="CL284"/>
      <c r="CM284"/>
      <c r="CN284"/>
      <c r="CO284"/>
      <c r="CP284"/>
      <c r="CQ284"/>
    </row>
    <row r="285" spans="2:95" x14ac:dyDescent="0.25">
      <c r="B285" s="70" t="str">
        <f t="shared" ref="B285:C285" si="166">B177</f>
        <v/>
      </c>
      <c r="C285" s="169" t="str">
        <f t="shared" si="166"/>
        <v/>
      </c>
      <c r="D285" s="303"/>
      <c r="E285" s="304"/>
      <c r="F285" s="275"/>
      <c r="G285" s="307">
        <f>'Sch A. Input'!$G68+SUMIFS('Sch A. Input'!$I68:$BJ68,'Sch A. Input'!$I$14:$BJ$14,"Total",'Sch A. Input'!$I$13:$BJ$13,"&lt;="&amp;G$231)</f>
        <v>0</v>
      </c>
      <c r="H285" s="308">
        <f>'Sch A. Input'!$G68+SUMIFS('Sch A. Input'!$I68:$BJ68,'Sch A. Input'!$I$14:$BJ$14,"Total",'Sch A. Input'!$I$13:$BJ$13,"&lt;="&amp;H$231)</f>
        <v>0</v>
      </c>
      <c r="I285" s="98">
        <f>'Sch A. Input'!$G68+SUMIFS('Sch A. Input'!$I68:$BJ68,'Sch A. Input'!$I$14:$BJ$14,"Total",'Sch A. Input'!$I$13:$BJ$13,"&lt;="&amp;I$231)</f>
        <v>0</v>
      </c>
      <c r="J285" s="248">
        <f>'Sch A. Input'!$G68+SUMIFS('Sch A. Input'!$I68:$BJ68,'Sch A. Input'!$I$14:$BJ$14,"Total",'Sch A. Input'!$I$13:$BJ$13,"&lt;="&amp;J$231)</f>
        <v>0</v>
      </c>
      <c r="K285" s="248">
        <f>'Sch A. Input'!$G68+SUMIFS('Sch A. Input'!$I68:$BJ68,'Sch A. Input'!$I$14:$BJ$14,"Total",'Sch A. Input'!$I$13:$BJ$13,"&lt;="&amp;K$231)</f>
        <v>0</v>
      </c>
      <c r="L285" s="248">
        <f>'Sch A. Input'!$G68+SUMIFS('Sch A. Input'!$I68:$BJ68,'Sch A. Input'!$I$14:$BJ$14,"Total",'Sch A. Input'!$I$13:$BJ$13,"&lt;="&amp;L$231)</f>
        <v>0</v>
      </c>
      <c r="M285" s="248">
        <f>'Sch A. Input'!$G68+SUMIFS('Sch A. Input'!$I68:$BJ68,'Sch A. Input'!$I$14:$BJ$14,"Total",'Sch A. Input'!$I$13:$BJ$13,"&lt;="&amp;M$231)</f>
        <v>0</v>
      </c>
      <c r="N285" s="248">
        <f>'Sch A. Input'!$G68+SUMIFS('Sch A. Input'!$I68:$BJ68,'Sch A. Input'!$I$14:$BJ$14,"Total",'Sch A. Input'!$I$13:$BJ$13,"&lt;="&amp;N$231)</f>
        <v>0</v>
      </c>
      <c r="O285" s="354">
        <f>'Sch A. Input'!$G68+SUMIFS('Sch A. Input'!$I68:$BJ68,'Sch A. Input'!$I$14:$BJ$14,"Total",'Sch A. Input'!$I$13:$BJ$13,"&lt;="&amp;O$231)</f>
        <v>0</v>
      </c>
      <c r="P285" s="354">
        <f>'Sch A. Input'!$G68+SUMIFS('Sch A. Input'!$I68:$BJ68,'Sch A. Input'!$I$14:$BJ$14,"Total",'Sch A. Input'!$I$13:$BJ$13,"&lt;="&amp;P$231)</f>
        <v>0</v>
      </c>
      <c r="Q285" s="354">
        <f>'Sch A. Input'!$G68+SUMIFS('Sch A. Input'!$I68:$BJ68,'Sch A. Input'!$I$14:$BJ$14,"Total",'Sch A. Input'!$I$13:$BJ$13,"&lt;="&amp;Q$231)</f>
        <v>0</v>
      </c>
      <c r="R285" s="354">
        <f>'Sch A. Input'!$G68+SUMIFS('Sch A. Input'!$I68:$BJ68,'Sch A. Input'!$I$14:$BJ$14,"Total",'Sch A. Input'!$I$13:$BJ$13,"&lt;="&amp;R$231)</f>
        <v>0</v>
      </c>
      <c r="S285" s="354">
        <f>'Sch A. Input'!$G68+SUMIFS('Sch A. Input'!$I68:$BJ68,'Sch A. Input'!$I$14:$BJ$14,"Total",'Sch A. Input'!$I$13:$BJ$13,"&lt;="&amp;S$231)</f>
        <v>0</v>
      </c>
      <c r="T285" s="354">
        <f>'Sch A. Input'!$G68+SUMIFS('Sch A. Input'!$I68:$BJ68,'Sch A. Input'!$I$14:$BJ$14,"Total",'Sch A. Input'!$I$13:$BJ$13,"&lt;="&amp;T$231)</f>
        <v>0</v>
      </c>
      <c r="U285" s="354">
        <f>'Sch A. Input'!$G68+SUMIFS('Sch A. Input'!$I68:$BJ68,'Sch A. Input'!$I$14:$BJ$14,"Total",'Sch A. Input'!$I$13:$BJ$13,"&lt;="&amp;U$231)</f>
        <v>0</v>
      </c>
      <c r="V285" s="354">
        <f>'Sch A. Input'!$G68+SUMIFS('Sch A. Input'!$I68:$BJ68,'Sch A. Input'!$I$14:$BJ$14,"Total",'Sch A. Input'!$I$13:$BJ$13,"&lt;="&amp;V$231)</f>
        <v>0</v>
      </c>
      <c r="W285" s="354">
        <f>'Sch A. Input'!$G68+SUMIFS('Sch A. Input'!$I68:$BJ68,'Sch A. Input'!$I$14:$BJ$14,"Total",'Sch A. Input'!$I$13:$BJ$13,"&lt;="&amp;W$231)</f>
        <v>0</v>
      </c>
      <c r="X285" s="314">
        <f>'Sch A. Input'!$G68+SUMIFS('Sch A. Input'!$I68:$BJ68,'Sch A. Input'!$I$14:$BJ$14,"Total",'Sch A. Input'!$I$13:$BJ$13,"&lt;="&amp;X$231)</f>
        <v>0</v>
      </c>
      <c r="Y285" s="317">
        <f t="array" ref="Y285">IFERROR(INDEX($G$231:$X$231,1,MATCH(TRUE,G285:X285&gt;=900000,FALSE)),0)</f>
        <v>0</v>
      </c>
      <c r="Z285" s="341">
        <f t="shared" si="112"/>
        <v>0</v>
      </c>
      <c r="AA285" s="225">
        <f>SUMIFS('Sch A. Input'!I68:BJ68,'Sch A. Input'!$I$14:$BJ$14,"Recurring",'Sch A. Input'!$I$13:$BJ$13,"&lt;="&amp;Y285)</f>
        <v>0</v>
      </c>
      <c r="AB285" s="281">
        <f>SUMIFS('Sch A. Input'!J68:BK68,'Sch A. Input'!$J$14:$BK$14,"One-time",'Sch A. Input'!$J$13:$BK$13,"&lt;="&amp;Y285)</f>
        <v>0</v>
      </c>
      <c r="AC285" s="343">
        <f t="shared" si="113"/>
        <v>0</v>
      </c>
      <c r="AD285" s="346">
        <f t="shared" si="114"/>
        <v>0</v>
      </c>
      <c r="AH285" s="20"/>
      <c r="AL285" s="44"/>
      <c r="BK285" s="2"/>
      <c r="BL285" s="2"/>
      <c r="BM285" s="2"/>
      <c r="BN285" s="2"/>
      <c r="BO285" s="2"/>
      <c r="BP285" s="2"/>
      <c r="BQ285" s="2"/>
      <c r="BR285" s="2"/>
      <c r="BS285" s="2"/>
      <c r="CI285"/>
      <c r="CJ285"/>
      <c r="CK285"/>
      <c r="CL285"/>
      <c r="CM285"/>
      <c r="CN285"/>
      <c r="CO285"/>
      <c r="CP285"/>
      <c r="CQ285"/>
    </row>
    <row r="286" spans="2:95" x14ac:dyDescent="0.25">
      <c r="B286" s="70" t="str">
        <f t="shared" ref="B286:C286" si="167">B178</f>
        <v/>
      </c>
      <c r="C286" s="169" t="str">
        <f t="shared" si="167"/>
        <v/>
      </c>
      <c r="D286" s="303"/>
      <c r="E286" s="304"/>
      <c r="F286" s="275"/>
      <c r="G286" s="307">
        <f>'Sch A. Input'!$G69+SUMIFS('Sch A. Input'!$I69:$BJ69,'Sch A. Input'!$I$14:$BJ$14,"Total",'Sch A. Input'!$I$13:$BJ$13,"&lt;="&amp;G$231)</f>
        <v>0</v>
      </c>
      <c r="H286" s="308">
        <f>'Sch A. Input'!$G69+SUMIFS('Sch A. Input'!$I69:$BJ69,'Sch A. Input'!$I$14:$BJ$14,"Total",'Sch A. Input'!$I$13:$BJ$13,"&lt;="&amp;H$231)</f>
        <v>0</v>
      </c>
      <c r="I286" s="98">
        <f>'Sch A. Input'!$G69+SUMIFS('Sch A. Input'!$I69:$BJ69,'Sch A. Input'!$I$14:$BJ$14,"Total",'Sch A. Input'!$I$13:$BJ$13,"&lt;="&amp;I$231)</f>
        <v>0</v>
      </c>
      <c r="J286" s="248">
        <f>'Sch A. Input'!$G69+SUMIFS('Sch A. Input'!$I69:$BJ69,'Sch A. Input'!$I$14:$BJ$14,"Total",'Sch A. Input'!$I$13:$BJ$13,"&lt;="&amp;J$231)</f>
        <v>0</v>
      </c>
      <c r="K286" s="248">
        <f>'Sch A. Input'!$G69+SUMIFS('Sch A. Input'!$I69:$BJ69,'Sch A. Input'!$I$14:$BJ$14,"Total",'Sch A. Input'!$I$13:$BJ$13,"&lt;="&amp;K$231)</f>
        <v>0</v>
      </c>
      <c r="L286" s="248">
        <f>'Sch A. Input'!$G69+SUMIFS('Sch A. Input'!$I69:$BJ69,'Sch A. Input'!$I$14:$BJ$14,"Total",'Sch A. Input'!$I$13:$BJ$13,"&lt;="&amp;L$231)</f>
        <v>0</v>
      </c>
      <c r="M286" s="248">
        <f>'Sch A. Input'!$G69+SUMIFS('Sch A. Input'!$I69:$BJ69,'Sch A. Input'!$I$14:$BJ$14,"Total",'Sch A. Input'!$I$13:$BJ$13,"&lt;="&amp;M$231)</f>
        <v>0</v>
      </c>
      <c r="N286" s="248">
        <f>'Sch A. Input'!$G69+SUMIFS('Sch A. Input'!$I69:$BJ69,'Sch A. Input'!$I$14:$BJ$14,"Total",'Sch A. Input'!$I$13:$BJ$13,"&lt;="&amp;N$231)</f>
        <v>0</v>
      </c>
      <c r="O286" s="354">
        <f>'Sch A. Input'!$G69+SUMIFS('Sch A. Input'!$I69:$BJ69,'Sch A. Input'!$I$14:$BJ$14,"Total",'Sch A. Input'!$I$13:$BJ$13,"&lt;="&amp;O$231)</f>
        <v>0</v>
      </c>
      <c r="P286" s="354">
        <f>'Sch A. Input'!$G69+SUMIFS('Sch A. Input'!$I69:$BJ69,'Sch A. Input'!$I$14:$BJ$14,"Total",'Sch A. Input'!$I$13:$BJ$13,"&lt;="&amp;P$231)</f>
        <v>0</v>
      </c>
      <c r="Q286" s="354">
        <f>'Sch A. Input'!$G69+SUMIFS('Sch A. Input'!$I69:$BJ69,'Sch A. Input'!$I$14:$BJ$14,"Total",'Sch A. Input'!$I$13:$BJ$13,"&lt;="&amp;Q$231)</f>
        <v>0</v>
      </c>
      <c r="R286" s="354">
        <f>'Sch A. Input'!$G69+SUMIFS('Sch A. Input'!$I69:$BJ69,'Sch A. Input'!$I$14:$BJ$14,"Total",'Sch A. Input'!$I$13:$BJ$13,"&lt;="&amp;R$231)</f>
        <v>0</v>
      </c>
      <c r="S286" s="354">
        <f>'Sch A. Input'!$G69+SUMIFS('Sch A. Input'!$I69:$BJ69,'Sch A. Input'!$I$14:$BJ$14,"Total",'Sch A. Input'!$I$13:$BJ$13,"&lt;="&amp;S$231)</f>
        <v>0</v>
      </c>
      <c r="T286" s="354">
        <f>'Sch A. Input'!$G69+SUMIFS('Sch A. Input'!$I69:$BJ69,'Sch A. Input'!$I$14:$BJ$14,"Total",'Sch A. Input'!$I$13:$BJ$13,"&lt;="&amp;T$231)</f>
        <v>0</v>
      </c>
      <c r="U286" s="354">
        <f>'Sch A. Input'!$G69+SUMIFS('Sch A. Input'!$I69:$BJ69,'Sch A. Input'!$I$14:$BJ$14,"Total",'Sch A. Input'!$I$13:$BJ$13,"&lt;="&amp;U$231)</f>
        <v>0</v>
      </c>
      <c r="V286" s="354">
        <f>'Sch A. Input'!$G69+SUMIFS('Sch A. Input'!$I69:$BJ69,'Sch A. Input'!$I$14:$BJ$14,"Total",'Sch A. Input'!$I$13:$BJ$13,"&lt;="&amp;V$231)</f>
        <v>0</v>
      </c>
      <c r="W286" s="354">
        <f>'Sch A. Input'!$G69+SUMIFS('Sch A. Input'!$I69:$BJ69,'Sch A. Input'!$I$14:$BJ$14,"Total",'Sch A. Input'!$I$13:$BJ$13,"&lt;="&amp;W$231)</f>
        <v>0</v>
      </c>
      <c r="X286" s="314">
        <f>'Sch A. Input'!$G69+SUMIFS('Sch A. Input'!$I69:$BJ69,'Sch A. Input'!$I$14:$BJ$14,"Total",'Sch A. Input'!$I$13:$BJ$13,"&lt;="&amp;X$231)</f>
        <v>0</v>
      </c>
      <c r="Y286" s="317">
        <f t="array" ref="Y286">IFERROR(INDEX($G$231:$X$231,1,MATCH(TRUE,G286:X286&gt;=900000,FALSE)),0)</f>
        <v>0</v>
      </c>
      <c r="Z286" s="341">
        <f t="shared" si="112"/>
        <v>0</v>
      </c>
      <c r="AA286" s="225">
        <f>SUMIFS('Sch A. Input'!I69:BJ69,'Sch A. Input'!$I$14:$BJ$14,"Recurring",'Sch A. Input'!$I$13:$BJ$13,"&lt;="&amp;Y286)</f>
        <v>0</v>
      </c>
      <c r="AB286" s="281">
        <f>SUMIFS('Sch A. Input'!J69:BK69,'Sch A. Input'!$J$14:$BK$14,"One-time",'Sch A. Input'!$J$13:$BK$13,"&lt;="&amp;Y286)</f>
        <v>0</v>
      </c>
      <c r="AC286" s="343">
        <f t="shared" si="113"/>
        <v>0</v>
      </c>
      <c r="AD286" s="346">
        <f t="shared" si="114"/>
        <v>0</v>
      </c>
      <c r="AH286" s="20"/>
      <c r="AL286" s="44"/>
      <c r="BK286" s="2"/>
      <c r="BL286" s="2"/>
      <c r="BM286" s="2"/>
      <c r="BN286" s="2"/>
      <c r="BO286" s="2"/>
      <c r="BP286" s="2"/>
      <c r="BQ286" s="2"/>
      <c r="BR286" s="2"/>
      <c r="BS286" s="2"/>
      <c r="CI286"/>
      <c r="CJ286"/>
      <c r="CK286"/>
      <c r="CL286"/>
      <c r="CM286"/>
      <c r="CN286"/>
      <c r="CO286"/>
      <c r="CP286"/>
      <c r="CQ286"/>
    </row>
    <row r="287" spans="2:95" x14ac:dyDescent="0.25">
      <c r="B287" s="70" t="str">
        <f t="shared" ref="B287:C287" si="168">B179</f>
        <v/>
      </c>
      <c r="C287" s="169" t="str">
        <f t="shared" si="168"/>
        <v/>
      </c>
      <c r="D287" s="303"/>
      <c r="E287" s="304"/>
      <c r="F287" s="275"/>
      <c r="G287" s="307">
        <f>'Sch A. Input'!$G70+SUMIFS('Sch A. Input'!$I70:$BJ70,'Sch A. Input'!$I$14:$BJ$14,"Total",'Sch A. Input'!$I$13:$BJ$13,"&lt;="&amp;G$231)</f>
        <v>0</v>
      </c>
      <c r="H287" s="308">
        <f>'Sch A. Input'!$G70+SUMIFS('Sch A. Input'!$I70:$BJ70,'Sch A. Input'!$I$14:$BJ$14,"Total",'Sch A. Input'!$I$13:$BJ$13,"&lt;="&amp;H$231)</f>
        <v>0</v>
      </c>
      <c r="I287" s="98">
        <f>'Sch A. Input'!$G70+SUMIFS('Sch A. Input'!$I70:$BJ70,'Sch A. Input'!$I$14:$BJ$14,"Total",'Sch A. Input'!$I$13:$BJ$13,"&lt;="&amp;I$231)</f>
        <v>0</v>
      </c>
      <c r="J287" s="248">
        <f>'Sch A. Input'!$G70+SUMIFS('Sch A. Input'!$I70:$BJ70,'Sch A. Input'!$I$14:$BJ$14,"Total",'Sch A. Input'!$I$13:$BJ$13,"&lt;="&amp;J$231)</f>
        <v>0</v>
      </c>
      <c r="K287" s="248">
        <f>'Sch A. Input'!$G70+SUMIFS('Sch A. Input'!$I70:$BJ70,'Sch A. Input'!$I$14:$BJ$14,"Total",'Sch A. Input'!$I$13:$BJ$13,"&lt;="&amp;K$231)</f>
        <v>0</v>
      </c>
      <c r="L287" s="248">
        <f>'Sch A. Input'!$G70+SUMIFS('Sch A. Input'!$I70:$BJ70,'Sch A. Input'!$I$14:$BJ$14,"Total",'Sch A. Input'!$I$13:$BJ$13,"&lt;="&amp;L$231)</f>
        <v>0</v>
      </c>
      <c r="M287" s="248">
        <f>'Sch A. Input'!$G70+SUMIFS('Sch A. Input'!$I70:$BJ70,'Sch A. Input'!$I$14:$BJ$14,"Total",'Sch A. Input'!$I$13:$BJ$13,"&lt;="&amp;M$231)</f>
        <v>0</v>
      </c>
      <c r="N287" s="248">
        <f>'Sch A. Input'!$G70+SUMIFS('Sch A. Input'!$I70:$BJ70,'Sch A. Input'!$I$14:$BJ$14,"Total",'Sch A. Input'!$I$13:$BJ$13,"&lt;="&amp;N$231)</f>
        <v>0</v>
      </c>
      <c r="O287" s="354">
        <f>'Sch A. Input'!$G70+SUMIFS('Sch A. Input'!$I70:$BJ70,'Sch A. Input'!$I$14:$BJ$14,"Total",'Sch A. Input'!$I$13:$BJ$13,"&lt;="&amp;O$231)</f>
        <v>0</v>
      </c>
      <c r="P287" s="354">
        <f>'Sch A. Input'!$G70+SUMIFS('Sch A. Input'!$I70:$BJ70,'Sch A. Input'!$I$14:$BJ$14,"Total",'Sch A. Input'!$I$13:$BJ$13,"&lt;="&amp;P$231)</f>
        <v>0</v>
      </c>
      <c r="Q287" s="354">
        <f>'Sch A. Input'!$G70+SUMIFS('Sch A. Input'!$I70:$BJ70,'Sch A. Input'!$I$14:$BJ$14,"Total",'Sch A. Input'!$I$13:$BJ$13,"&lt;="&amp;Q$231)</f>
        <v>0</v>
      </c>
      <c r="R287" s="354">
        <f>'Sch A. Input'!$G70+SUMIFS('Sch A. Input'!$I70:$BJ70,'Sch A. Input'!$I$14:$BJ$14,"Total",'Sch A. Input'!$I$13:$BJ$13,"&lt;="&amp;R$231)</f>
        <v>0</v>
      </c>
      <c r="S287" s="354">
        <f>'Sch A. Input'!$G70+SUMIFS('Sch A. Input'!$I70:$BJ70,'Sch A. Input'!$I$14:$BJ$14,"Total",'Sch A. Input'!$I$13:$BJ$13,"&lt;="&amp;S$231)</f>
        <v>0</v>
      </c>
      <c r="T287" s="354">
        <f>'Sch A. Input'!$G70+SUMIFS('Sch A. Input'!$I70:$BJ70,'Sch A. Input'!$I$14:$BJ$14,"Total",'Sch A. Input'!$I$13:$BJ$13,"&lt;="&amp;T$231)</f>
        <v>0</v>
      </c>
      <c r="U287" s="354">
        <f>'Sch A. Input'!$G70+SUMIFS('Sch A. Input'!$I70:$BJ70,'Sch A. Input'!$I$14:$BJ$14,"Total",'Sch A. Input'!$I$13:$BJ$13,"&lt;="&amp;U$231)</f>
        <v>0</v>
      </c>
      <c r="V287" s="354">
        <f>'Sch A. Input'!$G70+SUMIFS('Sch A. Input'!$I70:$BJ70,'Sch A. Input'!$I$14:$BJ$14,"Total",'Sch A. Input'!$I$13:$BJ$13,"&lt;="&amp;V$231)</f>
        <v>0</v>
      </c>
      <c r="W287" s="354">
        <f>'Sch A. Input'!$G70+SUMIFS('Sch A. Input'!$I70:$BJ70,'Sch A. Input'!$I$14:$BJ$14,"Total",'Sch A. Input'!$I$13:$BJ$13,"&lt;="&amp;W$231)</f>
        <v>0</v>
      </c>
      <c r="X287" s="314">
        <f>'Sch A. Input'!$G70+SUMIFS('Sch A. Input'!$I70:$BJ70,'Sch A. Input'!$I$14:$BJ$14,"Total",'Sch A. Input'!$I$13:$BJ$13,"&lt;="&amp;X$231)</f>
        <v>0</v>
      </c>
      <c r="Y287" s="317">
        <f t="array" ref="Y287">IFERROR(INDEX($G$231:$X$231,1,MATCH(TRUE,G287:X287&gt;=900000,FALSE)),0)</f>
        <v>0</v>
      </c>
      <c r="Z287" s="341">
        <f t="shared" si="112"/>
        <v>0</v>
      </c>
      <c r="AA287" s="225">
        <f>SUMIFS('Sch A. Input'!I70:BJ70,'Sch A. Input'!$I$14:$BJ$14,"Recurring",'Sch A. Input'!$I$13:$BJ$13,"&lt;="&amp;Y287)</f>
        <v>0</v>
      </c>
      <c r="AB287" s="281">
        <f>SUMIFS('Sch A. Input'!J70:BK70,'Sch A. Input'!$J$14:$BK$14,"One-time",'Sch A. Input'!$J$13:$BK$13,"&lt;="&amp;Y287)</f>
        <v>0</v>
      </c>
      <c r="AC287" s="343">
        <f t="shared" si="113"/>
        <v>0</v>
      </c>
      <c r="AD287" s="346">
        <f t="shared" si="114"/>
        <v>0</v>
      </c>
      <c r="AH287" s="20"/>
      <c r="AL287" s="44"/>
      <c r="BK287" s="2"/>
      <c r="BL287" s="2"/>
      <c r="BM287" s="2"/>
      <c r="BN287" s="2"/>
      <c r="BO287" s="2"/>
      <c r="BP287" s="2"/>
      <c r="BQ287" s="2"/>
      <c r="BR287" s="2"/>
      <c r="BS287" s="2"/>
      <c r="CI287"/>
      <c r="CJ287"/>
      <c r="CK287"/>
      <c r="CL287"/>
      <c r="CM287"/>
      <c r="CN287"/>
      <c r="CO287"/>
      <c r="CP287"/>
      <c r="CQ287"/>
    </row>
    <row r="288" spans="2:95" x14ac:dyDescent="0.25">
      <c r="B288" s="70" t="str">
        <f t="shared" ref="B288:C288" si="169">B180</f>
        <v/>
      </c>
      <c r="C288" s="169" t="str">
        <f t="shared" si="169"/>
        <v/>
      </c>
      <c r="D288" s="303"/>
      <c r="E288" s="304"/>
      <c r="F288" s="275"/>
      <c r="G288" s="307">
        <f>'Sch A. Input'!$G71+SUMIFS('Sch A. Input'!$I71:$BJ71,'Sch A. Input'!$I$14:$BJ$14,"Total",'Sch A. Input'!$I$13:$BJ$13,"&lt;="&amp;G$231)</f>
        <v>0</v>
      </c>
      <c r="H288" s="308">
        <f>'Sch A. Input'!$G71+SUMIFS('Sch A. Input'!$I71:$BJ71,'Sch A. Input'!$I$14:$BJ$14,"Total",'Sch A. Input'!$I$13:$BJ$13,"&lt;="&amp;H$231)</f>
        <v>0</v>
      </c>
      <c r="I288" s="98">
        <f>'Sch A. Input'!$G71+SUMIFS('Sch A. Input'!$I71:$BJ71,'Sch A. Input'!$I$14:$BJ$14,"Total",'Sch A. Input'!$I$13:$BJ$13,"&lt;="&amp;I$231)</f>
        <v>0</v>
      </c>
      <c r="J288" s="248">
        <f>'Sch A. Input'!$G71+SUMIFS('Sch A. Input'!$I71:$BJ71,'Sch A. Input'!$I$14:$BJ$14,"Total",'Sch A. Input'!$I$13:$BJ$13,"&lt;="&amp;J$231)</f>
        <v>0</v>
      </c>
      <c r="K288" s="248">
        <f>'Sch A. Input'!$G71+SUMIFS('Sch A. Input'!$I71:$BJ71,'Sch A. Input'!$I$14:$BJ$14,"Total",'Sch A. Input'!$I$13:$BJ$13,"&lt;="&amp;K$231)</f>
        <v>0</v>
      </c>
      <c r="L288" s="248">
        <f>'Sch A. Input'!$G71+SUMIFS('Sch A. Input'!$I71:$BJ71,'Sch A. Input'!$I$14:$BJ$14,"Total",'Sch A. Input'!$I$13:$BJ$13,"&lt;="&amp;L$231)</f>
        <v>0</v>
      </c>
      <c r="M288" s="248">
        <f>'Sch A. Input'!$G71+SUMIFS('Sch A. Input'!$I71:$BJ71,'Sch A. Input'!$I$14:$BJ$14,"Total",'Sch A. Input'!$I$13:$BJ$13,"&lt;="&amp;M$231)</f>
        <v>0</v>
      </c>
      <c r="N288" s="248">
        <f>'Sch A. Input'!$G71+SUMIFS('Sch A. Input'!$I71:$BJ71,'Sch A. Input'!$I$14:$BJ$14,"Total",'Sch A. Input'!$I$13:$BJ$13,"&lt;="&amp;N$231)</f>
        <v>0</v>
      </c>
      <c r="O288" s="354">
        <f>'Sch A. Input'!$G71+SUMIFS('Sch A. Input'!$I71:$BJ71,'Sch A. Input'!$I$14:$BJ$14,"Total",'Sch A. Input'!$I$13:$BJ$13,"&lt;="&amp;O$231)</f>
        <v>0</v>
      </c>
      <c r="P288" s="354">
        <f>'Sch A. Input'!$G71+SUMIFS('Sch A. Input'!$I71:$BJ71,'Sch A. Input'!$I$14:$BJ$14,"Total",'Sch A. Input'!$I$13:$BJ$13,"&lt;="&amp;P$231)</f>
        <v>0</v>
      </c>
      <c r="Q288" s="354">
        <f>'Sch A. Input'!$G71+SUMIFS('Sch A. Input'!$I71:$BJ71,'Sch A. Input'!$I$14:$BJ$14,"Total",'Sch A. Input'!$I$13:$BJ$13,"&lt;="&amp;Q$231)</f>
        <v>0</v>
      </c>
      <c r="R288" s="354">
        <f>'Sch A. Input'!$G71+SUMIFS('Sch A. Input'!$I71:$BJ71,'Sch A. Input'!$I$14:$BJ$14,"Total",'Sch A. Input'!$I$13:$BJ$13,"&lt;="&amp;R$231)</f>
        <v>0</v>
      </c>
      <c r="S288" s="354">
        <f>'Sch A. Input'!$G71+SUMIFS('Sch A. Input'!$I71:$BJ71,'Sch A. Input'!$I$14:$BJ$14,"Total",'Sch A. Input'!$I$13:$BJ$13,"&lt;="&amp;S$231)</f>
        <v>0</v>
      </c>
      <c r="T288" s="354">
        <f>'Sch A. Input'!$G71+SUMIFS('Sch A. Input'!$I71:$BJ71,'Sch A. Input'!$I$14:$BJ$14,"Total",'Sch A. Input'!$I$13:$BJ$13,"&lt;="&amp;T$231)</f>
        <v>0</v>
      </c>
      <c r="U288" s="354">
        <f>'Sch A. Input'!$G71+SUMIFS('Sch A. Input'!$I71:$BJ71,'Sch A. Input'!$I$14:$BJ$14,"Total",'Sch A. Input'!$I$13:$BJ$13,"&lt;="&amp;U$231)</f>
        <v>0</v>
      </c>
      <c r="V288" s="354">
        <f>'Sch A. Input'!$G71+SUMIFS('Sch A. Input'!$I71:$BJ71,'Sch A. Input'!$I$14:$BJ$14,"Total",'Sch A. Input'!$I$13:$BJ$13,"&lt;="&amp;V$231)</f>
        <v>0</v>
      </c>
      <c r="W288" s="354">
        <f>'Sch A. Input'!$G71+SUMIFS('Sch A. Input'!$I71:$BJ71,'Sch A. Input'!$I$14:$BJ$14,"Total",'Sch A. Input'!$I$13:$BJ$13,"&lt;="&amp;W$231)</f>
        <v>0</v>
      </c>
      <c r="X288" s="314">
        <f>'Sch A. Input'!$G71+SUMIFS('Sch A. Input'!$I71:$BJ71,'Sch A. Input'!$I$14:$BJ$14,"Total",'Sch A. Input'!$I$13:$BJ$13,"&lt;="&amp;X$231)</f>
        <v>0</v>
      </c>
      <c r="Y288" s="317">
        <f t="array" ref="Y288">IFERROR(INDEX($G$231:$X$231,1,MATCH(TRUE,G288:X288&gt;=900000,FALSE)),0)</f>
        <v>0</v>
      </c>
      <c r="Z288" s="341">
        <f t="shared" si="112"/>
        <v>0</v>
      </c>
      <c r="AA288" s="225">
        <f>SUMIFS('Sch A. Input'!I71:BJ71,'Sch A. Input'!$I$14:$BJ$14,"Recurring",'Sch A. Input'!$I$13:$BJ$13,"&lt;="&amp;Y288)</f>
        <v>0</v>
      </c>
      <c r="AB288" s="281">
        <f>SUMIFS('Sch A. Input'!J71:BK71,'Sch A. Input'!$J$14:$BK$14,"One-time",'Sch A. Input'!$J$13:$BK$13,"&lt;="&amp;Y288)</f>
        <v>0</v>
      </c>
      <c r="AC288" s="343">
        <f t="shared" si="113"/>
        <v>0</v>
      </c>
      <c r="AD288" s="346">
        <f t="shared" si="114"/>
        <v>0</v>
      </c>
      <c r="AH288" s="20"/>
      <c r="AL288" s="44"/>
      <c r="BK288" s="2"/>
      <c r="BL288" s="2"/>
      <c r="BM288" s="2"/>
      <c r="BN288" s="2"/>
      <c r="BO288" s="2"/>
      <c r="BP288" s="2"/>
      <c r="BQ288" s="2"/>
      <c r="BR288" s="2"/>
      <c r="BS288" s="2"/>
      <c r="CI288"/>
      <c r="CJ288"/>
      <c r="CK288"/>
      <c r="CL288"/>
      <c r="CM288"/>
      <c r="CN288"/>
      <c r="CO288"/>
      <c r="CP288"/>
      <c r="CQ288"/>
    </row>
    <row r="289" spans="2:95" x14ac:dyDescent="0.25">
      <c r="B289" s="70" t="str">
        <f t="shared" ref="B289:C289" si="170">B181</f>
        <v/>
      </c>
      <c r="C289" s="169" t="str">
        <f t="shared" si="170"/>
        <v/>
      </c>
      <c r="D289" s="303"/>
      <c r="E289" s="304"/>
      <c r="F289" s="275"/>
      <c r="G289" s="307">
        <f>'Sch A. Input'!$G72+SUMIFS('Sch A. Input'!$I72:$BJ72,'Sch A. Input'!$I$14:$BJ$14,"Total",'Sch A. Input'!$I$13:$BJ$13,"&lt;="&amp;G$231)</f>
        <v>0</v>
      </c>
      <c r="H289" s="308">
        <f>'Sch A. Input'!$G72+SUMIFS('Sch A. Input'!$I72:$BJ72,'Sch A. Input'!$I$14:$BJ$14,"Total",'Sch A. Input'!$I$13:$BJ$13,"&lt;="&amp;H$231)</f>
        <v>0</v>
      </c>
      <c r="I289" s="98">
        <f>'Sch A. Input'!$G72+SUMIFS('Sch A. Input'!$I72:$BJ72,'Sch A. Input'!$I$14:$BJ$14,"Total",'Sch A. Input'!$I$13:$BJ$13,"&lt;="&amp;I$231)</f>
        <v>0</v>
      </c>
      <c r="J289" s="248">
        <f>'Sch A. Input'!$G72+SUMIFS('Sch A. Input'!$I72:$BJ72,'Sch A. Input'!$I$14:$BJ$14,"Total",'Sch A. Input'!$I$13:$BJ$13,"&lt;="&amp;J$231)</f>
        <v>0</v>
      </c>
      <c r="K289" s="248">
        <f>'Sch A. Input'!$G72+SUMIFS('Sch A. Input'!$I72:$BJ72,'Sch A. Input'!$I$14:$BJ$14,"Total",'Sch A. Input'!$I$13:$BJ$13,"&lt;="&amp;K$231)</f>
        <v>0</v>
      </c>
      <c r="L289" s="248">
        <f>'Sch A. Input'!$G72+SUMIFS('Sch A. Input'!$I72:$BJ72,'Sch A. Input'!$I$14:$BJ$14,"Total",'Sch A. Input'!$I$13:$BJ$13,"&lt;="&amp;L$231)</f>
        <v>0</v>
      </c>
      <c r="M289" s="248">
        <f>'Sch A. Input'!$G72+SUMIFS('Sch A. Input'!$I72:$BJ72,'Sch A. Input'!$I$14:$BJ$14,"Total",'Sch A. Input'!$I$13:$BJ$13,"&lt;="&amp;M$231)</f>
        <v>0</v>
      </c>
      <c r="N289" s="248">
        <f>'Sch A. Input'!$G72+SUMIFS('Sch A. Input'!$I72:$BJ72,'Sch A. Input'!$I$14:$BJ$14,"Total",'Sch A. Input'!$I$13:$BJ$13,"&lt;="&amp;N$231)</f>
        <v>0</v>
      </c>
      <c r="O289" s="354">
        <f>'Sch A. Input'!$G72+SUMIFS('Sch A. Input'!$I72:$BJ72,'Sch A. Input'!$I$14:$BJ$14,"Total",'Sch A. Input'!$I$13:$BJ$13,"&lt;="&amp;O$231)</f>
        <v>0</v>
      </c>
      <c r="P289" s="354">
        <f>'Sch A. Input'!$G72+SUMIFS('Sch A. Input'!$I72:$BJ72,'Sch A. Input'!$I$14:$BJ$14,"Total",'Sch A. Input'!$I$13:$BJ$13,"&lt;="&amp;P$231)</f>
        <v>0</v>
      </c>
      <c r="Q289" s="354">
        <f>'Sch A. Input'!$G72+SUMIFS('Sch A. Input'!$I72:$BJ72,'Sch A. Input'!$I$14:$BJ$14,"Total",'Sch A. Input'!$I$13:$BJ$13,"&lt;="&amp;Q$231)</f>
        <v>0</v>
      </c>
      <c r="R289" s="354">
        <f>'Sch A. Input'!$G72+SUMIFS('Sch A. Input'!$I72:$BJ72,'Sch A. Input'!$I$14:$BJ$14,"Total",'Sch A. Input'!$I$13:$BJ$13,"&lt;="&amp;R$231)</f>
        <v>0</v>
      </c>
      <c r="S289" s="354">
        <f>'Sch A. Input'!$G72+SUMIFS('Sch A. Input'!$I72:$BJ72,'Sch A. Input'!$I$14:$BJ$14,"Total",'Sch A. Input'!$I$13:$BJ$13,"&lt;="&amp;S$231)</f>
        <v>0</v>
      </c>
      <c r="T289" s="354">
        <f>'Sch A. Input'!$G72+SUMIFS('Sch A. Input'!$I72:$BJ72,'Sch A. Input'!$I$14:$BJ$14,"Total",'Sch A. Input'!$I$13:$BJ$13,"&lt;="&amp;T$231)</f>
        <v>0</v>
      </c>
      <c r="U289" s="354">
        <f>'Sch A. Input'!$G72+SUMIFS('Sch A. Input'!$I72:$BJ72,'Sch A. Input'!$I$14:$BJ$14,"Total",'Sch A. Input'!$I$13:$BJ$13,"&lt;="&amp;U$231)</f>
        <v>0</v>
      </c>
      <c r="V289" s="354">
        <f>'Sch A. Input'!$G72+SUMIFS('Sch A. Input'!$I72:$BJ72,'Sch A. Input'!$I$14:$BJ$14,"Total",'Sch A. Input'!$I$13:$BJ$13,"&lt;="&amp;V$231)</f>
        <v>0</v>
      </c>
      <c r="W289" s="354">
        <f>'Sch A. Input'!$G72+SUMIFS('Sch A. Input'!$I72:$BJ72,'Sch A. Input'!$I$14:$BJ$14,"Total",'Sch A. Input'!$I$13:$BJ$13,"&lt;="&amp;W$231)</f>
        <v>0</v>
      </c>
      <c r="X289" s="314">
        <f>'Sch A. Input'!$G72+SUMIFS('Sch A. Input'!$I72:$BJ72,'Sch A. Input'!$I$14:$BJ$14,"Total",'Sch A. Input'!$I$13:$BJ$13,"&lt;="&amp;X$231)</f>
        <v>0</v>
      </c>
      <c r="Y289" s="317">
        <f t="array" ref="Y289">IFERROR(INDEX($G$231:$X$231,1,MATCH(TRUE,G289:X289&gt;=900000,FALSE)),0)</f>
        <v>0</v>
      </c>
      <c r="Z289" s="341">
        <f t="shared" si="112"/>
        <v>0</v>
      </c>
      <c r="AA289" s="225">
        <f>SUMIFS('Sch A. Input'!I72:BJ72,'Sch A. Input'!$I$14:$BJ$14,"Recurring",'Sch A. Input'!$I$13:$BJ$13,"&lt;="&amp;Y289)</f>
        <v>0</v>
      </c>
      <c r="AB289" s="281">
        <f>SUMIFS('Sch A. Input'!J72:BK72,'Sch A. Input'!$J$14:$BK$14,"One-time",'Sch A. Input'!$J$13:$BK$13,"&lt;="&amp;Y289)</f>
        <v>0</v>
      </c>
      <c r="AC289" s="343">
        <f t="shared" si="113"/>
        <v>0</v>
      </c>
      <c r="AD289" s="346">
        <f t="shared" si="114"/>
        <v>0</v>
      </c>
      <c r="AH289" s="20"/>
      <c r="AL289" s="44"/>
      <c r="BK289" s="2"/>
      <c r="BL289" s="2"/>
      <c r="BM289" s="2"/>
      <c r="BN289" s="2"/>
      <c r="BO289" s="2"/>
      <c r="BP289" s="2"/>
      <c r="BQ289" s="2"/>
      <c r="BR289" s="2"/>
      <c r="BS289" s="2"/>
      <c r="CI289"/>
      <c r="CJ289"/>
      <c r="CK289"/>
      <c r="CL289"/>
      <c r="CM289"/>
      <c r="CN289"/>
      <c r="CO289"/>
      <c r="CP289"/>
      <c r="CQ289"/>
    </row>
    <row r="290" spans="2:95" x14ac:dyDescent="0.25">
      <c r="B290" s="70" t="str">
        <f t="shared" ref="B290:C290" si="171">B182</f>
        <v/>
      </c>
      <c r="C290" s="169" t="str">
        <f t="shared" si="171"/>
        <v/>
      </c>
      <c r="D290" s="303"/>
      <c r="E290" s="304"/>
      <c r="F290" s="275"/>
      <c r="G290" s="307">
        <f>'Sch A. Input'!$G73+SUMIFS('Sch A. Input'!$I73:$BJ73,'Sch A. Input'!$I$14:$BJ$14,"Total",'Sch A. Input'!$I$13:$BJ$13,"&lt;="&amp;G$231)</f>
        <v>0</v>
      </c>
      <c r="H290" s="308">
        <f>'Sch A. Input'!$G73+SUMIFS('Sch A. Input'!$I73:$BJ73,'Sch A. Input'!$I$14:$BJ$14,"Total",'Sch A. Input'!$I$13:$BJ$13,"&lt;="&amp;H$231)</f>
        <v>0</v>
      </c>
      <c r="I290" s="98">
        <f>'Sch A. Input'!$G73+SUMIFS('Sch A. Input'!$I73:$BJ73,'Sch A. Input'!$I$14:$BJ$14,"Total",'Sch A. Input'!$I$13:$BJ$13,"&lt;="&amp;I$231)</f>
        <v>0</v>
      </c>
      <c r="J290" s="248">
        <f>'Sch A. Input'!$G73+SUMIFS('Sch A. Input'!$I73:$BJ73,'Sch A. Input'!$I$14:$BJ$14,"Total",'Sch A. Input'!$I$13:$BJ$13,"&lt;="&amp;J$231)</f>
        <v>0</v>
      </c>
      <c r="K290" s="248">
        <f>'Sch A. Input'!$G73+SUMIFS('Sch A. Input'!$I73:$BJ73,'Sch A. Input'!$I$14:$BJ$14,"Total",'Sch A. Input'!$I$13:$BJ$13,"&lt;="&amp;K$231)</f>
        <v>0</v>
      </c>
      <c r="L290" s="248">
        <f>'Sch A. Input'!$G73+SUMIFS('Sch A. Input'!$I73:$BJ73,'Sch A. Input'!$I$14:$BJ$14,"Total",'Sch A. Input'!$I$13:$BJ$13,"&lt;="&amp;L$231)</f>
        <v>0</v>
      </c>
      <c r="M290" s="248">
        <f>'Sch A. Input'!$G73+SUMIFS('Sch A. Input'!$I73:$BJ73,'Sch A. Input'!$I$14:$BJ$14,"Total",'Sch A. Input'!$I$13:$BJ$13,"&lt;="&amp;M$231)</f>
        <v>0</v>
      </c>
      <c r="N290" s="248">
        <f>'Sch A. Input'!$G73+SUMIFS('Sch A. Input'!$I73:$BJ73,'Sch A. Input'!$I$14:$BJ$14,"Total",'Sch A. Input'!$I$13:$BJ$13,"&lt;="&amp;N$231)</f>
        <v>0</v>
      </c>
      <c r="O290" s="354">
        <f>'Sch A. Input'!$G73+SUMIFS('Sch A. Input'!$I73:$BJ73,'Sch A. Input'!$I$14:$BJ$14,"Total",'Sch A. Input'!$I$13:$BJ$13,"&lt;="&amp;O$231)</f>
        <v>0</v>
      </c>
      <c r="P290" s="354">
        <f>'Sch A. Input'!$G73+SUMIFS('Sch A. Input'!$I73:$BJ73,'Sch A. Input'!$I$14:$BJ$14,"Total",'Sch A. Input'!$I$13:$BJ$13,"&lt;="&amp;P$231)</f>
        <v>0</v>
      </c>
      <c r="Q290" s="354">
        <f>'Sch A. Input'!$G73+SUMIFS('Sch A. Input'!$I73:$BJ73,'Sch A. Input'!$I$14:$BJ$14,"Total",'Sch A. Input'!$I$13:$BJ$13,"&lt;="&amp;Q$231)</f>
        <v>0</v>
      </c>
      <c r="R290" s="354">
        <f>'Sch A. Input'!$G73+SUMIFS('Sch A. Input'!$I73:$BJ73,'Sch A. Input'!$I$14:$BJ$14,"Total",'Sch A. Input'!$I$13:$BJ$13,"&lt;="&amp;R$231)</f>
        <v>0</v>
      </c>
      <c r="S290" s="354">
        <f>'Sch A. Input'!$G73+SUMIFS('Sch A. Input'!$I73:$BJ73,'Sch A. Input'!$I$14:$BJ$14,"Total",'Sch A. Input'!$I$13:$BJ$13,"&lt;="&amp;S$231)</f>
        <v>0</v>
      </c>
      <c r="T290" s="354">
        <f>'Sch A. Input'!$G73+SUMIFS('Sch A. Input'!$I73:$BJ73,'Sch A. Input'!$I$14:$BJ$14,"Total",'Sch A. Input'!$I$13:$BJ$13,"&lt;="&amp;T$231)</f>
        <v>0</v>
      </c>
      <c r="U290" s="354">
        <f>'Sch A. Input'!$G73+SUMIFS('Sch A. Input'!$I73:$BJ73,'Sch A. Input'!$I$14:$BJ$14,"Total",'Sch A. Input'!$I$13:$BJ$13,"&lt;="&amp;U$231)</f>
        <v>0</v>
      </c>
      <c r="V290" s="354">
        <f>'Sch A. Input'!$G73+SUMIFS('Sch A. Input'!$I73:$BJ73,'Sch A. Input'!$I$14:$BJ$14,"Total",'Sch A. Input'!$I$13:$BJ$13,"&lt;="&amp;V$231)</f>
        <v>0</v>
      </c>
      <c r="W290" s="354">
        <f>'Sch A. Input'!$G73+SUMIFS('Sch A. Input'!$I73:$BJ73,'Sch A. Input'!$I$14:$BJ$14,"Total",'Sch A. Input'!$I$13:$BJ$13,"&lt;="&amp;W$231)</f>
        <v>0</v>
      </c>
      <c r="X290" s="314">
        <f>'Sch A. Input'!$G73+SUMIFS('Sch A. Input'!$I73:$BJ73,'Sch A. Input'!$I$14:$BJ$14,"Total",'Sch A. Input'!$I$13:$BJ$13,"&lt;="&amp;X$231)</f>
        <v>0</v>
      </c>
      <c r="Y290" s="317">
        <f t="array" ref="Y290">IFERROR(INDEX($G$231:$X$231,1,MATCH(TRUE,G290:X290&gt;=900000,FALSE)),0)</f>
        <v>0</v>
      </c>
      <c r="Z290" s="341">
        <f t="shared" si="112"/>
        <v>0</v>
      </c>
      <c r="AA290" s="225">
        <f>SUMIFS('Sch A. Input'!I73:BJ73,'Sch A. Input'!$I$14:$BJ$14,"Recurring",'Sch A. Input'!$I$13:$BJ$13,"&lt;="&amp;Y290)</f>
        <v>0</v>
      </c>
      <c r="AB290" s="281">
        <f>SUMIFS('Sch A. Input'!J73:BK73,'Sch A. Input'!$J$14:$BK$14,"One-time",'Sch A. Input'!$J$13:$BK$13,"&lt;="&amp;Y290)</f>
        <v>0</v>
      </c>
      <c r="AC290" s="343">
        <f t="shared" si="113"/>
        <v>0</v>
      </c>
      <c r="AD290" s="346">
        <f t="shared" si="114"/>
        <v>0</v>
      </c>
      <c r="AH290" s="20"/>
      <c r="AL290" s="44"/>
      <c r="BK290" s="2"/>
      <c r="BL290" s="2"/>
      <c r="BM290" s="2"/>
      <c r="BN290" s="2"/>
      <c r="BO290" s="2"/>
      <c r="BP290" s="2"/>
      <c r="BQ290" s="2"/>
      <c r="BR290" s="2"/>
      <c r="BS290" s="2"/>
      <c r="CI290"/>
      <c r="CJ290"/>
      <c r="CK290"/>
      <c r="CL290"/>
      <c r="CM290"/>
      <c r="CN290"/>
      <c r="CO290"/>
      <c r="CP290"/>
      <c r="CQ290"/>
    </row>
    <row r="291" spans="2:95" x14ac:dyDescent="0.25">
      <c r="B291" s="70" t="str">
        <f t="shared" ref="B291:C291" si="172">B183</f>
        <v/>
      </c>
      <c r="C291" s="169" t="str">
        <f t="shared" si="172"/>
        <v/>
      </c>
      <c r="D291" s="303"/>
      <c r="E291" s="304"/>
      <c r="F291" s="275"/>
      <c r="G291" s="307">
        <f>'Sch A. Input'!$G74+SUMIFS('Sch A. Input'!$I74:$BJ74,'Sch A. Input'!$I$14:$BJ$14,"Total",'Sch A. Input'!$I$13:$BJ$13,"&lt;="&amp;G$231)</f>
        <v>0</v>
      </c>
      <c r="H291" s="308">
        <f>'Sch A. Input'!$G74+SUMIFS('Sch A. Input'!$I74:$BJ74,'Sch A. Input'!$I$14:$BJ$14,"Total",'Sch A. Input'!$I$13:$BJ$13,"&lt;="&amp;H$231)</f>
        <v>0</v>
      </c>
      <c r="I291" s="98">
        <f>'Sch A. Input'!$G74+SUMIFS('Sch A. Input'!$I74:$BJ74,'Sch A. Input'!$I$14:$BJ$14,"Total",'Sch A. Input'!$I$13:$BJ$13,"&lt;="&amp;I$231)</f>
        <v>0</v>
      </c>
      <c r="J291" s="248">
        <f>'Sch A. Input'!$G74+SUMIFS('Sch A. Input'!$I74:$BJ74,'Sch A. Input'!$I$14:$BJ$14,"Total",'Sch A. Input'!$I$13:$BJ$13,"&lt;="&amp;J$231)</f>
        <v>0</v>
      </c>
      <c r="K291" s="248">
        <f>'Sch A. Input'!$G74+SUMIFS('Sch A. Input'!$I74:$BJ74,'Sch A. Input'!$I$14:$BJ$14,"Total",'Sch A. Input'!$I$13:$BJ$13,"&lt;="&amp;K$231)</f>
        <v>0</v>
      </c>
      <c r="L291" s="248">
        <f>'Sch A. Input'!$G74+SUMIFS('Sch A. Input'!$I74:$BJ74,'Sch A. Input'!$I$14:$BJ$14,"Total",'Sch A. Input'!$I$13:$BJ$13,"&lt;="&amp;L$231)</f>
        <v>0</v>
      </c>
      <c r="M291" s="248">
        <f>'Sch A. Input'!$G74+SUMIFS('Sch A. Input'!$I74:$BJ74,'Sch A. Input'!$I$14:$BJ$14,"Total",'Sch A. Input'!$I$13:$BJ$13,"&lt;="&amp;M$231)</f>
        <v>0</v>
      </c>
      <c r="N291" s="248">
        <f>'Sch A. Input'!$G74+SUMIFS('Sch A. Input'!$I74:$BJ74,'Sch A. Input'!$I$14:$BJ$14,"Total",'Sch A. Input'!$I$13:$BJ$13,"&lt;="&amp;N$231)</f>
        <v>0</v>
      </c>
      <c r="O291" s="354">
        <f>'Sch A. Input'!$G74+SUMIFS('Sch A. Input'!$I74:$BJ74,'Sch A. Input'!$I$14:$BJ$14,"Total",'Sch A. Input'!$I$13:$BJ$13,"&lt;="&amp;O$231)</f>
        <v>0</v>
      </c>
      <c r="P291" s="354">
        <f>'Sch A. Input'!$G74+SUMIFS('Sch A. Input'!$I74:$BJ74,'Sch A. Input'!$I$14:$BJ$14,"Total",'Sch A. Input'!$I$13:$BJ$13,"&lt;="&amp;P$231)</f>
        <v>0</v>
      </c>
      <c r="Q291" s="354">
        <f>'Sch A. Input'!$G74+SUMIFS('Sch A. Input'!$I74:$BJ74,'Sch A. Input'!$I$14:$BJ$14,"Total",'Sch A. Input'!$I$13:$BJ$13,"&lt;="&amp;Q$231)</f>
        <v>0</v>
      </c>
      <c r="R291" s="354">
        <f>'Sch A. Input'!$G74+SUMIFS('Sch A. Input'!$I74:$BJ74,'Sch A. Input'!$I$14:$BJ$14,"Total",'Sch A. Input'!$I$13:$BJ$13,"&lt;="&amp;R$231)</f>
        <v>0</v>
      </c>
      <c r="S291" s="354">
        <f>'Sch A. Input'!$G74+SUMIFS('Sch A. Input'!$I74:$BJ74,'Sch A. Input'!$I$14:$BJ$14,"Total",'Sch A. Input'!$I$13:$BJ$13,"&lt;="&amp;S$231)</f>
        <v>0</v>
      </c>
      <c r="T291" s="354">
        <f>'Sch A. Input'!$G74+SUMIFS('Sch A. Input'!$I74:$BJ74,'Sch A. Input'!$I$14:$BJ$14,"Total",'Sch A. Input'!$I$13:$BJ$13,"&lt;="&amp;T$231)</f>
        <v>0</v>
      </c>
      <c r="U291" s="354">
        <f>'Sch A. Input'!$G74+SUMIFS('Sch A. Input'!$I74:$BJ74,'Sch A. Input'!$I$14:$BJ$14,"Total",'Sch A. Input'!$I$13:$BJ$13,"&lt;="&amp;U$231)</f>
        <v>0</v>
      </c>
      <c r="V291" s="354">
        <f>'Sch A. Input'!$G74+SUMIFS('Sch A. Input'!$I74:$BJ74,'Sch A. Input'!$I$14:$BJ$14,"Total",'Sch A. Input'!$I$13:$BJ$13,"&lt;="&amp;V$231)</f>
        <v>0</v>
      </c>
      <c r="W291" s="354">
        <f>'Sch A. Input'!$G74+SUMIFS('Sch A. Input'!$I74:$BJ74,'Sch A. Input'!$I$14:$BJ$14,"Total",'Sch A. Input'!$I$13:$BJ$13,"&lt;="&amp;W$231)</f>
        <v>0</v>
      </c>
      <c r="X291" s="314">
        <f>'Sch A. Input'!$G74+SUMIFS('Sch A. Input'!$I74:$BJ74,'Sch A. Input'!$I$14:$BJ$14,"Total",'Sch A. Input'!$I$13:$BJ$13,"&lt;="&amp;X$231)</f>
        <v>0</v>
      </c>
      <c r="Y291" s="317">
        <f t="array" ref="Y291">IFERROR(INDEX($G$231:$X$231,1,MATCH(TRUE,G291:X291&gt;=900000,FALSE)),0)</f>
        <v>0</v>
      </c>
      <c r="Z291" s="341">
        <f t="shared" si="112"/>
        <v>0</v>
      </c>
      <c r="AA291" s="225">
        <f>SUMIFS('Sch A. Input'!I74:BJ74,'Sch A. Input'!$I$14:$BJ$14,"Recurring",'Sch A. Input'!$I$13:$BJ$13,"&lt;="&amp;Y291)</f>
        <v>0</v>
      </c>
      <c r="AB291" s="281">
        <f>SUMIFS('Sch A. Input'!J74:BK74,'Sch A. Input'!$J$14:$BK$14,"One-time",'Sch A. Input'!$J$13:$BK$13,"&lt;="&amp;Y291)</f>
        <v>0</v>
      </c>
      <c r="AC291" s="343">
        <f t="shared" si="113"/>
        <v>0</v>
      </c>
      <c r="AD291" s="346">
        <f t="shared" si="114"/>
        <v>0</v>
      </c>
      <c r="AH291" s="20"/>
      <c r="AL291" s="44"/>
      <c r="BK291" s="2"/>
      <c r="BL291" s="2"/>
      <c r="BM291" s="2"/>
      <c r="BN291" s="2"/>
      <c r="BO291" s="2"/>
      <c r="BP291" s="2"/>
      <c r="BQ291" s="2"/>
      <c r="BR291" s="2"/>
      <c r="BS291" s="2"/>
      <c r="CI291"/>
      <c r="CJ291"/>
      <c r="CK291"/>
      <c r="CL291"/>
      <c r="CM291"/>
      <c r="CN291"/>
      <c r="CO291"/>
      <c r="CP291"/>
      <c r="CQ291"/>
    </row>
    <row r="292" spans="2:95" x14ac:dyDescent="0.25">
      <c r="B292" s="70" t="str">
        <f t="shared" ref="B292:C292" si="173">B184</f>
        <v/>
      </c>
      <c r="C292" s="169" t="str">
        <f t="shared" si="173"/>
        <v/>
      </c>
      <c r="D292" s="303"/>
      <c r="E292" s="304"/>
      <c r="F292" s="275"/>
      <c r="G292" s="307">
        <f>'Sch A. Input'!$G75+SUMIFS('Sch A. Input'!$I75:$BJ75,'Sch A. Input'!$I$14:$BJ$14,"Total",'Sch A. Input'!$I$13:$BJ$13,"&lt;="&amp;G$231)</f>
        <v>0</v>
      </c>
      <c r="H292" s="308">
        <f>'Sch A. Input'!$G75+SUMIFS('Sch A. Input'!$I75:$BJ75,'Sch A. Input'!$I$14:$BJ$14,"Total",'Sch A. Input'!$I$13:$BJ$13,"&lt;="&amp;H$231)</f>
        <v>0</v>
      </c>
      <c r="I292" s="98">
        <f>'Sch A. Input'!$G75+SUMIFS('Sch A. Input'!$I75:$BJ75,'Sch A. Input'!$I$14:$BJ$14,"Total",'Sch A. Input'!$I$13:$BJ$13,"&lt;="&amp;I$231)</f>
        <v>0</v>
      </c>
      <c r="J292" s="248">
        <f>'Sch A. Input'!$G75+SUMIFS('Sch A. Input'!$I75:$BJ75,'Sch A. Input'!$I$14:$BJ$14,"Total",'Sch A. Input'!$I$13:$BJ$13,"&lt;="&amp;J$231)</f>
        <v>0</v>
      </c>
      <c r="K292" s="248">
        <f>'Sch A. Input'!$G75+SUMIFS('Sch A. Input'!$I75:$BJ75,'Sch A. Input'!$I$14:$BJ$14,"Total",'Sch A. Input'!$I$13:$BJ$13,"&lt;="&amp;K$231)</f>
        <v>0</v>
      </c>
      <c r="L292" s="248">
        <f>'Sch A. Input'!$G75+SUMIFS('Sch A. Input'!$I75:$BJ75,'Sch A. Input'!$I$14:$BJ$14,"Total",'Sch A. Input'!$I$13:$BJ$13,"&lt;="&amp;L$231)</f>
        <v>0</v>
      </c>
      <c r="M292" s="248">
        <f>'Sch A. Input'!$G75+SUMIFS('Sch A. Input'!$I75:$BJ75,'Sch A. Input'!$I$14:$BJ$14,"Total",'Sch A. Input'!$I$13:$BJ$13,"&lt;="&amp;M$231)</f>
        <v>0</v>
      </c>
      <c r="N292" s="248">
        <f>'Sch A. Input'!$G75+SUMIFS('Sch A. Input'!$I75:$BJ75,'Sch A. Input'!$I$14:$BJ$14,"Total",'Sch A. Input'!$I$13:$BJ$13,"&lt;="&amp;N$231)</f>
        <v>0</v>
      </c>
      <c r="O292" s="354">
        <f>'Sch A. Input'!$G75+SUMIFS('Sch A. Input'!$I75:$BJ75,'Sch A. Input'!$I$14:$BJ$14,"Total",'Sch A. Input'!$I$13:$BJ$13,"&lt;="&amp;O$231)</f>
        <v>0</v>
      </c>
      <c r="P292" s="354">
        <f>'Sch A. Input'!$G75+SUMIFS('Sch A. Input'!$I75:$BJ75,'Sch A. Input'!$I$14:$BJ$14,"Total",'Sch A. Input'!$I$13:$BJ$13,"&lt;="&amp;P$231)</f>
        <v>0</v>
      </c>
      <c r="Q292" s="354">
        <f>'Sch A. Input'!$G75+SUMIFS('Sch A. Input'!$I75:$BJ75,'Sch A. Input'!$I$14:$BJ$14,"Total",'Sch A. Input'!$I$13:$BJ$13,"&lt;="&amp;Q$231)</f>
        <v>0</v>
      </c>
      <c r="R292" s="354">
        <f>'Sch A. Input'!$G75+SUMIFS('Sch A. Input'!$I75:$BJ75,'Sch A. Input'!$I$14:$BJ$14,"Total",'Sch A. Input'!$I$13:$BJ$13,"&lt;="&amp;R$231)</f>
        <v>0</v>
      </c>
      <c r="S292" s="354">
        <f>'Sch A. Input'!$G75+SUMIFS('Sch A. Input'!$I75:$BJ75,'Sch A. Input'!$I$14:$BJ$14,"Total",'Sch A. Input'!$I$13:$BJ$13,"&lt;="&amp;S$231)</f>
        <v>0</v>
      </c>
      <c r="T292" s="354">
        <f>'Sch A. Input'!$G75+SUMIFS('Sch A. Input'!$I75:$BJ75,'Sch A. Input'!$I$14:$BJ$14,"Total",'Sch A. Input'!$I$13:$BJ$13,"&lt;="&amp;T$231)</f>
        <v>0</v>
      </c>
      <c r="U292" s="354">
        <f>'Sch A. Input'!$G75+SUMIFS('Sch A. Input'!$I75:$BJ75,'Sch A. Input'!$I$14:$BJ$14,"Total",'Sch A. Input'!$I$13:$BJ$13,"&lt;="&amp;U$231)</f>
        <v>0</v>
      </c>
      <c r="V292" s="354">
        <f>'Sch A. Input'!$G75+SUMIFS('Sch A. Input'!$I75:$BJ75,'Sch A. Input'!$I$14:$BJ$14,"Total",'Sch A. Input'!$I$13:$BJ$13,"&lt;="&amp;V$231)</f>
        <v>0</v>
      </c>
      <c r="W292" s="354">
        <f>'Sch A. Input'!$G75+SUMIFS('Sch A. Input'!$I75:$BJ75,'Sch A. Input'!$I$14:$BJ$14,"Total",'Sch A. Input'!$I$13:$BJ$13,"&lt;="&amp;W$231)</f>
        <v>0</v>
      </c>
      <c r="X292" s="314">
        <f>'Sch A. Input'!$G75+SUMIFS('Sch A. Input'!$I75:$BJ75,'Sch A. Input'!$I$14:$BJ$14,"Total",'Sch A. Input'!$I$13:$BJ$13,"&lt;="&amp;X$231)</f>
        <v>0</v>
      </c>
      <c r="Y292" s="317">
        <f t="array" ref="Y292">IFERROR(INDEX($G$231:$X$231,1,MATCH(TRUE,G292:X292&gt;=900000,FALSE)),0)</f>
        <v>0</v>
      </c>
      <c r="Z292" s="341">
        <f t="shared" si="112"/>
        <v>0</v>
      </c>
      <c r="AA292" s="225">
        <f>SUMIFS('Sch A. Input'!I75:BJ75,'Sch A. Input'!$I$14:$BJ$14,"Recurring",'Sch A. Input'!$I$13:$BJ$13,"&lt;="&amp;Y292)</f>
        <v>0</v>
      </c>
      <c r="AB292" s="281">
        <f>SUMIFS('Sch A. Input'!J75:BK75,'Sch A. Input'!$J$14:$BK$14,"One-time",'Sch A. Input'!$J$13:$BK$13,"&lt;="&amp;Y292)</f>
        <v>0</v>
      </c>
      <c r="AC292" s="343">
        <f t="shared" si="113"/>
        <v>0</v>
      </c>
      <c r="AD292" s="346">
        <f t="shared" si="114"/>
        <v>0</v>
      </c>
      <c r="AH292" s="20"/>
      <c r="AL292" s="44"/>
      <c r="BK292" s="2"/>
      <c r="BL292" s="2"/>
      <c r="BM292" s="2"/>
      <c r="BN292" s="2"/>
      <c r="BO292" s="2"/>
      <c r="BP292" s="2"/>
      <c r="BQ292" s="2"/>
      <c r="BR292" s="2"/>
      <c r="BS292" s="2"/>
      <c r="CI292"/>
      <c r="CJ292"/>
      <c r="CK292"/>
      <c r="CL292"/>
      <c r="CM292"/>
      <c r="CN292"/>
      <c r="CO292"/>
      <c r="CP292"/>
      <c r="CQ292"/>
    </row>
    <row r="293" spans="2:95" x14ac:dyDescent="0.25">
      <c r="B293" s="70" t="str">
        <f t="shared" ref="B293:C293" si="174">B185</f>
        <v/>
      </c>
      <c r="C293" s="169" t="str">
        <f t="shared" si="174"/>
        <v/>
      </c>
      <c r="D293" s="303"/>
      <c r="E293" s="304"/>
      <c r="F293" s="275"/>
      <c r="G293" s="307">
        <f>'Sch A. Input'!$G76+SUMIFS('Sch A. Input'!$I76:$BJ76,'Sch A. Input'!$I$14:$BJ$14,"Total",'Sch A. Input'!$I$13:$BJ$13,"&lt;="&amp;G$231)</f>
        <v>0</v>
      </c>
      <c r="H293" s="308">
        <f>'Sch A. Input'!$G76+SUMIFS('Sch A. Input'!$I76:$BJ76,'Sch A. Input'!$I$14:$BJ$14,"Total",'Sch A. Input'!$I$13:$BJ$13,"&lt;="&amp;H$231)</f>
        <v>0</v>
      </c>
      <c r="I293" s="98">
        <f>'Sch A. Input'!$G76+SUMIFS('Sch A. Input'!$I76:$BJ76,'Sch A. Input'!$I$14:$BJ$14,"Total",'Sch A. Input'!$I$13:$BJ$13,"&lt;="&amp;I$231)</f>
        <v>0</v>
      </c>
      <c r="J293" s="248">
        <f>'Sch A. Input'!$G76+SUMIFS('Sch A. Input'!$I76:$BJ76,'Sch A. Input'!$I$14:$BJ$14,"Total",'Sch A. Input'!$I$13:$BJ$13,"&lt;="&amp;J$231)</f>
        <v>0</v>
      </c>
      <c r="K293" s="248">
        <f>'Sch A. Input'!$G76+SUMIFS('Sch A. Input'!$I76:$BJ76,'Sch A. Input'!$I$14:$BJ$14,"Total",'Sch A. Input'!$I$13:$BJ$13,"&lt;="&amp;K$231)</f>
        <v>0</v>
      </c>
      <c r="L293" s="248">
        <f>'Sch A. Input'!$G76+SUMIFS('Sch A. Input'!$I76:$BJ76,'Sch A. Input'!$I$14:$BJ$14,"Total",'Sch A. Input'!$I$13:$BJ$13,"&lt;="&amp;L$231)</f>
        <v>0</v>
      </c>
      <c r="M293" s="248">
        <f>'Sch A. Input'!$G76+SUMIFS('Sch A. Input'!$I76:$BJ76,'Sch A. Input'!$I$14:$BJ$14,"Total",'Sch A. Input'!$I$13:$BJ$13,"&lt;="&amp;M$231)</f>
        <v>0</v>
      </c>
      <c r="N293" s="248">
        <f>'Sch A. Input'!$G76+SUMIFS('Sch A. Input'!$I76:$BJ76,'Sch A. Input'!$I$14:$BJ$14,"Total",'Sch A. Input'!$I$13:$BJ$13,"&lt;="&amp;N$231)</f>
        <v>0</v>
      </c>
      <c r="O293" s="354">
        <f>'Sch A. Input'!$G76+SUMIFS('Sch A. Input'!$I76:$BJ76,'Sch A. Input'!$I$14:$BJ$14,"Total",'Sch A. Input'!$I$13:$BJ$13,"&lt;="&amp;O$231)</f>
        <v>0</v>
      </c>
      <c r="P293" s="354">
        <f>'Sch A. Input'!$G76+SUMIFS('Sch A. Input'!$I76:$BJ76,'Sch A. Input'!$I$14:$BJ$14,"Total",'Sch A. Input'!$I$13:$BJ$13,"&lt;="&amp;P$231)</f>
        <v>0</v>
      </c>
      <c r="Q293" s="354">
        <f>'Sch A. Input'!$G76+SUMIFS('Sch A. Input'!$I76:$BJ76,'Sch A. Input'!$I$14:$BJ$14,"Total",'Sch A. Input'!$I$13:$BJ$13,"&lt;="&amp;Q$231)</f>
        <v>0</v>
      </c>
      <c r="R293" s="354">
        <f>'Sch A. Input'!$G76+SUMIFS('Sch A. Input'!$I76:$BJ76,'Sch A. Input'!$I$14:$BJ$14,"Total",'Sch A. Input'!$I$13:$BJ$13,"&lt;="&amp;R$231)</f>
        <v>0</v>
      </c>
      <c r="S293" s="354">
        <f>'Sch A. Input'!$G76+SUMIFS('Sch A. Input'!$I76:$BJ76,'Sch A. Input'!$I$14:$BJ$14,"Total",'Sch A. Input'!$I$13:$BJ$13,"&lt;="&amp;S$231)</f>
        <v>0</v>
      </c>
      <c r="T293" s="354">
        <f>'Sch A. Input'!$G76+SUMIFS('Sch A. Input'!$I76:$BJ76,'Sch A. Input'!$I$14:$BJ$14,"Total",'Sch A. Input'!$I$13:$BJ$13,"&lt;="&amp;T$231)</f>
        <v>0</v>
      </c>
      <c r="U293" s="354">
        <f>'Sch A. Input'!$G76+SUMIFS('Sch A. Input'!$I76:$BJ76,'Sch A. Input'!$I$14:$BJ$14,"Total",'Sch A. Input'!$I$13:$BJ$13,"&lt;="&amp;U$231)</f>
        <v>0</v>
      </c>
      <c r="V293" s="354">
        <f>'Sch A. Input'!$G76+SUMIFS('Sch A. Input'!$I76:$BJ76,'Sch A. Input'!$I$14:$BJ$14,"Total",'Sch A. Input'!$I$13:$BJ$13,"&lt;="&amp;V$231)</f>
        <v>0</v>
      </c>
      <c r="W293" s="354">
        <f>'Sch A. Input'!$G76+SUMIFS('Sch A. Input'!$I76:$BJ76,'Sch A. Input'!$I$14:$BJ$14,"Total",'Sch A. Input'!$I$13:$BJ$13,"&lt;="&amp;W$231)</f>
        <v>0</v>
      </c>
      <c r="X293" s="314">
        <f>'Sch A. Input'!$G76+SUMIFS('Sch A. Input'!$I76:$BJ76,'Sch A. Input'!$I$14:$BJ$14,"Total",'Sch A. Input'!$I$13:$BJ$13,"&lt;="&amp;X$231)</f>
        <v>0</v>
      </c>
      <c r="Y293" s="317">
        <f t="array" ref="Y293">IFERROR(INDEX($G$231:$X$231,1,MATCH(TRUE,G293:X293&gt;=900000,FALSE)),0)</f>
        <v>0</v>
      </c>
      <c r="Z293" s="341">
        <f t="shared" si="112"/>
        <v>0</v>
      </c>
      <c r="AA293" s="225">
        <f>SUMIFS('Sch A. Input'!I76:BJ76,'Sch A. Input'!$I$14:$BJ$14,"Recurring",'Sch A. Input'!$I$13:$BJ$13,"&lt;="&amp;Y293)</f>
        <v>0</v>
      </c>
      <c r="AB293" s="281">
        <f>SUMIFS('Sch A. Input'!J76:BK76,'Sch A. Input'!$J$14:$BK$14,"One-time",'Sch A. Input'!$J$13:$BK$13,"&lt;="&amp;Y293)</f>
        <v>0</v>
      </c>
      <c r="AC293" s="343">
        <f t="shared" si="113"/>
        <v>0</v>
      </c>
      <c r="AD293" s="346">
        <f t="shared" si="114"/>
        <v>0</v>
      </c>
      <c r="AH293" s="20"/>
      <c r="AL293" s="44"/>
      <c r="BK293" s="2"/>
      <c r="BL293" s="2"/>
      <c r="BM293" s="2"/>
      <c r="BN293" s="2"/>
      <c r="BO293" s="2"/>
      <c r="BP293" s="2"/>
      <c r="BQ293" s="2"/>
      <c r="BR293" s="2"/>
      <c r="BS293" s="2"/>
      <c r="CI293"/>
      <c r="CJ293"/>
      <c r="CK293"/>
      <c r="CL293"/>
      <c r="CM293"/>
      <c r="CN293"/>
      <c r="CO293"/>
      <c r="CP293"/>
      <c r="CQ293"/>
    </row>
    <row r="294" spans="2:95" x14ac:dyDescent="0.25">
      <c r="B294" s="70" t="str">
        <f t="shared" ref="B294:C294" si="175">B186</f>
        <v/>
      </c>
      <c r="C294" s="169" t="str">
        <f t="shared" si="175"/>
        <v/>
      </c>
      <c r="D294" s="303"/>
      <c r="E294" s="304"/>
      <c r="F294" s="275"/>
      <c r="G294" s="307">
        <f>'Sch A. Input'!$G77+SUMIFS('Sch A. Input'!$I77:$BJ77,'Sch A. Input'!$I$14:$BJ$14,"Total",'Sch A. Input'!$I$13:$BJ$13,"&lt;="&amp;G$231)</f>
        <v>0</v>
      </c>
      <c r="H294" s="308">
        <f>'Sch A. Input'!$G77+SUMIFS('Sch A. Input'!$I77:$BJ77,'Sch A. Input'!$I$14:$BJ$14,"Total",'Sch A. Input'!$I$13:$BJ$13,"&lt;="&amp;H$231)</f>
        <v>0</v>
      </c>
      <c r="I294" s="98">
        <f>'Sch A. Input'!$G77+SUMIFS('Sch A. Input'!$I77:$BJ77,'Sch A. Input'!$I$14:$BJ$14,"Total",'Sch A. Input'!$I$13:$BJ$13,"&lt;="&amp;I$231)</f>
        <v>0</v>
      </c>
      <c r="J294" s="248">
        <f>'Sch A. Input'!$G77+SUMIFS('Sch A. Input'!$I77:$BJ77,'Sch A. Input'!$I$14:$BJ$14,"Total",'Sch A. Input'!$I$13:$BJ$13,"&lt;="&amp;J$231)</f>
        <v>0</v>
      </c>
      <c r="K294" s="248">
        <f>'Sch A. Input'!$G77+SUMIFS('Sch A. Input'!$I77:$BJ77,'Sch A. Input'!$I$14:$BJ$14,"Total",'Sch A. Input'!$I$13:$BJ$13,"&lt;="&amp;K$231)</f>
        <v>0</v>
      </c>
      <c r="L294" s="248">
        <f>'Sch A. Input'!$G77+SUMIFS('Sch A. Input'!$I77:$BJ77,'Sch A. Input'!$I$14:$BJ$14,"Total",'Sch A. Input'!$I$13:$BJ$13,"&lt;="&amp;L$231)</f>
        <v>0</v>
      </c>
      <c r="M294" s="248">
        <f>'Sch A. Input'!$G77+SUMIFS('Sch A. Input'!$I77:$BJ77,'Sch A. Input'!$I$14:$BJ$14,"Total",'Sch A. Input'!$I$13:$BJ$13,"&lt;="&amp;M$231)</f>
        <v>0</v>
      </c>
      <c r="N294" s="248">
        <f>'Sch A. Input'!$G77+SUMIFS('Sch A. Input'!$I77:$BJ77,'Sch A. Input'!$I$14:$BJ$14,"Total",'Sch A. Input'!$I$13:$BJ$13,"&lt;="&amp;N$231)</f>
        <v>0</v>
      </c>
      <c r="O294" s="354">
        <f>'Sch A. Input'!$G77+SUMIFS('Sch A. Input'!$I77:$BJ77,'Sch A. Input'!$I$14:$BJ$14,"Total",'Sch A. Input'!$I$13:$BJ$13,"&lt;="&amp;O$231)</f>
        <v>0</v>
      </c>
      <c r="P294" s="354">
        <f>'Sch A. Input'!$G77+SUMIFS('Sch A. Input'!$I77:$BJ77,'Sch A. Input'!$I$14:$BJ$14,"Total",'Sch A. Input'!$I$13:$BJ$13,"&lt;="&amp;P$231)</f>
        <v>0</v>
      </c>
      <c r="Q294" s="354">
        <f>'Sch A. Input'!$G77+SUMIFS('Sch A. Input'!$I77:$BJ77,'Sch A. Input'!$I$14:$BJ$14,"Total",'Sch A. Input'!$I$13:$BJ$13,"&lt;="&amp;Q$231)</f>
        <v>0</v>
      </c>
      <c r="R294" s="354">
        <f>'Sch A. Input'!$G77+SUMIFS('Sch A. Input'!$I77:$BJ77,'Sch A. Input'!$I$14:$BJ$14,"Total",'Sch A. Input'!$I$13:$BJ$13,"&lt;="&amp;R$231)</f>
        <v>0</v>
      </c>
      <c r="S294" s="354">
        <f>'Sch A. Input'!$G77+SUMIFS('Sch A. Input'!$I77:$BJ77,'Sch A. Input'!$I$14:$BJ$14,"Total",'Sch A. Input'!$I$13:$BJ$13,"&lt;="&amp;S$231)</f>
        <v>0</v>
      </c>
      <c r="T294" s="354">
        <f>'Sch A. Input'!$G77+SUMIFS('Sch A. Input'!$I77:$BJ77,'Sch A. Input'!$I$14:$BJ$14,"Total",'Sch A. Input'!$I$13:$BJ$13,"&lt;="&amp;T$231)</f>
        <v>0</v>
      </c>
      <c r="U294" s="354">
        <f>'Sch A. Input'!$G77+SUMIFS('Sch A. Input'!$I77:$BJ77,'Sch A. Input'!$I$14:$BJ$14,"Total",'Sch A. Input'!$I$13:$BJ$13,"&lt;="&amp;U$231)</f>
        <v>0</v>
      </c>
      <c r="V294" s="354">
        <f>'Sch A. Input'!$G77+SUMIFS('Sch A. Input'!$I77:$BJ77,'Sch A. Input'!$I$14:$BJ$14,"Total",'Sch A. Input'!$I$13:$BJ$13,"&lt;="&amp;V$231)</f>
        <v>0</v>
      </c>
      <c r="W294" s="354">
        <f>'Sch A. Input'!$G77+SUMIFS('Sch A. Input'!$I77:$BJ77,'Sch A. Input'!$I$14:$BJ$14,"Total",'Sch A. Input'!$I$13:$BJ$13,"&lt;="&amp;W$231)</f>
        <v>0</v>
      </c>
      <c r="X294" s="314">
        <f>'Sch A. Input'!$G77+SUMIFS('Sch A. Input'!$I77:$BJ77,'Sch A. Input'!$I$14:$BJ$14,"Total",'Sch A. Input'!$I$13:$BJ$13,"&lt;="&amp;X$231)</f>
        <v>0</v>
      </c>
      <c r="Y294" s="317">
        <f t="array" ref="Y294">IFERROR(INDEX($G$231:$X$231,1,MATCH(TRUE,G294:X294&gt;=900000,FALSE)),0)</f>
        <v>0</v>
      </c>
      <c r="Z294" s="341">
        <f t="shared" si="112"/>
        <v>0</v>
      </c>
      <c r="AA294" s="225">
        <f>SUMIFS('Sch A. Input'!I77:BJ77,'Sch A. Input'!$I$14:$BJ$14,"Recurring",'Sch A. Input'!$I$13:$BJ$13,"&lt;="&amp;Y294)</f>
        <v>0</v>
      </c>
      <c r="AB294" s="281">
        <f>SUMIFS('Sch A. Input'!J77:BK77,'Sch A. Input'!$J$14:$BK$14,"One-time",'Sch A. Input'!$J$13:$BK$13,"&lt;="&amp;Y294)</f>
        <v>0</v>
      </c>
      <c r="AC294" s="343">
        <f t="shared" si="113"/>
        <v>0</v>
      </c>
      <c r="AD294" s="346">
        <f t="shared" si="114"/>
        <v>0</v>
      </c>
      <c r="AH294" s="20"/>
      <c r="AL294" s="44"/>
      <c r="BK294" s="2"/>
      <c r="BL294" s="2"/>
      <c r="BM294" s="2"/>
      <c r="BN294" s="2"/>
      <c r="BO294" s="2"/>
      <c r="BP294" s="2"/>
      <c r="BQ294" s="2"/>
      <c r="BR294" s="2"/>
      <c r="BS294" s="2"/>
      <c r="CI294"/>
      <c r="CJ294"/>
      <c r="CK294"/>
      <c r="CL294"/>
      <c r="CM294"/>
      <c r="CN294"/>
      <c r="CO294"/>
      <c r="CP294"/>
      <c r="CQ294"/>
    </row>
    <row r="295" spans="2:95" x14ac:dyDescent="0.25">
      <c r="B295" s="70" t="str">
        <f t="shared" ref="B295:C295" si="176">B187</f>
        <v/>
      </c>
      <c r="C295" s="169" t="str">
        <f t="shared" si="176"/>
        <v/>
      </c>
      <c r="D295" s="303"/>
      <c r="E295" s="304"/>
      <c r="F295" s="275"/>
      <c r="G295" s="307">
        <f>'Sch A. Input'!$G78+SUMIFS('Sch A. Input'!$I78:$BJ78,'Sch A. Input'!$I$14:$BJ$14,"Total",'Sch A. Input'!$I$13:$BJ$13,"&lt;="&amp;G$231)</f>
        <v>0</v>
      </c>
      <c r="H295" s="308">
        <f>'Sch A. Input'!$G78+SUMIFS('Sch A. Input'!$I78:$BJ78,'Sch A. Input'!$I$14:$BJ$14,"Total",'Sch A. Input'!$I$13:$BJ$13,"&lt;="&amp;H$231)</f>
        <v>0</v>
      </c>
      <c r="I295" s="98">
        <f>'Sch A. Input'!$G78+SUMIFS('Sch A. Input'!$I78:$BJ78,'Sch A. Input'!$I$14:$BJ$14,"Total",'Sch A. Input'!$I$13:$BJ$13,"&lt;="&amp;I$231)</f>
        <v>0</v>
      </c>
      <c r="J295" s="248">
        <f>'Sch A. Input'!$G78+SUMIFS('Sch A. Input'!$I78:$BJ78,'Sch A. Input'!$I$14:$BJ$14,"Total",'Sch A. Input'!$I$13:$BJ$13,"&lt;="&amp;J$231)</f>
        <v>0</v>
      </c>
      <c r="K295" s="248">
        <f>'Sch A. Input'!$G78+SUMIFS('Sch A. Input'!$I78:$BJ78,'Sch A. Input'!$I$14:$BJ$14,"Total",'Sch A. Input'!$I$13:$BJ$13,"&lt;="&amp;K$231)</f>
        <v>0</v>
      </c>
      <c r="L295" s="248">
        <f>'Sch A. Input'!$G78+SUMIFS('Sch A. Input'!$I78:$BJ78,'Sch A. Input'!$I$14:$BJ$14,"Total",'Sch A. Input'!$I$13:$BJ$13,"&lt;="&amp;L$231)</f>
        <v>0</v>
      </c>
      <c r="M295" s="248">
        <f>'Sch A. Input'!$G78+SUMIFS('Sch A. Input'!$I78:$BJ78,'Sch A. Input'!$I$14:$BJ$14,"Total",'Sch A. Input'!$I$13:$BJ$13,"&lt;="&amp;M$231)</f>
        <v>0</v>
      </c>
      <c r="N295" s="248">
        <f>'Sch A. Input'!$G78+SUMIFS('Sch A. Input'!$I78:$BJ78,'Sch A. Input'!$I$14:$BJ$14,"Total",'Sch A. Input'!$I$13:$BJ$13,"&lt;="&amp;N$231)</f>
        <v>0</v>
      </c>
      <c r="O295" s="354">
        <f>'Sch A. Input'!$G78+SUMIFS('Sch A. Input'!$I78:$BJ78,'Sch A. Input'!$I$14:$BJ$14,"Total",'Sch A. Input'!$I$13:$BJ$13,"&lt;="&amp;O$231)</f>
        <v>0</v>
      </c>
      <c r="P295" s="354">
        <f>'Sch A. Input'!$G78+SUMIFS('Sch A. Input'!$I78:$BJ78,'Sch A. Input'!$I$14:$BJ$14,"Total",'Sch A. Input'!$I$13:$BJ$13,"&lt;="&amp;P$231)</f>
        <v>0</v>
      </c>
      <c r="Q295" s="354">
        <f>'Sch A. Input'!$G78+SUMIFS('Sch A. Input'!$I78:$BJ78,'Sch A. Input'!$I$14:$BJ$14,"Total",'Sch A. Input'!$I$13:$BJ$13,"&lt;="&amp;Q$231)</f>
        <v>0</v>
      </c>
      <c r="R295" s="354">
        <f>'Sch A. Input'!$G78+SUMIFS('Sch A. Input'!$I78:$BJ78,'Sch A. Input'!$I$14:$BJ$14,"Total",'Sch A. Input'!$I$13:$BJ$13,"&lt;="&amp;R$231)</f>
        <v>0</v>
      </c>
      <c r="S295" s="354">
        <f>'Sch A. Input'!$G78+SUMIFS('Sch A. Input'!$I78:$BJ78,'Sch A. Input'!$I$14:$BJ$14,"Total",'Sch A. Input'!$I$13:$BJ$13,"&lt;="&amp;S$231)</f>
        <v>0</v>
      </c>
      <c r="T295" s="354">
        <f>'Sch A. Input'!$G78+SUMIFS('Sch A. Input'!$I78:$BJ78,'Sch A. Input'!$I$14:$BJ$14,"Total",'Sch A. Input'!$I$13:$BJ$13,"&lt;="&amp;T$231)</f>
        <v>0</v>
      </c>
      <c r="U295" s="354">
        <f>'Sch A. Input'!$G78+SUMIFS('Sch A. Input'!$I78:$BJ78,'Sch A. Input'!$I$14:$BJ$14,"Total",'Sch A. Input'!$I$13:$BJ$13,"&lt;="&amp;U$231)</f>
        <v>0</v>
      </c>
      <c r="V295" s="354">
        <f>'Sch A. Input'!$G78+SUMIFS('Sch A. Input'!$I78:$BJ78,'Sch A. Input'!$I$14:$BJ$14,"Total",'Sch A. Input'!$I$13:$BJ$13,"&lt;="&amp;V$231)</f>
        <v>0</v>
      </c>
      <c r="W295" s="354">
        <f>'Sch A. Input'!$G78+SUMIFS('Sch A. Input'!$I78:$BJ78,'Sch A. Input'!$I$14:$BJ$14,"Total",'Sch A. Input'!$I$13:$BJ$13,"&lt;="&amp;W$231)</f>
        <v>0</v>
      </c>
      <c r="X295" s="314">
        <f>'Sch A. Input'!$G78+SUMIFS('Sch A. Input'!$I78:$BJ78,'Sch A. Input'!$I$14:$BJ$14,"Total",'Sch A. Input'!$I$13:$BJ$13,"&lt;="&amp;X$231)</f>
        <v>0</v>
      </c>
      <c r="Y295" s="317">
        <f t="array" ref="Y295">IFERROR(INDEX($G$231:$X$231,1,MATCH(TRUE,G295:X295&gt;=900000,FALSE)),0)</f>
        <v>0</v>
      </c>
      <c r="Z295" s="341">
        <f t="shared" si="112"/>
        <v>0</v>
      </c>
      <c r="AA295" s="225">
        <f>SUMIFS('Sch A. Input'!I78:BJ78,'Sch A. Input'!$I$14:$BJ$14,"Recurring",'Sch A. Input'!$I$13:$BJ$13,"&lt;="&amp;Y295)</f>
        <v>0</v>
      </c>
      <c r="AB295" s="281">
        <f>SUMIFS('Sch A. Input'!J78:BK78,'Sch A. Input'!$J$14:$BK$14,"One-time",'Sch A. Input'!$J$13:$BK$13,"&lt;="&amp;Y295)</f>
        <v>0</v>
      </c>
      <c r="AC295" s="343">
        <f t="shared" si="113"/>
        <v>0</v>
      </c>
      <c r="AD295" s="346">
        <f t="shared" si="114"/>
        <v>0</v>
      </c>
      <c r="AH295" s="20"/>
      <c r="AL295" s="44"/>
      <c r="BK295" s="2"/>
      <c r="BL295" s="2"/>
      <c r="BM295" s="2"/>
      <c r="BN295" s="2"/>
      <c r="BO295" s="2"/>
      <c r="BP295" s="2"/>
      <c r="BQ295" s="2"/>
      <c r="BR295" s="2"/>
      <c r="BS295" s="2"/>
      <c r="CI295"/>
      <c r="CJ295"/>
      <c r="CK295"/>
      <c r="CL295"/>
      <c r="CM295"/>
      <c r="CN295"/>
      <c r="CO295"/>
      <c r="CP295"/>
      <c r="CQ295"/>
    </row>
    <row r="296" spans="2:95" x14ac:dyDescent="0.25">
      <c r="B296" s="70" t="str">
        <f t="shared" ref="B296:C296" si="177">B188</f>
        <v/>
      </c>
      <c r="C296" s="169" t="str">
        <f t="shared" si="177"/>
        <v/>
      </c>
      <c r="D296" s="303"/>
      <c r="E296" s="304"/>
      <c r="F296" s="275"/>
      <c r="G296" s="307">
        <f>'Sch A. Input'!$G79+SUMIFS('Sch A. Input'!$I79:$BJ79,'Sch A. Input'!$I$14:$BJ$14,"Total",'Sch A. Input'!$I$13:$BJ$13,"&lt;="&amp;G$231)</f>
        <v>0</v>
      </c>
      <c r="H296" s="308">
        <f>'Sch A. Input'!$G79+SUMIFS('Sch A. Input'!$I79:$BJ79,'Sch A. Input'!$I$14:$BJ$14,"Total",'Sch A. Input'!$I$13:$BJ$13,"&lt;="&amp;H$231)</f>
        <v>0</v>
      </c>
      <c r="I296" s="98">
        <f>'Sch A. Input'!$G79+SUMIFS('Sch A. Input'!$I79:$BJ79,'Sch A. Input'!$I$14:$BJ$14,"Total",'Sch A. Input'!$I$13:$BJ$13,"&lt;="&amp;I$231)</f>
        <v>0</v>
      </c>
      <c r="J296" s="248">
        <f>'Sch A. Input'!$G79+SUMIFS('Sch A. Input'!$I79:$BJ79,'Sch A. Input'!$I$14:$BJ$14,"Total",'Sch A. Input'!$I$13:$BJ$13,"&lt;="&amp;J$231)</f>
        <v>0</v>
      </c>
      <c r="K296" s="248">
        <f>'Sch A. Input'!$G79+SUMIFS('Sch A. Input'!$I79:$BJ79,'Sch A. Input'!$I$14:$BJ$14,"Total",'Sch A. Input'!$I$13:$BJ$13,"&lt;="&amp;K$231)</f>
        <v>0</v>
      </c>
      <c r="L296" s="248">
        <f>'Sch A. Input'!$G79+SUMIFS('Sch A. Input'!$I79:$BJ79,'Sch A. Input'!$I$14:$BJ$14,"Total",'Sch A. Input'!$I$13:$BJ$13,"&lt;="&amp;L$231)</f>
        <v>0</v>
      </c>
      <c r="M296" s="248">
        <f>'Sch A. Input'!$G79+SUMIFS('Sch A. Input'!$I79:$BJ79,'Sch A. Input'!$I$14:$BJ$14,"Total",'Sch A. Input'!$I$13:$BJ$13,"&lt;="&amp;M$231)</f>
        <v>0</v>
      </c>
      <c r="N296" s="248">
        <f>'Sch A. Input'!$G79+SUMIFS('Sch A. Input'!$I79:$BJ79,'Sch A. Input'!$I$14:$BJ$14,"Total",'Sch A. Input'!$I$13:$BJ$13,"&lt;="&amp;N$231)</f>
        <v>0</v>
      </c>
      <c r="O296" s="354">
        <f>'Sch A. Input'!$G79+SUMIFS('Sch A. Input'!$I79:$BJ79,'Sch A. Input'!$I$14:$BJ$14,"Total",'Sch A. Input'!$I$13:$BJ$13,"&lt;="&amp;O$231)</f>
        <v>0</v>
      </c>
      <c r="P296" s="354">
        <f>'Sch A. Input'!$G79+SUMIFS('Sch A. Input'!$I79:$BJ79,'Sch A. Input'!$I$14:$BJ$14,"Total",'Sch A. Input'!$I$13:$BJ$13,"&lt;="&amp;P$231)</f>
        <v>0</v>
      </c>
      <c r="Q296" s="354">
        <f>'Sch A. Input'!$G79+SUMIFS('Sch A. Input'!$I79:$BJ79,'Sch A. Input'!$I$14:$BJ$14,"Total",'Sch A. Input'!$I$13:$BJ$13,"&lt;="&amp;Q$231)</f>
        <v>0</v>
      </c>
      <c r="R296" s="354">
        <f>'Sch A. Input'!$G79+SUMIFS('Sch A. Input'!$I79:$BJ79,'Sch A. Input'!$I$14:$BJ$14,"Total",'Sch A. Input'!$I$13:$BJ$13,"&lt;="&amp;R$231)</f>
        <v>0</v>
      </c>
      <c r="S296" s="354">
        <f>'Sch A. Input'!$G79+SUMIFS('Sch A. Input'!$I79:$BJ79,'Sch A. Input'!$I$14:$BJ$14,"Total",'Sch A. Input'!$I$13:$BJ$13,"&lt;="&amp;S$231)</f>
        <v>0</v>
      </c>
      <c r="T296" s="354">
        <f>'Sch A. Input'!$G79+SUMIFS('Sch A. Input'!$I79:$BJ79,'Sch A. Input'!$I$14:$BJ$14,"Total",'Sch A. Input'!$I$13:$BJ$13,"&lt;="&amp;T$231)</f>
        <v>0</v>
      </c>
      <c r="U296" s="354">
        <f>'Sch A. Input'!$G79+SUMIFS('Sch A. Input'!$I79:$BJ79,'Sch A. Input'!$I$14:$BJ$14,"Total",'Sch A. Input'!$I$13:$BJ$13,"&lt;="&amp;U$231)</f>
        <v>0</v>
      </c>
      <c r="V296" s="354">
        <f>'Sch A. Input'!$G79+SUMIFS('Sch A. Input'!$I79:$BJ79,'Sch A. Input'!$I$14:$BJ$14,"Total",'Sch A. Input'!$I$13:$BJ$13,"&lt;="&amp;V$231)</f>
        <v>0</v>
      </c>
      <c r="W296" s="354">
        <f>'Sch A. Input'!$G79+SUMIFS('Sch A. Input'!$I79:$BJ79,'Sch A. Input'!$I$14:$BJ$14,"Total",'Sch A. Input'!$I$13:$BJ$13,"&lt;="&amp;W$231)</f>
        <v>0</v>
      </c>
      <c r="X296" s="314">
        <f>'Sch A. Input'!$G79+SUMIFS('Sch A. Input'!$I79:$BJ79,'Sch A. Input'!$I$14:$BJ$14,"Total",'Sch A. Input'!$I$13:$BJ$13,"&lt;="&amp;X$231)</f>
        <v>0</v>
      </c>
      <c r="Y296" s="317">
        <f t="array" ref="Y296">IFERROR(INDEX($G$231:$X$231,1,MATCH(TRUE,G296:X296&gt;=900000,FALSE)),0)</f>
        <v>0</v>
      </c>
      <c r="Z296" s="341">
        <f t="shared" si="112"/>
        <v>0</v>
      </c>
      <c r="AA296" s="225">
        <f>SUMIFS('Sch A. Input'!I79:BJ79,'Sch A. Input'!$I$14:$BJ$14,"Recurring",'Sch A. Input'!$I$13:$BJ$13,"&lt;="&amp;Y296)</f>
        <v>0</v>
      </c>
      <c r="AB296" s="281">
        <f>SUMIFS('Sch A. Input'!J79:BK79,'Sch A. Input'!$J$14:$BK$14,"One-time",'Sch A. Input'!$J$13:$BK$13,"&lt;="&amp;Y296)</f>
        <v>0</v>
      </c>
      <c r="AC296" s="343">
        <f t="shared" si="113"/>
        <v>0</v>
      </c>
      <c r="AD296" s="346">
        <f t="shared" si="114"/>
        <v>0</v>
      </c>
      <c r="AH296" s="20"/>
      <c r="AL296" s="44"/>
      <c r="BK296" s="2"/>
      <c r="BL296" s="2"/>
      <c r="BM296" s="2"/>
      <c r="BN296" s="2"/>
      <c r="BO296" s="2"/>
      <c r="BP296" s="2"/>
      <c r="BQ296" s="2"/>
      <c r="BR296" s="2"/>
      <c r="BS296" s="2"/>
      <c r="CI296"/>
      <c r="CJ296"/>
      <c r="CK296"/>
      <c r="CL296"/>
      <c r="CM296"/>
      <c r="CN296"/>
      <c r="CO296"/>
      <c r="CP296"/>
      <c r="CQ296"/>
    </row>
    <row r="297" spans="2:95" x14ac:dyDescent="0.25">
      <c r="B297" s="70" t="str">
        <f t="shared" ref="B297:C297" si="178">B189</f>
        <v/>
      </c>
      <c r="C297" s="169" t="str">
        <f t="shared" si="178"/>
        <v/>
      </c>
      <c r="D297" s="303"/>
      <c r="E297" s="304"/>
      <c r="F297" s="275"/>
      <c r="G297" s="307">
        <f>'Sch A. Input'!$G80+SUMIFS('Sch A. Input'!$I80:$BJ80,'Sch A. Input'!$I$14:$BJ$14,"Total",'Sch A. Input'!$I$13:$BJ$13,"&lt;="&amp;G$231)</f>
        <v>0</v>
      </c>
      <c r="H297" s="308">
        <f>'Sch A. Input'!$G80+SUMIFS('Sch A. Input'!$I80:$BJ80,'Sch A. Input'!$I$14:$BJ$14,"Total",'Sch A. Input'!$I$13:$BJ$13,"&lt;="&amp;H$231)</f>
        <v>0</v>
      </c>
      <c r="I297" s="98">
        <f>'Sch A. Input'!$G80+SUMIFS('Sch A. Input'!$I80:$BJ80,'Sch A. Input'!$I$14:$BJ$14,"Total",'Sch A. Input'!$I$13:$BJ$13,"&lt;="&amp;I$231)</f>
        <v>0</v>
      </c>
      <c r="J297" s="248">
        <f>'Sch A. Input'!$G80+SUMIFS('Sch A. Input'!$I80:$BJ80,'Sch A. Input'!$I$14:$BJ$14,"Total",'Sch A. Input'!$I$13:$BJ$13,"&lt;="&amp;J$231)</f>
        <v>0</v>
      </c>
      <c r="K297" s="248">
        <f>'Sch A. Input'!$G80+SUMIFS('Sch A. Input'!$I80:$BJ80,'Sch A. Input'!$I$14:$BJ$14,"Total",'Sch A. Input'!$I$13:$BJ$13,"&lt;="&amp;K$231)</f>
        <v>0</v>
      </c>
      <c r="L297" s="248">
        <f>'Sch A. Input'!$G80+SUMIFS('Sch A. Input'!$I80:$BJ80,'Sch A. Input'!$I$14:$BJ$14,"Total",'Sch A. Input'!$I$13:$BJ$13,"&lt;="&amp;L$231)</f>
        <v>0</v>
      </c>
      <c r="M297" s="248">
        <f>'Sch A. Input'!$G80+SUMIFS('Sch A. Input'!$I80:$BJ80,'Sch A. Input'!$I$14:$BJ$14,"Total",'Sch A. Input'!$I$13:$BJ$13,"&lt;="&amp;M$231)</f>
        <v>0</v>
      </c>
      <c r="N297" s="248">
        <f>'Sch A. Input'!$G80+SUMIFS('Sch A. Input'!$I80:$BJ80,'Sch A. Input'!$I$14:$BJ$14,"Total",'Sch A. Input'!$I$13:$BJ$13,"&lt;="&amp;N$231)</f>
        <v>0</v>
      </c>
      <c r="O297" s="354">
        <f>'Sch A. Input'!$G80+SUMIFS('Sch A. Input'!$I80:$BJ80,'Sch A. Input'!$I$14:$BJ$14,"Total",'Sch A. Input'!$I$13:$BJ$13,"&lt;="&amp;O$231)</f>
        <v>0</v>
      </c>
      <c r="P297" s="354">
        <f>'Sch A. Input'!$G80+SUMIFS('Sch A. Input'!$I80:$BJ80,'Sch A. Input'!$I$14:$BJ$14,"Total",'Sch A. Input'!$I$13:$BJ$13,"&lt;="&amp;P$231)</f>
        <v>0</v>
      </c>
      <c r="Q297" s="354">
        <f>'Sch A. Input'!$G80+SUMIFS('Sch A. Input'!$I80:$BJ80,'Sch A. Input'!$I$14:$BJ$14,"Total",'Sch A. Input'!$I$13:$BJ$13,"&lt;="&amp;Q$231)</f>
        <v>0</v>
      </c>
      <c r="R297" s="354">
        <f>'Sch A. Input'!$G80+SUMIFS('Sch A. Input'!$I80:$BJ80,'Sch A. Input'!$I$14:$BJ$14,"Total",'Sch A. Input'!$I$13:$BJ$13,"&lt;="&amp;R$231)</f>
        <v>0</v>
      </c>
      <c r="S297" s="354">
        <f>'Sch A. Input'!$G80+SUMIFS('Sch A. Input'!$I80:$BJ80,'Sch A. Input'!$I$14:$BJ$14,"Total",'Sch A. Input'!$I$13:$BJ$13,"&lt;="&amp;S$231)</f>
        <v>0</v>
      </c>
      <c r="T297" s="354">
        <f>'Sch A. Input'!$G80+SUMIFS('Sch A. Input'!$I80:$BJ80,'Sch A. Input'!$I$14:$BJ$14,"Total",'Sch A. Input'!$I$13:$BJ$13,"&lt;="&amp;T$231)</f>
        <v>0</v>
      </c>
      <c r="U297" s="354">
        <f>'Sch A. Input'!$G80+SUMIFS('Sch A. Input'!$I80:$BJ80,'Sch A. Input'!$I$14:$BJ$14,"Total",'Sch A. Input'!$I$13:$BJ$13,"&lt;="&amp;U$231)</f>
        <v>0</v>
      </c>
      <c r="V297" s="354">
        <f>'Sch A. Input'!$G80+SUMIFS('Sch A. Input'!$I80:$BJ80,'Sch A. Input'!$I$14:$BJ$14,"Total",'Sch A. Input'!$I$13:$BJ$13,"&lt;="&amp;V$231)</f>
        <v>0</v>
      </c>
      <c r="W297" s="354">
        <f>'Sch A. Input'!$G80+SUMIFS('Sch A. Input'!$I80:$BJ80,'Sch A. Input'!$I$14:$BJ$14,"Total",'Sch A. Input'!$I$13:$BJ$13,"&lt;="&amp;W$231)</f>
        <v>0</v>
      </c>
      <c r="X297" s="314">
        <f>'Sch A. Input'!$G80+SUMIFS('Sch A. Input'!$I80:$BJ80,'Sch A. Input'!$I$14:$BJ$14,"Total",'Sch A. Input'!$I$13:$BJ$13,"&lt;="&amp;X$231)</f>
        <v>0</v>
      </c>
      <c r="Y297" s="317">
        <f t="array" ref="Y297">IFERROR(INDEX($G$231:$X$231,1,MATCH(TRUE,G297:X297&gt;=900000,FALSE)),0)</f>
        <v>0</v>
      </c>
      <c r="Z297" s="341">
        <f t="shared" ref="Z297:Z331" si="179">MAX(IFERROR(IF(OR($L$11&lt;Y297,Y297=0),0,IF(AND(F82&lt;E82,F82&gt;0),(DAYS360(D82,F82+1)/15),((DAYS360(D82,Y297+1)/15)))),0),0)</f>
        <v>0</v>
      </c>
      <c r="AA297" s="225">
        <f>SUMIFS('Sch A. Input'!I80:BJ80,'Sch A. Input'!$I$14:$BJ$14,"Recurring",'Sch A. Input'!$I$13:$BJ$13,"&lt;="&amp;Y297)</f>
        <v>0</v>
      </c>
      <c r="AB297" s="281">
        <f>SUMIFS('Sch A. Input'!J80:BK80,'Sch A. Input'!$J$14:$BK$14,"One-time",'Sch A. Input'!$J$13:$BK$13,"&lt;="&amp;Y297)</f>
        <v>0</v>
      </c>
      <c r="AC297" s="343">
        <f t="shared" ref="AC297:AC331" si="180">IFERROR(AA297/$Z297*24,0)+AB297</f>
        <v>0</v>
      </c>
      <c r="AD297" s="346">
        <f t="shared" ref="AD297:AD331" si="181">IFERROR((SUMPRODUCT(--((MIN(AC297,900000))&gt;$C$9:$C$12),((MIN(AC297,900000))-$C$9:$C$12),$H$9:$H$12))/MIN(AC297,900000),0)</f>
        <v>0</v>
      </c>
      <c r="AH297" s="20"/>
      <c r="AL297" s="44"/>
      <c r="BK297" s="2"/>
      <c r="BL297" s="2"/>
      <c r="BM297" s="2"/>
      <c r="BN297" s="2"/>
      <c r="BO297" s="2"/>
      <c r="BP297" s="2"/>
      <c r="BQ297" s="2"/>
      <c r="BR297" s="2"/>
      <c r="BS297" s="2"/>
      <c r="CI297"/>
      <c r="CJ297"/>
      <c r="CK297"/>
      <c r="CL297"/>
      <c r="CM297"/>
      <c r="CN297"/>
      <c r="CO297"/>
      <c r="CP297"/>
      <c r="CQ297"/>
    </row>
    <row r="298" spans="2:95" x14ac:dyDescent="0.25">
      <c r="B298" s="70" t="str">
        <f t="shared" ref="B298:C298" si="182">B190</f>
        <v/>
      </c>
      <c r="C298" s="169" t="str">
        <f t="shared" si="182"/>
        <v/>
      </c>
      <c r="D298" s="303"/>
      <c r="E298" s="304"/>
      <c r="F298" s="275"/>
      <c r="G298" s="307">
        <f>'Sch A. Input'!$G81+SUMIFS('Sch A. Input'!$I81:$BJ81,'Sch A. Input'!$I$14:$BJ$14,"Total",'Sch A. Input'!$I$13:$BJ$13,"&lt;="&amp;G$231)</f>
        <v>0</v>
      </c>
      <c r="H298" s="308">
        <f>'Sch A. Input'!$G81+SUMIFS('Sch A. Input'!$I81:$BJ81,'Sch A. Input'!$I$14:$BJ$14,"Total",'Sch A. Input'!$I$13:$BJ$13,"&lt;="&amp;H$231)</f>
        <v>0</v>
      </c>
      <c r="I298" s="98">
        <f>'Sch A. Input'!$G81+SUMIFS('Sch A. Input'!$I81:$BJ81,'Sch A. Input'!$I$14:$BJ$14,"Total",'Sch A. Input'!$I$13:$BJ$13,"&lt;="&amp;I$231)</f>
        <v>0</v>
      </c>
      <c r="J298" s="248">
        <f>'Sch A. Input'!$G81+SUMIFS('Sch A. Input'!$I81:$BJ81,'Sch A. Input'!$I$14:$BJ$14,"Total",'Sch A. Input'!$I$13:$BJ$13,"&lt;="&amp;J$231)</f>
        <v>0</v>
      </c>
      <c r="K298" s="248">
        <f>'Sch A. Input'!$G81+SUMIFS('Sch A. Input'!$I81:$BJ81,'Sch A. Input'!$I$14:$BJ$14,"Total",'Sch A. Input'!$I$13:$BJ$13,"&lt;="&amp;K$231)</f>
        <v>0</v>
      </c>
      <c r="L298" s="248">
        <f>'Sch A. Input'!$G81+SUMIFS('Sch A. Input'!$I81:$BJ81,'Sch A. Input'!$I$14:$BJ$14,"Total",'Sch A. Input'!$I$13:$BJ$13,"&lt;="&amp;L$231)</f>
        <v>0</v>
      </c>
      <c r="M298" s="248">
        <f>'Sch A. Input'!$G81+SUMIFS('Sch A. Input'!$I81:$BJ81,'Sch A. Input'!$I$14:$BJ$14,"Total",'Sch A. Input'!$I$13:$BJ$13,"&lt;="&amp;M$231)</f>
        <v>0</v>
      </c>
      <c r="N298" s="248">
        <f>'Sch A. Input'!$G81+SUMIFS('Sch A. Input'!$I81:$BJ81,'Sch A. Input'!$I$14:$BJ$14,"Total",'Sch A. Input'!$I$13:$BJ$13,"&lt;="&amp;N$231)</f>
        <v>0</v>
      </c>
      <c r="O298" s="354">
        <f>'Sch A. Input'!$G81+SUMIFS('Sch A. Input'!$I81:$BJ81,'Sch A. Input'!$I$14:$BJ$14,"Total",'Sch A. Input'!$I$13:$BJ$13,"&lt;="&amp;O$231)</f>
        <v>0</v>
      </c>
      <c r="P298" s="354">
        <f>'Sch A. Input'!$G81+SUMIFS('Sch A. Input'!$I81:$BJ81,'Sch A. Input'!$I$14:$BJ$14,"Total",'Sch A. Input'!$I$13:$BJ$13,"&lt;="&amp;P$231)</f>
        <v>0</v>
      </c>
      <c r="Q298" s="354">
        <f>'Sch A. Input'!$G81+SUMIFS('Sch A. Input'!$I81:$BJ81,'Sch A. Input'!$I$14:$BJ$14,"Total",'Sch A. Input'!$I$13:$BJ$13,"&lt;="&amp;Q$231)</f>
        <v>0</v>
      </c>
      <c r="R298" s="354">
        <f>'Sch A. Input'!$G81+SUMIFS('Sch A. Input'!$I81:$BJ81,'Sch A. Input'!$I$14:$BJ$14,"Total",'Sch A. Input'!$I$13:$BJ$13,"&lt;="&amp;R$231)</f>
        <v>0</v>
      </c>
      <c r="S298" s="354">
        <f>'Sch A. Input'!$G81+SUMIFS('Sch A. Input'!$I81:$BJ81,'Sch A. Input'!$I$14:$BJ$14,"Total",'Sch A. Input'!$I$13:$BJ$13,"&lt;="&amp;S$231)</f>
        <v>0</v>
      </c>
      <c r="T298" s="354">
        <f>'Sch A. Input'!$G81+SUMIFS('Sch A. Input'!$I81:$BJ81,'Sch A. Input'!$I$14:$BJ$14,"Total",'Sch A. Input'!$I$13:$BJ$13,"&lt;="&amp;T$231)</f>
        <v>0</v>
      </c>
      <c r="U298" s="354">
        <f>'Sch A. Input'!$G81+SUMIFS('Sch A. Input'!$I81:$BJ81,'Sch A. Input'!$I$14:$BJ$14,"Total",'Sch A. Input'!$I$13:$BJ$13,"&lt;="&amp;U$231)</f>
        <v>0</v>
      </c>
      <c r="V298" s="354">
        <f>'Sch A. Input'!$G81+SUMIFS('Sch A. Input'!$I81:$BJ81,'Sch A. Input'!$I$14:$BJ$14,"Total",'Sch A. Input'!$I$13:$BJ$13,"&lt;="&amp;V$231)</f>
        <v>0</v>
      </c>
      <c r="W298" s="354">
        <f>'Sch A. Input'!$G81+SUMIFS('Sch A. Input'!$I81:$BJ81,'Sch A. Input'!$I$14:$BJ$14,"Total",'Sch A. Input'!$I$13:$BJ$13,"&lt;="&amp;W$231)</f>
        <v>0</v>
      </c>
      <c r="X298" s="314">
        <f>'Sch A. Input'!$G81+SUMIFS('Sch A. Input'!$I81:$BJ81,'Sch A. Input'!$I$14:$BJ$14,"Total",'Sch A. Input'!$I$13:$BJ$13,"&lt;="&amp;X$231)</f>
        <v>0</v>
      </c>
      <c r="Y298" s="317">
        <f t="array" ref="Y298">IFERROR(INDEX($G$231:$X$231,1,MATCH(TRUE,G298:X298&gt;=900000,FALSE)),0)</f>
        <v>0</v>
      </c>
      <c r="Z298" s="341">
        <f t="shared" si="179"/>
        <v>0</v>
      </c>
      <c r="AA298" s="225">
        <f>SUMIFS('Sch A. Input'!I81:BJ81,'Sch A. Input'!$I$14:$BJ$14,"Recurring",'Sch A. Input'!$I$13:$BJ$13,"&lt;="&amp;Y298)</f>
        <v>0</v>
      </c>
      <c r="AB298" s="281">
        <f>SUMIFS('Sch A. Input'!J81:BK81,'Sch A. Input'!$J$14:$BK$14,"One-time",'Sch A. Input'!$J$13:$BK$13,"&lt;="&amp;Y298)</f>
        <v>0</v>
      </c>
      <c r="AC298" s="343">
        <f t="shared" si="180"/>
        <v>0</v>
      </c>
      <c r="AD298" s="346">
        <f t="shared" si="181"/>
        <v>0</v>
      </c>
      <c r="AH298" s="20"/>
      <c r="AL298" s="44"/>
      <c r="BK298" s="2"/>
      <c r="BL298" s="2"/>
      <c r="BM298" s="2"/>
      <c r="BN298" s="2"/>
      <c r="BO298" s="2"/>
      <c r="BP298" s="2"/>
      <c r="BQ298" s="2"/>
      <c r="BR298" s="2"/>
      <c r="BS298" s="2"/>
      <c r="CI298"/>
      <c r="CJ298"/>
      <c r="CK298"/>
      <c r="CL298"/>
      <c r="CM298"/>
      <c r="CN298"/>
      <c r="CO298"/>
      <c r="CP298"/>
      <c r="CQ298"/>
    </row>
    <row r="299" spans="2:95" x14ac:dyDescent="0.25">
      <c r="B299" s="70" t="str">
        <f t="shared" ref="B299:C299" si="183">B191</f>
        <v/>
      </c>
      <c r="C299" s="169" t="str">
        <f t="shared" si="183"/>
        <v/>
      </c>
      <c r="D299" s="303"/>
      <c r="E299" s="304"/>
      <c r="F299" s="275"/>
      <c r="G299" s="307">
        <f>'Sch A. Input'!$G82+SUMIFS('Sch A. Input'!$I82:$BJ82,'Sch A. Input'!$I$14:$BJ$14,"Total",'Sch A. Input'!$I$13:$BJ$13,"&lt;="&amp;G$231)</f>
        <v>0</v>
      </c>
      <c r="H299" s="308">
        <f>'Sch A. Input'!$G82+SUMIFS('Sch A. Input'!$I82:$BJ82,'Sch A. Input'!$I$14:$BJ$14,"Total",'Sch A. Input'!$I$13:$BJ$13,"&lt;="&amp;H$231)</f>
        <v>0</v>
      </c>
      <c r="I299" s="98">
        <f>'Sch A. Input'!$G82+SUMIFS('Sch A. Input'!$I82:$BJ82,'Sch A. Input'!$I$14:$BJ$14,"Total",'Sch A. Input'!$I$13:$BJ$13,"&lt;="&amp;I$231)</f>
        <v>0</v>
      </c>
      <c r="J299" s="248">
        <f>'Sch A. Input'!$G82+SUMIFS('Sch A. Input'!$I82:$BJ82,'Sch A. Input'!$I$14:$BJ$14,"Total",'Sch A. Input'!$I$13:$BJ$13,"&lt;="&amp;J$231)</f>
        <v>0</v>
      </c>
      <c r="K299" s="248">
        <f>'Sch A. Input'!$G82+SUMIFS('Sch A. Input'!$I82:$BJ82,'Sch A. Input'!$I$14:$BJ$14,"Total",'Sch A. Input'!$I$13:$BJ$13,"&lt;="&amp;K$231)</f>
        <v>0</v>
      </c>
      <c r="L299" s="248">
        <f>'Sch A. Input'!$G82+SUMIFS('Sch A. Input'!$I82:$BJ82,'Sch A. Input'!$I$14:$BJ$14,"Total",'Sch A. Input'!$I$13:$BJ$13,"&lt;="&amp;L$231)</f>
        <v>0</v>
      </c>
      <c r="M299" s="248">
        <f>'Sch A. Input'!$G82+SUMIFS('Sch A. Input'!$I82:$BJ82,'Sch A. Input'!$I$14:$BJ$14,"Total",'Sch A. Input'!$I$13:$BJ$13,"&lt;="&amp;M$231)</f>
        <v>0</v>
      </c>
      <c r="N299" s="248">
        <f>'Sch A. Input'!$G82+SUMIFS('Sch A. Input'!$I82:$BJ82,'Sch A. Input'!$I$14:$BJ$14,"Total",'Sch A. Input'!$I$13:$BJ$13,"&lt;="&amp;N$231)</f>
        <v>0</v>
      </c>
      <c r="O299" s="354">
        <f>'Sch A. Input'!$G82+SUMIFS('Sch A. Input'!$I82:$BJ82,'Sch A. Input'!$I$14:$BJ$14,"Total",'Sch A. Input'!$I$13:$BJ$13,"&lt;="&amp;O$231)</f>
        <v>0</v>
      </c>
      <c r="P299" s="354">
        <f>'Sch A. Input'!$G82+SUMIFS('Sch A. Input'!$I82:$BJ82,'Sch A. Input'!$I$14:$BJ$14,"Total",'Sch A. Input'!$I$13:$BJ$13,"&lt;="&amp;P$231)</f>
        <v>0</v>
      </c>
      <c r="Q299" s="354">
        <f>'Sch A. Input'!$G82+SUMIFS('Sch A. Input'!$I82:$BJ82,'Sch A. Input'!$I$14:$BJ$14,"Total",'Sch A. Input'!$I$13:$BJ$13,"&lt;="&amp;Q$231)</f>
        <v>0</v>
      </c>
      <c r="R299" s="354">
        <f>'Sch A. Input'!$G82+SUMIFS('Sch A. Input'!$I82:$BJ82,'Sch A. Input'!$I$14:$BJ$14,"Total",'Sch A. Input'!$I$13:$BJ$13,"&lt;="&amp;R$231)</f>
        <v>0</v>
      </c>
      <c r="S299" s="354">
        <f>'Sch A. Input'!$G82+SUMIFS('Sch A. Input'!$I82:$BJ82,'Sch A. Input'!$I$14:$BJ$14,"Total",'Sch A. Input'!$I$13:$BJ$13,"&lt;="&amp;S$231)</f>
        <v>0</v>
      </c>
      <c r="T299" s="354">
        <f>'Sch A. Input'!$G82+SUMIFS('Sch A. Input'!$I82:$BJ82,'Sch A. Input'!$I$14:$BJ$14,"Total",'Sch A. Input'!$I$13:$BJ$13,"&lt;="&amp;T$231)</f>
        <v>0</v>
      </c>
      <c r="U299" s="354">
        <f>'Sch A. Input'!$G82+SUMIFS('Sch A. Input'!$I82:$BJ82,'Sch A. Input'!$I$14:$BJ$14,"Total",'Sch A. Input'!$I$13:$BJ$13,"&lt;="&amp;U$231)</f>
        <v>0</v>
      </c>
      <c r="V299" s="354">
        <f>'Sch A. Input'!$G82+SUMIFS('Sch A. Input'!$I82:$BJ82,'Sch A. Input'!$I$14:$BJ$14,"Total",'Sch A. Input'!$I$13:$BJ$13,"&lt;="&amp;V$231)</f>
        <v>0</v>
      </c>
      <c r="W299" s="354">
        <f>'Sch A. Input'!$G82+SUMIFS('Sch A. Input'!$I82:$BJ82,'Sch A. Input'!$I$14:$BJ$14,"Total",'Sch A. Input'!$I$13:$BJ$13,"&lt;="&amp;W$231)</f>
        <v>0</v>
      </c>
      <c r="X299" s="314">
        <f>'Sch A. Input'!$G82+SUMIFS('Sch A. Input'!$I82:$BJ82,'Sch A. Input'!$I$14:$BJ$14,"Total",'Sch A. Input'!$I$13:$BJ$13,"&lt;="&amp;X$231)</f>
        <v>0</v>
      </c>
      <c r="Y299" s="317">
        <f t="array" ref="Y299">IFERROR(INDEX($G$231:$X$231,1,MATCH(TRUE,G299:X299&gt;=900000,FALSE)),0)</f>
        <v>0</v>
      </c>
      <c r="Z299" s="341">
        <f t="shared" si="179"/>
        <v>0</v>
      </c>
      <c r="AA299" s="225">
        <f>SUMIFS('Sch A. Input'!I82:BJ82,'Sch A. Input'!$I$14:$BJ$14,"Recurring",'Sch A. Input'!$I$13:$BJ$13,"&lt;="&amp;Y299)</f>
        <v>0</v>
      </c>
      <c r="AB299" s="281">
        <f>SUMIFS('Sch A. Input'!J82:BK82,'Sch A. Input'!$J$14:$BK$14,"One-time",'Sch A. Input'!$J$13:$BK$13,"&lt;="&amp;Y299)</f>
        <v>0</v>
      </c>
      <c r="AC299" s="343">
        <f t="shared" si="180"/>
        <v>0</v>
      </c>
      <c r="AD299" s="346">
        <f t="shared" si="181"/>
        <v>0</v>
      </c>
      <c r="AH299" s="20"/>
      <c r="AL299" s="44"/>
      <c r="BK299" s="2"/>
      <c r="BL299" s="2"/>
      <c r="BM299" s="2"/>
      <c r="BN299" s="2"/>
      <c r="BO299" s="2"/>
      <c r="BP299" s="2"/>
      <c r="BQ299" s="2"/>
      <c r="BR299" s="2"/>
      <c r="BS299" s="2"/>
      <c r="CI299"/>
      <c r="CJ299"/>
      <c r="CK299"/>
      <c r="CL299"/>
      <c r="CM299"/>
      <c r="CN299"/>
      <c r="CO299"/>
      <c r="CP299"/>
      <c r="CQ299"/>
    </row>
    <row r="300" spans="2:95" x14ac:dyDescent="0.25">
      <c r="B300" s="70" t="str">
        <f t="shared" ref="B300:C300" si="184">B192</f>
        <v/>
      </c>
      <c r="C300" s="169" t="str">
        <f t="shared" si="184"/>
        <v/>
      </c>
      <c r="D300" s="303"/>
      <c r="E300" s="304"/>
      <c r="F300" s="275"/>
      <c r="G300" s="307">
        <f>'Sch A. Input'!$G83+SUMIFS('Sch A. Input'!$I83:$BJ83,'Sch A. Input'!$I$14:$BJ$14,"Total",'Sch A. Input'!$I$13:$BJ$13,"&lt;="&amp;G$231)</f>
        <v>0</v>
      </c>
      <c r="H300" s="308">
        <f>'Sch A. Input'!$G83+SUMIFS('Sch A. Input'!$I83:$BJ83,'Sch A. Input'!$I$14:$BJ$14,"Total",'Sch A. Input'!$I$13:$BJ$13,"&lt;="&amp;H$231)</f>
        <v>0</v>
      </c>
      <c r="I300" s="98">
        <f>'Sch A. Input'!$G83+SUMIFS('Sch A. Input'!$I83:$BJ83,'Sch A. Input'!$I$14:$BJ$14,"Total",'Sch A. Input'!$I$13:$BJ$13,"&lt;="&amp;I$231)</f>
        <v>0</v>
      </c>
      <c r="J300" s="248">
        <f>'Sch A. Input'!$G83+SUMIFS('Sch A. Input'!$I83:$BJ83,'Sch A. Input'!$I$14:$BJ$14,"Total",'Sch A. Input'!$I$13:$BJ$13,"&lt;="&amp;J$231)</f>
        <v>0</v>
      </c>
      <c r="K300" s="248">
        <f>'Sch A. Input'!$G83+SUMIFS('Sch A. Input'!$I83:$BJ83,'Sch A. Input'!$I$14:$BJ$14,"Total",'Sch A. Input'!$I$13:$BJ$13,"&lt;="&amp;K$231)</f>
        <v>0</v>
      </c>
      <c r="L300" s="248">
        <f>'Sch A. Input'!$G83+SUMIFS('Sch A. Input'!$I83:$BJ83,'Sch A. Input'!$I$14:$BJ$14,"Total",'Sch A. Input'!$I$13:$BJ$13,"&lt;="&amp;L$231)</f>
        <v>0</v>
      </c>
      <c r="M300" s="248">
        <f>'Sch A. Input'!$G83+SUMIFS('Sch A. Input'!$I83:$BJ83,'Sch A. Input'!$I$14:$BJ$14,"Total",'Sch A. Input'!$I$13:$BJ$13,"&lt;="&amp;M$231)</f>
        <v>0</v>
      </c>
      <c r="N300" s="248">
        <f>'Sch A. Input'!$G83+SUMIFS('Sch A. Input'!$I83:$BJ83,'Sch A. Input'!$I$14:$BJ$14,"Total",'Sch A. Input'!$I$13:$BJ$13,"&lt;="&amp;N$231)</f>
        <v>0</v>
      </c>
      <c r="O300" s="354">
        <f>'Sch A. Input'!$G83+SUMIFS('Sch A. Input'!$I83:$BJ83,'Sch A. Input'!$I$14:$BJ$14,"Total",'Sch A. Input'!$I$13:$BJ$13,"&lt;="&amp;O$231)</f>
        <v>0</v>
      </c>
      <c r="P300" s="354">
        <f>'Sch A. Input'!$G83+SUMIFS('Sch A. Input'!$I83:$BJ83,'Sch A. Input'!$I$14:$BJ$14,"Total",'Sch A. Input'!$I$13:$BJ$13,"&lt;="&amp;P$231)</f>
        <v>0</v>
      </c>
      <c r="Q300" s="354">
        <f>'Sch A. Input'!$G83+SUMIFS('Sch A. Input'!$I83:$BJ83,'Sch A. Input'!$I$14:$BJ$14,"Total",'Sch A. Input'!$I$13:$BJ$13,"&lt;="&amp;Q$231)</f>
        <v>0</v>
      </c>
      <c r="R300" s="354">
        <f>'Sch A. Input'!$G83+SUMIFS('Sch A. Input'!$I83:$BJ83,'Sch A. Input'!$I$14:$BJ$14,"Total",'Sch A. Input'!$I$13:$BJ$13,"&lt;="&amp;R$231)</f>
        <v>0</v>
      </c>
      <c r="S300" s="354">
        <f>'Sch A. Input'!$G83+SUMIFS('Sch A. Input'!$I83:$BJ83,'Sch A. Input'!$I$14:$BJ$14,"Total",'Sch A. Input'!$I$13:$BJ$13,"&lt;="&amp;S$231)</f>
        <v>0</v>
      </c>
      <c r="T300" s="354">
        <f>'Sch A. Input'!$G83+SUMIFS('Sch A. Input'!$I83:$BJ83,'Sch A. Input'!$I$14:$BJ$14,"Total",'Sch A. Input'!$I$13:$BJ$13,"&lt;="&amp;T$231)</f>
        <v>0</v>
      </c>
      <c r="U300" s="354">
        <f>'Sch A. Input'!$G83+SUMIFS('Sch A. Input'!$I83:$BJ83,'Sch A. Input'!$I$14:$BJ$14,"Total",'Sch A. Input'!$I$13:$BJ$13,"&lt;="&amp;U$231)</f>
        <v>0</v>
      </c>
      <c r="V300" s="354">
        <f>'Sch A. Input'!$G83+SUMIFS('Sch A. Input'!$I83:$BJ83,'Sch A. Input'!$I$14:$BJ$14,"Total",'Sch A. Input'!$I$13:$BJ$13,"&lt;="&amp;V$231)</f>
        <v>0</v>
      </c>
      <c r="W300" s="354">
        <f>'Sch A. Input'!$G83+SUMIFS('Sch A. Input'!$I83:$BJ83,'Sch A. Input'!$I$14:$BJ$14,"Total",'Sch A. Input'!$I$13:$BJ$13,"&lt;="&amp;W$231)</f>
        <v>0</v>
      </c>
      <c r="X300" s="314">
        <f>'Sch A. Input'!$G83+SUMIFS('Sch A. Input'!$I83:$BJ83,'Sch A. Input'!$I$14:$BJ$14,"Total",'Sch A. Input'!$I$13:$BJ$13,"&lt;="&amp;X$231)</f>
        <v>0</v>
      </c>
      <c r="Y300" s="317">
        <f t="array" ref="Y300">IFERROR(INDEX($G$231:$X$231,1,MATCH(TRUE,G300:X300&gt;=900000,FALSE)),0)</f>
        <v>0</v>
      </c>
      <c r="Z300" s="341">
        <f t="shared" si="179"/>
        <v>0</v>
      </c>
      <c r="AA300" s="225">
        <f>SUMIFS('Sch A. Input'!I83:BJ83,'Sch A. Input'!$I$14:$BJ$14,"Recurring",'Sch A. Input'!$I$13:$BJ$13,"&lt;="&amp;Y300)</f>
        <v>0</v>
      </c>
      <c r="AB300" s="281">
        <f>SUMIFS('Sch A. Input'!J83:BK83,'Sch A. Input'!$J$14:$BK$14,"One-time",'Sch A. Input'!$J$13:$BK$13,"&lt;="&amp;Y300)</f>
        <v>0</v>
      </c>
      <c r="AC300" s="343">
        <f t="shared" si="180"/>
        <v>0</v>
      </c>
      <c r="AD300" s="346">
        <f t="shared" si="181"/>
        <v>0</v>
      </c>
      <c r="AH300" s="20"/>
      <c r="AL300" s="44"/>
      <c r="BK300" s="2"/>
      <c r="BL300" s="2"/>
      <c r="BM300" s="2"/>
      <c r="BN300" s="2"/>
      <c r="BO300" s="2"/>
      <c r="BP300" s="2"/>
      <c r="BQ300" s="2"/>
      <c r="BR300" s="2"/>
      <c r="BS300" s="2"/>
      <c r="CI300"/>
      <c r="CJ300"/>
      <c r="CK300"/>
      <c r="CL300"/>
      <c r="CM300"/>
      <c r="CN300"/>
      <c r="CO300"/>
      <c r="CP300"/>
      <c r="CQ300"/>
    </row>
    <row r="301" spans="2:95" x14ac:dyDescent="0.25">
      <c r="B301" s="70" t="str">
        <f t="shared" ref="B301:C301" si="185">B193</f>
        <v/>
      </c>
      <c r="C301" s="169" t="str">
        <f t="shared" si="185"/>
        <v/>
      </c>
      <c r="D301" s="303"/>
      <c r="E301" s="304"/>
      <c r="F301" s="275"/>
      <c r="G301" s="307">
        <f>'Sch A. Input'!$G84+SUMIFS('Sch A. Input'!$I84:$BJ84,'Sch A. Input'!$I$14:$BJ$14,"Total",'Sch A. Input'!$I$13:$BJ$13,"&lt;="&amp;G$231)</f>
        <v>0</v>
      </c>
      <c r="H301" s="308">
        <f>'Sch A. Input'!$G84+SUMIFS('Sch A. Input'!$I84:$BJ84,'Sch A. Input'!$I$14:$BJ$14,"Total",'Sch A. Input'!$I$13:$BJ$13,"&lt;="&amp;H$231)</f>
        <v>0</v>
      </c>
      <c r="I301" s="98">
        <f>'Sch A. Input'!$G84+SUMIFS('Sch A. Input'!$I84:$BJ84,'Sch A. Input'!$I$14:$BJ$14,"Total",'Sch A. Input'!$I$13:$BJ$13,"&lt;="&amp;I$231)</f>
        <v>0</v>
      </c>
      <c r="J301" s="248">
        <f>'Sch A. Input'!$G84+SUMIFS('Sch A. Input'!$I84:$BJ84,'Sch A. Input'!$I$14:$BJ$14,"Total",'Sch A. Input'!$I$13:$BJ$13,"&lt;="&amp;J$231)</f>
        <v>0</v>
      </c>
      <c r="K301" s="248">
        <f>'Sch A. Input'!$G84+SUMIFS('Sch A. Input'!$I84:$BJ84,'Sch A. Input'!$I$14:$BJ$14,"Total",'Sch A. Input'!$I$13:$BJ$13,"&lt;="&amp;K$231)</f>
        <v>0</v>
      </c>
      <c r="L301" s="248">
        <f>'Sch A. Input'!$G84+SUMIFS('Sch A. Input'!$I84:$BJ84,'Sch A. Input'!$I$14:$BJ$14,"Total",'Sch A. Input'!$I$13:$BJ$13,"&lt;="&amp;L$231)</f>
        <v>0</v>
      </c>
      <c r="M301" s="248">
        <f>'Sch A. Input'!$G84+SUMIFS('Sch A. Input'!$I84:$BJ84,'Sch A. Input'!$I$14:$BJ$14,"Total",'Sch A. Input'!$I$13:$BJ$13,"&lt;="&amp;M$231)</f>
        <v>0</v>
      </c>
      <c r="N301" s="248">
        <f>'Sch A. Input'!$G84+SUMIFS('Sch A. Input'!$I84:$BJ84,'Sch A. Input'!$I$14:$BJ$14,"Total",'Sch A. Input'!$I$13:$BJ$13,"&lt;="&amp;N$231)</f>
        <v>0</v>
      </c>
      <c r="O301" s="354">
        <f>'Sch A. Input'!$G84+SUMIFS('Sch A. Input'!$I84:$BJ84,'Sch A. Input'!$I$14:$BJ$14,"Total",'Sch A. Input'!$I$13:$BJ$13,"&lt;="&amp;O$231)</f>
        <v>0</v>
      </c>
      <c r="P301" s="354">
        <f>'Sch A. Input'!$G84+SUMIFS('Sch A. Input'!$I84:$BJ84,'Sch A. Input'!$I$14:$BJ$14,"Total",'Sch A. Input'!$I$13:$BJ$13,"&lt;="&amp;P$231)</f>
        <v>0</v>
      </c>
      <c r="Q301" s="354">
        <f>'Sch A. Input'!$G84+SUMIFS('Sch A. Input'!$I84:$BJ84,'Sch A. Input'!$I$14:$BJ$14,"Total",'Sch A. Input'!$I$13:$BJ$13,"&lt;="&amp;Q$231)</f>
        <v>0</v>
      </c>
      <c r="R301" s="354">
        <f>'Sch A. Input'!$G84+SUMIFS('Sch A. Input'!$I84:$BJ84,'Sch A. Input'!$I$14:$BJ$14,"Total",'Sch A. Input'!$I$13:$BJ$13,"&lt;="&amp;R$231)</f>
        <v>0</v>
      </c>
      <c r="S301" s="354">
        <f>'Sch A. Input'!$G84+SUMIFS('Sch A. Input'!$I84:$BJ84,'Sch A. Input'!$I$14:$BJ$14,"Total",'Sch A. Input'!$I$13:$BJ$13,"&lt;="&amp;S$231)</f>
        <v>0</v>
      </c>
      <c r="T301" s="354">
        <f>'Sch A. Input'!$G84+SUMIFS('Sch A. Input'!$I84:$BJ84,'Sch A. Input'!$I$14:$BJ$14,"Total",'Sch A. Input'!$I$13:$BJ$13,"&lt;="&amp;T$231)</f>
        <v>0</v>
      </c>
      <c r="U301" s="354">
        <f>'Sch A. Input'!$G84+SUMIFS('Sch A. Input'!$I84:$BJ84,'Sch A. Input'!$I$14:$BJ$14,"Total",'Sch A. Input'!$I$13:$BJ$13,"&lt;="&amp;U$231)</f>
        <v>0</v>
      </c>
      <c r="V301" s="354">
        <f>'Sch A. Input'!$G84+SUMIFS('Sch A. Input'!$I84:$BJ84,'Sch A. Input'!$I$14:$BJ$14,"Total",'Sch A. Input'!$I$13:$BJ$13,"&lt;="&amp;V$231)</f>
        <v>0</v>
      </c>
      <c r="W301" s="354">
        <f>'Sch A. Input'!$G84+SUMIFS('Sch A. Input'!$I84:$BJ84,'Sch A. Input'!$I$14:$BJ$14,"Total",'Sch A. Input'!$I$13:$BJ$13,"&lt;="&amp;W$231)</f>
        <v>0</v>
      </c>
      <c r="X301" s="314">
        <f>'Sch A. Input'!$G84+SUMIFS('Sch A. Input'!$I84:$BJ84,'Sch A. Input'!$I$14:$BJ$14,"Total",'Sch A. Input'!$I$13:$BJ$13,"&lt;="&amp;X$231)</f>
        <v>0</v>
      </c>
      <c r="Y301" s="317">
        <f t="array" ref="Y301">IFERROR(INDEX($G$231:$X$231,1,MATCH(TRUE,G301:X301&gt;=900000,FALSE)),0)</f>
        <v>0</v>
      </c>
      <c r="Z301" s="341">
        <f t="shared" si="179"/>
        <v>0</v>
      </c>
      <c r="AA301" s="225">
        <f>SUMIFS('Sch A. Input'!I84:BJ84,'Sch A. Input'!$I$14:$BJ$14,"Recurring",'Sch A. Input'!$I$13:$BJ$13,"&lt;="&amp;Y301)</f>
        <v>0</v>
      </c>
      <c r="AB301" s="281">
        <f>SUMIFS('Sch A. Input'!J84:BK84,'Sch A. Input'!$J$14:$BK$14,"One-time",'Sch A. Input'!$J$13:$BK$13,"&lt;="&amp;Y301)</f>
        <v>0</v>
      </c>
      <c r="AC301" s="343">
        <f t="shared" si="180"/>
        <v>0</v>
      </c>
      <c r="AD301" s="346">
        <f t="shared" si="181"/>
        <v>0</v>
      </c>
      <c r="AH301" s="20"/>
      <c r="AL301" s="44"/>
      <c r="BK301" s="2"/>
      <c r="BL301" s="2"/>
      <c r="BM301" s="2"/>
      <c r="BN301" s="2"/>
      <c r="BO301" s="2"/>
      <c r="BP301" s="2"/>
      <c r="BQ301" s="2"/>
      <c r="BR301" s="2"/>
      <c r="BS301" s="2"/>
      <c r="CI301"/>
      <c r="CJ301"/>
      <c r="CK301"/>
      <c r="CL301"/>
      <c r="CM301"/>
      <c r="CN301"/>
      <c r="CO301"/>
      <c r="CP301"/>
      <c r="CQ301"/>
    </row>
    <row r="302" spans="2:95" x14ac:dyDescent="0.25">
      <c r="B302" s="70" t="str">
        <f t="shared" ref="B302:C302" si="186">B194</f>
        <v/>
      </c>
      <c r="C302" s="169" t="str">
        <f t="shared" si="186"/>
        <v/>
      </c>
      <c r="D302" s="303"/>
      <c r="E302" s="304"/>
      <c r="F302" s="275"/>
      <c r="G302" s="307">
        <f>'Sch A. Input'!$G85+SUMIFS('Sch A. Input'!$I85:$BJ85,'Sch A. Input'!$I$14:$BJ$14,"Total",'Sch A. Input'!$I$13:$BJ$13,"&lt;="&amp;G$231)</f>
        <v>0</v>
      </c>
      <c r="H302" s="308">
        <f>'Sch A. Input'!$G85+SUMIFS('Sch A. Input'!$I85:$BJ85,'Sch A. Input'!$I$14:$BJ$14,"Total",'Sch A. Input'!$I$13:$BJ$13,"&lt;="&amp;H$231)</f>
        <v>0</v>
      </c>
      <c r="I302" s="98">
        <f>'Sch A. Input'!$G85+SUMIFS('Sch A. Input'!$I85:$BJ85,'Sch A. Input'!$I$14:$BJ$14,"Total",'Sch A. Input'!$I$13:$BJ$13,"&lt;="&amp;I$231)</f>
        <v>0</v>
      </c>
      <c r="J302" s="248">
        <f>'Sch A. Input'!$G85+SUMIFS('Sch A. Input'!$I85:$BJ85,'Sch A. Input'!$I$14:$BJ$14,"Total",'Sch A. Input'!$I$13:$BJ$13,"&lt;="&amp;J$231)</f>
        <v>0</v>
      </c>
      <c r="K302" s="248">
        <f>'Sch A. Input'!$G85+SUMIFS('Sch A. Input'!$I85:$BJ85,'Sch A. Input'!$I$14:$BJ$14,"Total",'Sch A. Input'!$I$13:$BJ$13,"&lt;="&amp;K$231)</f>
        <v>0</v>
      </c>
      <c r="L302" s="248">
        <f>'Sch A. Input'!$G85+SUMIFS('Sch A. Input'!$I85:$BJ85,'Sch A. Input'!$I$14:$BJ$14,"Total",'Sch A. Input'!$I$13:$BJ$13,"&lt;="&amp;L$231)</f>
        <v>0</v>
      </c>
      <c r="M302" s="248">
        <f>'Sch A. Input'!$G85+SUMIFS('Sch A. Input'!$I85:$BJ85,'Sch A. Input'!$I$14:$BJ$14,"Total",'Sch A. Input'!$I$13:$BJ$13,"&lt;="&amp;M$231)</f>
        <v>0</v>
      </c>
      <c r="N302" s="248">
        <f>'Sch A. Input'!$G85+SUMIFS('Sch A. Input'!$I85:$BJ85,'Sch A. Input'!$I$14:$BJ$14,"Total",'Sch A. Input'!$I$13:$BJ$13,"&lt;="&amp;N$231)</f>
        <v>0</v>
      </c>
      <c r="O302" s="354">
        <f>'Sch A. Input'!$G85+SUMIFS('Sch A. Input'!$I85:$BJ85,'Sch A. Input'!$I$14:$BJ$14,"Total",'Sch A. Input'!$I$13:$BJ$13,"&lt;="&amp;O$231)</f>
        <v>0</v>
      </c>
      <c r="P302" s="354">
        <f>'Sch A. Input'!$G85+SUMIFS('Sch A. Input'!$I85:$BJ85,'Sch A. Input'!$I$14:$BJ$14,"Total",'Sch A. Input'!$I$13:$BJ$13,"&lt;="&amp;P$231)</f>
        <v>0</v>
      </c>
      <c r="Q302" s="354">
        <f>'Sch A. Input'!$G85+SUMIFS('Sch A. Input'!$I85:$BJ85,'Sch A. Input'!$I$14:$BJ$14,"Total",'Sch A. Input'!$I$13:$BJ$13,"&lt;="&amp;Q$231)</f>
        <v>0</v>
      </c>
      <c r="R302" s="354">
        <f>'Sch A. Input'!$G85+SUMIFS('Sch A. Input'!$I85:$BJ85,'Sch A. Input'!$I$14:$BJ$14,"Total",'Sch A. Input'!$I$13:$BJ$13,"&lt;="&amp;R$231)</f>
        <v>0</v>
      </c>
      <c r="S302" s="354">
        <f>'Sch A. Input'!$G85+SUMIFS('Sch A. Input'!$I85:$BJ85,'Sch A. Input'!$I$14:$BJ$14,"Total",'Sch A. Input'!$I$13:$BJ$13,"&lt;="&amp;S$231)</f>
        <v>0</v>
      </c>
      <c r="T302" s="354">
        <f>'Sch A. Input'!$G85+SUMIFS('Sch A. Input'!$I85:$BJ85,'Sch A. Input'!$I$14:$BJ$14,"Total",'Sch A. Input'!$I$13:$BJ$13,"&lt;="&amp;T$231)</f>
        <v>0</v>
      </c>
      <c r="U302" s="354">
        <f>'Sch A. Input'!$G85+SUMIFS('Sch A. Input'!$I85:$BJ85,'Sch A. Input'!$I$14:$BJ$14,"Total",'Sch A. Input'!$I$13:$BJ$13,"&lt;="&amp;U$231)</f>
        <v>0</v>
      </c>
      <c r="V302" s="354">
        <f>'Sch A. Input'!$G85+SUMIFS('Sch A. Input'!$I85:$BJ85,'Sch A. Input'!$I$14:$BJ$14,"Total",'Sch A. Input'!$I$13:$BJ$13,"&lt;="&amp;V$231)</f>
        <v>0</v>
      </c>
      <c r="W302" s="354">
        <f>'Sch A. Input'!$G85+SUMIFS('Sch A. Input'!$I85:$BJ85,'Sch A. Input'!$I$14:$BJ$14,"Total",'Sch A. Input'!$I$13:$BJ$13,"&lt;="&amp;W$231)</f>
        <v>0</v>
      </c>
      <c r="X302" s="314">
        <f>'Sch A. Input'!$G85+SUMIFS('Sch A. Input'!$I85:$BJ85,'Sch A. Input'!$I$14:$BJ$14,"Total",'Sch A. Input'!$I$13:$BJ$13,"&lt;="&amp;X$231)</f>
        <v>0</v>
      </c>
      <c r="Y302" s="317">
        <f t="array" ref="Y302">IFERROR(INDEX($G$231:$X$231,1,MATCH(TRUE,G302:X302&gt;=900000,FALSE)),0)</f>
        <v>0</v>
      </c>
      <c r="Z302" s="341">
        <f t="shared" si="179"/>
        <v>0</v>
      </c>
      <c r="AA302" s="225">
        <f>SUMIFS('Sch A. Input'!I85:BJ85,'Sch A. Input'!$I$14:$BJ$14,"Recurring",'Sch A. Input'!$I$13:$BJ$13,"&lt;="&amp;Y302)</f>
        <v>0</v>
      </c>
      <c r="AB302" s="281">
        <f>SUMIFS('Sch A. Input'!J85:BK85,'Sch A. Input'!$J$14:$BK$14,"One-time",'Sch A. Input'!$J$13:$BK$13,"&lt;="&amp;Y302)</f>
        <v>0</v>
      </c>
      <c r="AC302" s="343">
        <f t="shared" si="180"/>
        <v>0</v>
      </c>
      <c r="AD302" s="346">
        <f t="shared" si="181"/>
        <v>0</v>
      </c>
      <c r="AH302" s="20"/>
      <c r="AL302" s="44"/>
      <c r="BK302" s="2"/>
      <c r="BL302" s="2"/>
      <c r="BM302" s="2"/>
      <c r="BN302" s="2"/>
      <c r="BO302" s="2"/>
      <c r="BP302" s="2"/>
      <c r="BQ302" s="2"/>
      <c r="BR302" s="2"/>
      <c r="BS302" s="2"/>
      <c r="CI302"/>
      <c r="CJ302"/>
      <c r="CK302"/>
      <c r="CL302"/>
      <c r="CM302"/>
      <c r="CN302"/>
      <c r="CO302"/>
      <c r="CP302"/>
      <c r="CQ302"/>
    </row>
    <row r="303" spans="2:95" x14ac:dyDescent="0.25">
      <c r="B303" s="70" t="str">
        <f t="shared" ref="B303:C303" si="187">B195</f>
        <v/>
      </c>
      <c r="C303" s="169" t="str">
        <f t="shared" si="187"/>
        <v/>
      </c>
      <c r="D303" s="303"/>
      <c r="E303" s="304"/>
      <c r="F303" s="275"/>
      <c r="G303" s="307">
        <f>'Sch A. Input'!$G86+SUMIFS('Sch A. Input'!$I86:$BJ86,'Sch A. Input'!$I$14:$BJ$14,"Total",'Sch A. Input'!$I$13:$BJ$13,"&lt;="&amp;G$231)</f>
        <v>0</v>
      </c>
      <c r="H303" s="308">
        <f>'Sch A. Input'!$G86+SUMIFS('Sch A. Input'!$I86:$BJ86,'Sch A. Input'!$I$14:$BJ$14,"Total",'Sch A. Input'!$I$13:$BJ$13,"&lt;="&amp;H$231)</f>
        <v>0</v>
      </c>
      <c r="I303" s="98">
        <f>'Sch A. Input'!$G86+SUMIFS('Sch A. Input'!$I86:$BJ86,'Sch A. Input'!$I$14:$BJ$14,"Total",'Sch A. Input'!$I$13:$BJ$13,"&lt;="&amp;I$231)</f>
        <v>0</v>
      </c>
      <c r="J303" s="248">
        <f>'Sch A. Input'!$G86+SUMIFS('Sch A. Input'!$I86:$BJ86,'Sch A. Input'!$I$14:$BJ$14,"Total",'Sch A. Input'!$I$13:$BJ$13,"&lt;="&amp;J$231)</f>
        <v>0</v>
      </c>
      <c r="K303" s="248">
        <f>'Sch A. Input'!$G86+SUMIFS('Sch A. Input'!$I86:$BJ86,'Sch A. Input'!$I$14:$BJ$14,"Total",'Sch A. Input'!$I$13:$BJ$13,"&lt;="&amp;K$231)</f>
        <v>0</v>
      </c>
      <c r="L303" s="248">
        <f>'Sch A. Input'!$G86+SUMIFS('Sch A. Input'!$I86:$BJ86,'Sch A. Input'!$I$14:$BJ$14,"Total",'Sch A. Input'!$I$13:$BJ$13,"&lt;="&amp;L$231)</f>
        <v>0</v>
      </c>
      <c r="M303" s="248">
        <f>'Sch A. Input'!$G86+SUMIFS('Sch A. Input'!$I86:$BJ86,'Sch A. Input'!$I$14:$BJ$14,"Total",'Sch A. Input'!$I$13:$BJ$13,"&lt;="&amp;M$231)</f>
        <v>0</v>
      </c>
      <c r="N303" s="248">
        <f>'Sch A. Input'!$G86+SUMIFS('Sch A. Input'!$I86:$BJ86,'Sch A. Input'!$I$14:$BJ$14,"Total",'Sch A. Input'!$I$13:$BJ$13,"&lt;="&amp;N$231)</f>
        <v>0</v>
      </c>
      <c r="O303" s="354">
        <f>'Sch A. Input'!$G86+SUMIFS('Sch A. Input'!$I86:$BJ86,'Sch A. Input'!$I$14:$BJ$14,"Total",'Sch A. Input'!$I$13:$BJ$13,"&lt;="&amp;O$231)</f>
        <v>0</v>
      </c>
      <c r="P303" s="354">
        <f>'Sch A. Input'!$G86+SUMIFS('Sch A. Input'!$I86:$BJ86,'Sch A. Input'!$I$14:$BJ$14,"Total",'Sch A. Input'!$I$13:$BJ$13,"&lt;="&amp;P$231)</f>
        <v>0</v>
      </c>
      <c r="Q303" s="354">
        <f>'Sch A. Input'!$G86+SUMIFS('Sch A. Input'!$I86:$BJ86,'Sch A. Input'!$I$14:$BJ$14,"Total",'Sch A. Input'!$I$13:$BJ$13,"&lt;="&amp;Q$231)</f>
        <v>0</v>
      </c>
      <c r="R303" s="354">
        <f>'Sch A. Input'!$G86+SUMIFS('Sch A. Input'!$I86:$BJ86,'Sch A. Input'!$I$14:$BJ$14,"Total",'Sch A. Input'!$I$13:$BJ$13,"&lt;="&amp;R$231)</f>
        <v>0</v>
      </c>
      <c r="S303" s="354">
        <f>'Sch A. Input'!$G86+SUMIFS('Sch A. Input'!$I86:$BJ86,'Sch A. Input'!$I$14:$BJ$14,"Total",'Sch A. Input'!$I$13:$BJ$13,"&lt;="&amp;S$231)</f>
        <v>0</v>
      </c>
      <c r="T303" s="354">
        <f>'Sch A. Input'!$G86+SUMIFS('Sch A. Input'!$I86:$BJ86,'Sch A. Input'!$I$14:$BJ$14,"Total",'Sch A. Input'!$I$13:$BJ$13,"&lt;="&amp;T$231)</f>
        <v>0</v>
      </c>
      <c r="U303" s="354">
        <f>'Sch A. Input'!$G86+SUMIFS('Sch A. Input'!$I86:$BJ86,'Sch A. Input'!$I$14:$BJ$14,"Total",'Sch A. Input'!$I$13:$BJ$13,"&lt;="&amp;U$231)</f>
        <v>0</v>
      </c>
      <c r="V303" s="354">
        <f>'Sch A. Input'!$G86+SUMIFS('Sch A. Input'!$I86:$BJ86,'Sch A. Input'!$I$14:$BJ$14,"Total",'Sch A. Input'!$I$13:$BJ$13,"&lt;="&amp;V$231)</f>
        <v>0</v>
      </c>
      <c r="W303" s="354">
        <f>'Sch A. Input'!$G86+SUMIFS('Sch A. Input'!$I86:$BJ86,'Sch A. Input'!$I$14:$BJ$14,"Total",'Sch A. Input'!$I$13:$BJ$13,"&lt;="&amp;W$231)</f>
        <v>0</v>
      </c>
      <c r="X303" s="314">
        <f>'Sch A. Input'!$G86+SUMIFS('Sch A. Input'!$I86:$BJ86,'Sch A. Input'!$I$14:$BJ$14,"Total",'Sch A. Input'!$I$13:$BJ$13,"&lt;="&amp;X$231)</f>
        <v>0</v>
      </c>
      <c r="Y303" s="317">
        <f t="array" ref="Y303">IFERROR(INDEX($G$231:$X$231,1,MATCH(TRUE,G303:X303&gt;=900000,FALSE)),0)</f>
        <v>0</v>
      </c>
      <c r="Z303" s="341">
        <f t="shared" si="179"/>
        <v>0</v>
      </c>
      <c r="AA303" s="225">
        <f>SUMIFS('Sch A. Input'!I86:BJ86,'Sch A. Input'!$I$14:$BJ$14,"Recurring",'Sch A. Input'!$I$13:$BJ$13,"&lt;="&amp;Y303)</f>
        <v>0</v>
      </c>
      <c r="AB303" s="281">
        <f>SUMIFS('Sch A. Input'!J86:BK86,'Sch A. Input'!$J$14:$BK$14,"One-time",'Sch A. Input'!$J$13:$BK$13,"&lt;="&amp;Y303)</f>
        <v>0</v>
      </c>
      <c r="AC303" s="343">
        <f t="shared" si="180"/>
        <v>0</v>
      </c>
      <c r="AD303" s="346">
        <f t="shared" si="181"/>
        <v>0</v>
      </c>
      <c r="AH303" s="20"/>
      <c r="AL303" s="44"/>
      <c r="BK303" s="2"/>
      <c r="BL303" s="2"/>
      <c r="BM303" s="2"/>
      <c r="BN303" s="2"/>
      <c r="BO303" s="2"/>
      <c r="BP303" s="2"/>
      <c r="BQ303" s="2"/>
      <c r="BR303" s="2"/>
      <c r="BS303" s="2"/>
      <c r="CI303"/>
      <c r="CJ303"/>
      <c r="CK303"/>
      <c r="CL303"/>
      <c r="CM303"/>
      <c r="CN303"/>
      <c r="CO303"/>
      <c r="CP303"/>
      <c r="CQ303"/>
    </row>
    <row r="304" spans="2:95" x14ac:dyDescent="0.25">
      <c r="B304" s="70" t="str">
        <f t="shared" ref="B304:C304" si="188">B196</f>
        <v/>
      </c>
      <c r="C304" s="169" t="str">
        <f t="shared" si="188"/>
        <v/>
      </c>
      <c r="D304" s="303"/>
      <c r="E304" s="304"/>
      <c r="F304" s="275"/>
      <c r="G304" s="307">
        <f>'Sch A. Input'!$G87+SUMIFS('Sch A. Input'!$I87:$BJ87,'Sch A. Input'!$I$14:$BJ$14,"Total",'Sch A. Input'!$I$13:$BJ$13,"&lt;="&amp;G$231)</f>
        <v>0</v>
      </c>
      <c r="H304" s="308">
        <f>'Sch A. Input'!$G87+SUMIFS('Sch A. Input'!$I87:$BJ87,'Sch A. Input'!$I$14:$BJ$14,"Total",'Sch A. Input'!$I$13:$BJ$13,"&lt;="&amp;H$231)</f>
        <v>0</v>
      </c>
      <c r="I304" s="98">
        <f>'Sch A. Input'!$G87+SUMIFS('Sch A. Input'!$I87:$BJ87,'Sch A. Input'!$I$14:$BJ$14,"Total",'Sch A. Input'!$I$13:$BJ$13,"&lt;="&amp;I$231)</f>
        <v>0</v>
      </c>
      <c r="J304" s="248">
        <f>'Sch A. Input'!$G87+SUMIFS('Sch A. Input'!$I87:$BJ87,'Sch A. Input'!$I$14:$BJ$14,"Total",'Sch A. Input'!$I$13:$BJ$13,"&lt;="&amp;J$231)</f>
        <v>0</v>
      </c>
      <c r="K304" s="248">
        <f>'Sch A. Input'!$G87+SUMIFS('Sch A. Input'!$I87:$BJ87,'Sch A. Input'!$I$14:$BJ$14,"Total",'Sch A. Input'!$I$13:$BJ$13,"&lt;="&amp;K$231)</f>
        <v>0</v>
      </c>
      <c r="L304" s="248">
        <f>'Sch A. Input'!$G87+SUMIFS('Sch A. Input'!$I87:$BJ87,'Sch A. Input'!$I$14:$BJ$14,"Total",'Sch A. Input'!$I$13:$BJ$13,"&lt;="&amp;L$231)</f>
        <v>0</v>
      </c>
      <c r="M304" s="248">
        <f>'Sch A. Input'!$G87+SUMIFS('Sch A. Input'!$I87:$BJ87,'Sch A. Input'!$I$14:$BJ$14,"Total",'Sch A. Input'!$I$13:$BJ$13,"&lt;="&amp;M$231)</f>
        <v>0</v>
      </c>
      <c r="N304" s="248">
        <f>'Sch A. Input'!$G87+SUMIFS('Sch A. Input'!$I87:$BJ87,'Sch A. Input'!$I$14:$BJ$14,"Total",'Sch A. Input'!$I$13:$BJ$13,"&lt;="&amp;N$231)</f>
        <v>0</v>
      </c>
      <c r="O304" s="354">
        <f>'Sch A. Input'!$G87+SUMIFS('Sch A. Input'!$I87:$BJ87,'Sch A. Input'!$I$14:$BJ$14,"Total",'Sch A. Input'!$I$13:$BJ$13,"&lt;="&amp;O$231)</f>
        <v>0</v>
      </c>
      <c r="P304" s="354">
        <f>'Sch A. Input'!$G87+SUMIFS('Sch A. Input'!$I87:$BJ87,'Sch A. Input'!$I$14:$BJ$14,"Total",'Sch A. Input'!$I$13:$BJ$13,"&lt;="&amp;P$231)</f>
        <v>0</v>
      </c>
      <c r="Q304" s="354">
        <f>'Sch A. Input'!$G87+SUMIFS('Sch A. Input'!$I87:$BJ87,'Sch A. Input'!$I$14:$BJ$14,"Total",'Sch A. Input'!$I$13:$BJ$13,"&lt;="&amp;Q$231)</f>
        <v>0</v>
      </c>
      <c r="R304" s="354">
        <f>'Sch A. Input'!$G87+SUMIFS('Sch A. Input'!$I87:$BJ87,'Sch A. Input'!$I$14:$BJ$14,"Total",'Sch A. Input'!$I$13:$BJ$13,"&lt;="&amp;R$231)</f>
        <v>0</v>
      </c>
      <c r="S304" s="354">
        <f>'Sch A. Input'!$G87+SUMIFS('Sch A. Input'!$I87:$BJ87,'Sch A. Input'!$I$14:$BJ$14,"Total",'Sch A. Input'!$I$13:$BJ$13,"&lt;="&amp;S$231)</f>
        <v>0</v>
      </c>
      <c r="T304" s="354">
        <f>'Sch A. Input'!$G87+SUMIFS('Sch A. Input'!$I87:$BJ87,'Sch A. Input'!$I$14:$BJ$14,"Total",'Sch A. Input'!$I$13:$BJ$13,"&lt;="&amp;T$231)</f>
        <v>0</v>
      </c>
      <c r="U304" s="354">
        <f>'Sch A. Input'!$G87+SUMIFS('Sch A. Input'!$I87:$BJ87,'Sch A. Input'!$I$14:$BJ$14,"Total",'Sch A. Input'!$I$13:$BJ$13,"&lt;="&amp;U$231)</f>
        <v>0</v>
      </c>
      <c r="V304" s="354">
        <f>'Sch A. Input'!$G87+SUMIFS('Sch A. Input'!$I87:$BJ87,'Sch A. Input'!$I$14:$BJ$14,"Total",'Sch A. Input'!$I$13:$BJ$13,"&lt;="&amp;V$231)</f>
        <v>0</v>
      </c>
      <c r="W304" s="354">
        <f>'Sch A. Input'!$G87+SUMIFS('Sch A. Input'!$I87:$BJ87,'Sch A. Input'!$I$14:$BJ$14,"Total",'Sch A. Input'!$I$13:$BJ$13,"&lt;="&amp;W$231)</f>
        <v>0</v>
      </c>
      <c r="X304" s="314">
        <f>'Sch A. Input'!$G87+SUMIFS('Sch A. Input'!$I87:$BJ87,'Sch A. Input'!$I$14:$BJ$14,"Total",'Sch A. Input'!$I$13:$BJ$13,"&lt;="&amp;X$231)</f>
        <v>0</v>
      </c>
      <c r="Y304" s="317">
        <f t="array" ref="Y304">IFERROR(INDEX($G$231:$X$231,1,MATCH(TRUE,G304:X304&gt;=900000,FALSE)),0)</f>
        <v>0</v>
      </c>
      <c r="Z304" s="341">
        <f t="shared" si="179"/>
        <v>0</v>
      </c>
      <c r="AA304" s="225">
        <f>SUMIFS('Sch A. Input'!I87:BJ87,'Sch A. Input'!$I$14:$BJ$14,"Recurring",'Sch A. Input'!$I$13:$BJ$13,"&lt;="&amp;Y304)</f>
        <v>0</v>
      </c>
      <c r="AB304" s="281">
        <f>SUMIFS('Sch A. Input'!J87:BK87,'Sch A. Input'!$J$14:$BK$14,"One-time",'Sch A. Input'!$J$13:$BK$13,"&lt;="&amp;Y304)</f>
        <v>0</v>
      </c>
      <c r="AC304" s="343">
        <f t="shared" si="180"/>
        <v>0</v>
      </c>
      <c r="AD304" s="346">
        <f t="shared" si="181"/>
        <v>0</v>
      </c>
      <c r="AH304" s="20"/>
      <c r="AL304" s="44"/>
      <c r="BK304" s="2"/>
      <c r="BL304" s="2"/>
      <c r="BM304" s="2"/>
      <c r="BN304" s="2"/>
      <c r="BO304" s="2"/>
      <c r="BP304" s="2"/>
      <c r="BQ304" s="2"/>
      <c r="BR304" s="2"/>
      <c r="BS304" s="2"/>
      <c r="CI304"/>
      <c r="CJ304"/>
      <c r="CK304"/>
      <c r="CL304"/>
      <c r="CM304"/>
      <c r="CN304"/>
      <c r="CO304"/>
      <c r="CP304"/>
      <c r="CQ304"/>
    </row>
    <row r="305" spans="2:95" x14ac:dyDescent="0.25">
      <c r="B305" s="70" t="str">
        <f t="shared" ref="B305:C305" si="189">B197</f>
        <v/>
      </c>
      <c r="C305" s="169" t="str">
        <f t="shared" si="189"/>
        <v/>
      </c>
      <c r="D305" s="303"/>
      <c r="E305" s="304"/>
      <c r="F305" s="275"/>
      <c r="G305" s="307">
        <f>'Sch A. Input'!$G88+SUMIFS('Sch A. Input'!$I88:$BJ88,'Sch A. Input'!$I$14:$BJ$14,"Total",'Sch A. Input'!$I$13:$BJ$13,"&lt;="&amp;G$231)</f>
        <v>0</v>
      </c>
      <c r="H305" s="308">
        <f>'Sch A. Input'!$G88+SUMIFS('Sch A. Input'!$I88:$BJ88,'Sch A. Input'!$I$14:$BJ$14,"Total",'Sch A. Input'!$I$13:$BJ$13,"&lt;="&amp;H$231)</f>
        <v>0</v>
      </c>
      <c r="I305" s="98">
        <f>'Sch A. Input'!$G88+SUMIFS('Sch A. Input'!$I88:$BJ88,'Sch A. Input'!$I$14:$BJ$14,"Total",'Sch A. Input'!$I$13:$BJ$13,"&lt;="&amp;I$231)</f>
        <v>0</v>
      </c>
      <c r="J305" s="248">
        <f>'Sch A. Input'!$G88+SUMIFS('Sch A. Input'!$I88:$BJ88,'Sch A. Input'!$I$14:$BJ$14,"Total",'Sch A. Input'!$I$13:$BJ$13,"&lt;="&amp;J$231)</f>
        <v>0</v>
      </c>
      <c r="K305" s="248">
        <f>'Sch A. Input'!$G88+SUMIFS('Sch A. Input'!$I88:$BJ88,'Sch A. Input'!$I$14:$BJ$14,"Total",'Sch A. Input'!$I$13:$BJ$13,"&lt;="&amp;K$231)</f>
        <v>0</v>
      </c>
      <c r="L305" s="248">
        <f>'Sch A. Input'!$G88+SUMIFS('Sch A. Input'!$I88:$BJ88,'Sch A. Input'!$I$14:$BJ$14,"Total",'Sch A. Input'!$I$13:$BJ$13,"&lt;="&amp;L$231)</f>
        <v>0</v>
      </c>
      <c r="M305" s="248">
        <f>'Sch A. Input'!$G88+SUMIFS('Sch A. Input'!$I88:$BJ88,'Sch A. Input'!$I$14:$BJ$14,"Total",'Sch A. Input'!$I$13:$BJ$13,"&lt;="&amp;M$231)</f>
        <v>0</v>
      </c>
      <c r="N305" s="248">
        <f>'Sch A. Input'!$G88+SUMIFS('Sch A. Input'!$I88:$BJ88,'Sch A. Input'!$I$14:$BJ$14,"Total",'Sch A. Input'!$I$13:$BJ$13,"&lt;="&amp;N$231)</f>
        <v>0</v>
      </c>
      <c r="O305" s="354">
        <f>'Sch A. Input'!$G88+SUMIFS('Sch A. Input'!$I88:$BJ88,'Sch A. Input'!$I$14:$BJ$14,"Total",'Sch A. Input'!$I$13:$BJ$13,"&lt;="&amp;O$231)</f>
        <v>0</v>
      </c>
      <c r="P305" s="354">
        <f>'Sch A. Input'!$G88+SUMIFS('Sch A. Input'!$I88:$BJ88,'Sch A. Input'!$I$14:$BJ$14,"Total",'Sch A. Input'!$I$13:$BJ$13,"&lt;="&amp;P$231)</f>
        <v>0</v>
      </c>
      <c r="Q305" s="354">
        <f>'Sch A. Input'!$G88+SUMIFS('Sch A. Input'!$I88:$BJ88,'Sch A. Input'!$I$14:$BJ$14,"Total",'Sch A. Input'!$I$13:$BJ$13,"&lt;="&amp;Q$231)</f>
        <v>0</v>
      </c>
      <c r="R305" s="354">
        <f>'Sch A. Input'!$G88+SUMIFS('Sch A. Input'!$I88:$BJ88,'Sch A. Input'!$I$14:$BJ$14,"Total",'Sch A. Input'!$I$13:$BJ$13,"&lt;="&amp;R$231)</f>
        <v>0</v>
      </c>
      <c r="S305" s="354">
        <f>'Sch A. Input'!$G88+SUMIFS('Sch A. Input'!$I88:$BJ88,'Sch A. Input'!$I$14:$BJ$14,"Total",'Sch A. Input'!$I$13:$BJ$13,"&lt;="&amp;S$231)</f>
        <v>0</v>
      </c>
      <c r="T305" s="354">
        <f>'Sch A. Input'!$G88+SUMIFS('Sch A. Input'!$I88:$BJ88,'Sch A. Input'!$I$14:$BJ$14,"Total",'Sch A. Input'!$I$13:$BJ$13,"&lt;="&amp;T$231)</f>
        <v>0</v>
      </c>
      <c r="U305" s="354">
        <f>'Sch A. Input'!$G88+SUMIFS('Sch A. Input'!$I88:$BJ88,'Sch A. Input'!$I$14:$BJ$14,"Total",'Sch A. Input'!$I$13:$BJ$13,"&lt;="&amp;U$231)</f>
        <v>0</v>
      </c>
      <c r="V305" s="354">
        <f>'Sch A. Input'!$G88+SUMIFS('Sch A. Input'!$I88:$BJ88,'Sch A. Input'!$I$14:$BJ$14,"Total",'Sch A. Input'!$I$13:$BJ$13,"&lt;="&amp;V$231)</f>
        <v>0</v>
      </c>
      <c r="W305" s="354">
        <f>'Sch A. Input'!$G88+SUMIFS('Sch A. Input'!$I88:$BJ88,'Sch A. Input'!$I$14:$BJ$14,"Total",'Sch A. Input'!$I$13:$BJ$13,"&lt;="&amp;W$231)</f>
        <v>0</v>
      </c>
      <c r="X305" s="314">
        <f>'Sch A. Input'!$G88+SUMIFS('Sch A. Input'!$I88:$BJ88,'Sch A. Input'!$I$14:$BJ$14,"Total",'Sch A. Input'!$I$13:$BJ$13,"&lt;="&amp;X$231)</f>
        <v>0</v>
      </c>
      <c r="Y305" s="317">
        <f t="array" ref="Y305">IFERROR(INDEX($G$231:$X$231,1,MATCH(TRUE,G305:X305&gt;=900000,FALSE)),0)</f>
        <v>0</v>
      </c>
      <c r="Z305" s="341">
        <f t="shared" si="179"/>
        <v>0</v>
      </c>
      <c r="AA305" s="225">
        <f>SUMIFS('Sch A. Input'!I88:BJ88,'Sch A. Input'!$I$14:$BJ$14,"Recurring",'Sch A. Input'!$I$13:$BJ$13,"&lt;="&amp;Y305)</f>
        <v>0</v>
      </c>
      <c r="AB305" s="281">
        <f>SUMIFS('Sch A. Input'!J88:BK88,'Sch A. Input'!$J$14:$BK$14,"One-time",'Sch A. Input'!$J$13:$BK$13,"&lt;="&amp;Y305)</f>
        <v>0</v>
      </c>
      <c r="AC305" s="343">
        <f t="shared" si="180"/>
        <v>0</v>
      </c>
      <c r="AD305" s="346">
        <f t="shared" si="181"/>
        <v>0</v>
      </c>
      <c r="AH305" s="20"/>
      <c r="AL305" s="44"/>
      <c r="BK305" s="2"/>
      <c r="BL305" s="2"/>
      <c r="BM305" s="2"/>
      <c r="BN305" s="2"/>
      <c r="BO305" s="2"/>
      <c r="BP305" s="2"/>
      <c r="BQ305" s="2"/>
      <c r="BR305" s="2"/>
      <c r="BS305" s="2"/>
      <c r="CI305"/>
      <c r="CJ305"/>
      <c r="CK305"/>
      <c r="CL305"/>
      <c r="CM305"/>
      <c r="CN305"/>
      <c r="CO305"/>
      <c r="CP305"/>
      <c r="CQ305"/>
    </row>
    <row r="306" spans="2:95" x14ac:dyDescent="0.25">
      <c r="B306" s="70" t="str">
        <f t="shared" ref="B306:C306" si="190">B198</f>
        <v/>
      </c>
      <c r="C306" s="169" t="str">
        <f t="shared" si="190"/>
        <v/>
      </c>
      <c r="D306" s="303"/>
      <c r="E306" s="304"/>
      <c r="F306" s="275"/>
      <c r="G306" s="307">
        <f>'Sch A. Input'!$G89+SUMIFS('Sch A. Input'!$I89:$BJ89,'Sch A. Input'!$I$14:$BJ$14,"Total",'Sch A. Input'!$I$13:$BJ$13,"&lt;="&amp;G$231)</f>
        <v>0</v>
      </c>
      <c r="H306" s="308">
        <f>'Sch A. Input'!$G89+SUMIFS('Sch A. Input'!$I89:$BJ89,'Sch A. Input'!$I$14:$BJ$14,"Total",'Sch A. Input'!$I$13:$BJ$13,"&lt;="&amp;H$231)</f>
        <v>0</v>
      </c>
      <c r="I306" s="98">
        <f>'Sch A. Input'!$G89+SUMIFS('Sch A. Input'!$I89:$BJ89,'Sch A. Input'!$I$14:$BJ$14,"Total",'Sch A. Input'!$I$13:$BJ$13,"&lt;="&amp;I$231)</f>
        <v>0</v>
      </c>
      <c r="J306" s="248">
        <f>'Sch A. Input'!$G89+SUMIFS('Sch A. Input'!$I89:$BJ89,'Sch A. Input'!$I$14:$BJ$14,"Total",'Sch A. Input'!$I$13:$BJ$13,"&lt;="&amp;J$231)</f>
        <v>0</v>
      </c>
      <c r="K306" s="248">
        <f>'Sch A. Input'!$G89+SUMIFS('Sch A. Input'!$I89:$BJ89,'Sch A. Input'!$I$14:$BJ$14,"Total",'Sch A. Input'!$I$13:$BJ$13,"&lt;="&amp;K$231)</f>
        <v>0</v>
      </c>
      <c r="L306" s="248">
        <f>'Sch A. Input'!$G89+SUMIFS('Sch A. Input'!$I89:$BJ89,'Sch A. Input'!$I$14:$BJ$14,"Total",'Sch A. Input'!$I$13:$BJ$13,"&lt;="&amp;L$231)</f>
        <v>0</v>
      </c>
      <c r="M306" s="248">
        <f>'Sch A. Input'!$G89+SUMIFS('Sch A. Input'!$I89:$BJ89,'Sch A. Input'!$I$14:$BJ$14,"Total",'Sch A. Input'!$I$13:$BJ$13,"&lt;="&amp;M$231)</f>
        <v>0</v>
      </c>
      <c r="N306" s="248">
        <f>'Sch A. Input'!$G89+SUMIFS('Sch A. Input'!$I89:$BJ89,'Sch A. Input'!$I$14:$BJ$14,"Total",'Sch A. Input'!$I$13:$BJ$13,"&lt;="&amp;N$231)</f>
        <v>0</v>
      </c>
      <c r="O306" s="354">
        <f>'Sch A. Input'!$G89+SUMIFS('Sch A. Input'!$I89:$BJ89,'Sch A. Input'!$I$14:$BJ$14,"Total",'Sch A. Input'!$I$13:$BJ$13,"&lt;="&amp;O$231)</f>
        <v>0</v>
      </c>
      <c r="P306" s="354">
        <f>'Sch A. Input'!$G89+SUMIFS('Sch A. Input'!$I89:$BJ89,'Sch A. Input'!$I$14:$BJ$14,"Total",'Sch A. Input'!$I$13:$BJ$13,"&lt;="&amp;P$231)</f>
        <v>0</v>
      </c>
      <c r="Q306" s="354">
        <f>'Sch A. Input'!$G89+SUMIFS('Sch A. Input'!$I89:$BJ89,'Sch A. Input'!$I$14:$BJ$14,"Total",'Sch A. Input'!$I$13:$BJ$13,"&lt;="&amp;Q$231)</f>
        <v>0</v>
      </c>
      <c r="R306" s="354">
        <f>'Sch A. Input'!$G89+SUMIFS('Sch A. Input'!$I89:$BJ89,'Sch A. Input'!$I$14:$BJ$14,"Total",'Sch A. Input'!$I$13:$BJ$13,"&lt;="&amp;R$231)</f>
        <v>0</v>
      </c>
      <c r="S306" s="354">
        <f>'Sch A. Input'!$G89+SUMIFS('Sch A. Input'!$I89:$BJ89,'Sch A. Input'!$I$14:$BJ$14,"Total",'Sch A. Input'!$I$13:$BJ$13,"&lt;="&amp;S$231)</f>
        <v>0</v>
      </c>
      <c r="T306" s="354">
        <f>'Sch A. Input'!$G89+SUMIFS('Sch A. Input'!$I89:$BJ89,'Sch A. Input'!$I$14:$BJ$14,"Total",'Sch A. Input'!$I$13:$BJ$13,"&lt;="&amp;T$231)</f>
        <v>0</v>
      </c>
      <c r="U306" s="354">
        <f>'Sch A. Input'!$G89+SUMIFS('Sch A. Input'!$I89:$BJ89,'Sch A. Input'!$I$14:$BJ$14,"Total",'Sch A. Input'!$I$13:$BJ$13,"&lt;="&amp;U$231)</f>
        <v>0</v>
      </c>
      <c r="V306" s="354">
        <f>'Sch A. Input'!$G89+SUMIFS('Sch A. Input'!$I89:$BJ89,'Sch A. Input'!$I$14:$BJ$14,"Total",'Sch A. Input'!$I$13:$BJ$13,"&lt;="&amp;V$231)</f>
        <v>0</v>
      </c>
      <c r="W306" s="354">
        <f>'Sch A. Input'!$G89+SUMIFS('Sch A. Input'!$I89:$BJ89,'Sch A. Input'!$I$14:$BJ$14,"Total",'Sch A. Input'!$I$13:$BJ$13,"&lt;="&amp;W$231)</f>
        <v>0</v>
      </c>
      <c r="X306" s="314">
        <f>'Sch A. Input'!$G89+SUMIFS('Sch A. Input'!$I89:$BJ89,'Sch A. Input'!$I$14:$BJ$14,"Total",'Sch A. Input'!$I$13:$BJ$13,"&lt;="&amp;X$231)</f>
        <v>0</v>
      </c>
      <c r="Y306" s="317">
        <f t="array" ref="Y306">IFERROR(INDEX($G$231:$X$231,1,MATCH(TRUE,G306:X306&gt;=900000,FALSE)),0)</f>
        <v>0</v>
      </c>
      <c r="Z306" s="341">
        <f t="shared" si="179"/>
        <v>0</v>
      </c>
      <c r="AA306" s="225">
        <f>SUMIFS('Sch A. Input'!I89:BJ89,'Sch A. Input'!$I$14:$BJ$14,"Recurring",'Sch A. Input'!$I$13:$BJ$13,"&lt;="&amp;Y306)</f>
        <v>0</v>
      </c>
      <c r="AB306" s="281">
        <f>SUMIFS('Sch A. Input'!J89:BK89,'Sch A. Input'!$J$14:$BK$14,"One-time",'Sch A. Input'!$J$13:$BK$13,"&lt;="&amp;Y306)</f>
        <v>0</v>
      </c>
      <c r="AC306" s="343">
        <f t="shared" si="180"/>
        <v>0</v>
      </c>
      <c r="AD306" s="346">
        <f t="shared" si="181"/>
        <v>0</v>
      </c>
      <c r="AH306" s="20"/>
      <c r="AL306" s="44"/>
      <c r="BK306" s="2"/>
      <c r="BL306" s="2"/>
      <c r="BM306" s="2"/>
      <c r="BN306" s="2"/>
      <c r="BO306" s="2"/>
      <c r="BP306" s="2"/>
      <c r="BQ306" s="2"/>
      <c r="BR306" s="2"/>
      <c r="BS306" s="2"/>
      <c r="CI306"/>
      <c r="CJ306"/>
      <c r="CK306"/>
      <c r="CL306"/>
      <c r="CM306"/>
      <c r="CN306"/>
      <c r="CO306"/>
      <c r="CP306"/>
      <c r="CQ306"/>
    </row>
    <row r="307" spans="2:95" x14ac:dyDescent="0.25">
      <c r="B307" s="70" t="str">
        <f t="shared" ref="B307:C307" si="191">B199</f>
        <v/>
      </c>
      <c r="C307" s="169" t="str">
        <f t="shared" si="191"/>
        <v/>
      </c>
      <c r="D307" s="303"/>
      <c r="E307" s="304"/>
      <c r="F307" s="275"/>
      <c r="G307" s="307">
        <f>'Sch A. Input'!$G90+SUMIFS('Sch A. Input'!$I90:$BJ90,'Sch A. Input'!$I$14:$BJ$14,"Total",'Sch A. Input'!$I$13:$BJ$13,"&lt;="&amp;G$231)</f>
        <v>0</v>
      </c>
      <c r="H307" s="308">
        <f>'Sch A. Input'!$G90+SUMIFS('Sch A. Input'!$I90:$BJ90,'Sch A. Input'!$I$14:$BJ$14,"Total",'Sch A. Input'!$I$13:$BJ$13,"&lt;="&amp;H$231)</f>
        <v>0</v>
      </c>
      <c r="I307" s="98">
        <f>'Sch A. Input'!$G90+SUMIFS('Sch A. Input'!$I90:$BJ90,'Sch A. Input'!$I$14:$BJ$14,"Total",'Sch A. Input'!$I$13:$BJ$13,"&lt;="&amp;I$231)</f>
        <v>0</v>
      </c>
      <c r="J307" s="248">
        <f>'Sch A. Input'!$G90+SUMIFS('Sch A. Input'!$I90:$BJ90,'Sch A. Input'!$I$14:$BJ$14,"Total",'Sch A. Input'!$I$13:$BJ$13,"&lt;="&amp;J$231)</f>
        <v>0</v>
      </c>
      <c r="K307" s="248">
        <f>'Sch A. Input'!$G90+SUMIFS('Sch A. Input'!$I90:$BJ90,'Sch A. Input'!$I$14:$BJ$14,"Total",'Sch A. Input'!$I$13:$BJ$13,"&lt;="&amp;K$231)</f>
        <v>0</v>
      </c>
      <c r="L307" s="248">
        <f>'Sch A. Input'!$G90+SUMIFS('Sch A. Input'!$I90:$BJ90,'Sch A. Input'!$I$14:$BJ$14,"Total",'Sch A. Input'!$I$13:$BJ$13,"&lt;="&amp;L$231)</f>
        <v>0</v>
      </c>
      <c r="M307" s="248">
        <f>'Sch A. Input'!$G90+SUMIFS('Sch A. Input'!$I90:$BJ90,'Sch A. Input'!$I$14:$BJ$14,"Total",'Sch A. Input'!$I$13:$BJ$13,"&lt;="&amp;M$231)</f>
        <v>0</v>
      </c>
      <c r="N307" s="248">
        <f>'Sch A. Input'!$G90+SUMIFS('Sch A. Input'!$I90:$BJ90,'Sch A. Input'!$I$14:$BJ$14,"Total",'Sch A. Input'!$I$13:$BJ$13,"&lt;="&amp;N$231)</f>
        <v>0</v>
      </c>
      <c r="O307" s="354">
        <f>'Sch A. Input'!$G90+SUMIFS('Sch A. Input'!$I90:$BJ90,'Sch A. Input'!$I$14:$BJ$14,"Total",'Sch A. Input'!$I$13:$BJ$13,"&lt;="&amp;O$231)</f>
        <v>0</v>
      </c>
      <c r="P307" s="354">
        <f>'Sch A. Input'!$G90+SUMIFS('Sch A. Input'!$I90:$BJ90,'Sch A. Input'!$I$14:$BJ$14,"Total",'Sch A. Input'!$I$13:$BJ$13,"&lt;="&amp;P$231)</f>
        <v>0</v>
      </c>
      <c r="Q307" s="354">
        <f>'Sch A. Input'!$G90+SUMIFS('Sch A. Input'!$I90:$BJ90,'Sch A. Input'!$I$14:$BJ$14,"Total",'Sch A. Input'!$I$13:$BJ$13,"&lt;="&amp;Q$231)</f>
        <v>0</v>
      </c>
      <c r="R307" s="354">
        <f>'Sch A. Input'!$G90+SUMIFS('Sch A. Input'!$I90:$BJ90,'Sch A. Input'!$I$14:$BJ$14,"Total",'Sch A. Input'!$I$13:$BJ$13,"&lt;="&amp;R$231)</f>
        <v>0</v>
      </c>
      <c r="S307" s="354">
        <f>'Sch A. Input'!$G90+SUMIFS('Sch A. Input'!$I90:$BJ90,'Sch A. Input'!$I$14:$BJ$14,"Total",'Sch A. Input'!$I$13:$BJ$13,"&lt;="&amp;S$231)</f>
        <v>0</v>
      </c>
      <c r="T307" s="354">
        <f>'Sch A. Input'!$G90+SUMIFS('Sch A. Input'!$I90:$BJ90,'Sch A. Input'!$I$14:$BJ$14,"Total",'Sch A. Input'!$I$13:$BJ$13,"&lt;="&amp;T$231)</f>
        <v>0</v>
      </c>
      <c r="U307" s="354">
        <f>'Sch A. Input'!$G90+SUMIFS('Sch A. Input'!$I90:$BJ90,'Sch A. Input'!$I$14:$BJ$14,"Total",'Sch A. Input'!$I$13:$BJ$13,"&lt;="&amp;U$231)</f>
        <v>0</v>
      </c>
      <c r="V307" s="354">
        <f>'Sch A. Input'!$G90+SUMIFS('Sch A. Input'!$I90:$BJ90,'Sch A. Input'!$I$14:$BJ$14,"Total",'Sch A. Input'!$I$13:$BJ$13,"&lt;="&amp;V$231)</f>
        <v>0</v>
      </c>
      <c r="W307" s="354">
        <f>'Sch A. Input'!$G90+SUMIFS('Sch A. Input'!$I90:$BJ90,'Sch A. Input'!$I$14:$BJ$14,"Total",'Sch A. Input'!$I$13:$BJ$13,"&lt;="&amp;W$231)</f>
        <v>0</v>
      </c>
      <c r="X307" s="314">
        <f>'Sch A. Input'!$G90+SUMIFS('Sch A. Input'!$I90:$BJ90,'Sch A. Input'!$I$14:$BJ$14,"Total",'Sch A. Input'!$I$13:$BJ$13,"&lt;="&amp;X$231)</f>
        <v>0</v>
      </c>
      <c r="Y307" s="317">
        <f t="array" ref="Y307">IFERROR(INDEX($G$231:$X$231,1,MATCH(TRUE,G307:X307&gt;=900000,FALSE)),0)</f>
        <v>0</v>
      </c>
      <c r="Z307" s="341">
        <f t="shared" si="179"/>
        <v>0</v>
      </c>
      <c r="AA307" s="225">
        <f>SUMIFS('Sch A. Input'!I90:BJ90,'Sch A. Input'!$I$14:$BJ$14,"Recurring",'Sch A. Input'!$I$13:$BJ$13,"&lt;="&amp;Y307)</f>
        <v>0</v>
      </c>
      <c r="AB307" s="281">
        <f>SUMIFS('Sch A. Input'!J90:BK90,'Sch A. Input'!$J$14:$BK$14,"One-time",'Sch A. Input'!$J$13:$BK$13,"&lt;="&amp;Y307)</f>
        <v>0</v>
      </c>
      <c r="AC307" s="343">
        <f t="shared" si="180"/>
        <v>0</v>
      </c>
      <c r="AD307" s="346">
        <f t="shared" si="181"/>
        <v>0</v>
      </c>
      <c r="AH307" s="20"/>
      <c r="AL307" s="44"/>
      <c r="BK307" s="2"/>
      <c r="BL307" s="2"/>
      <c r="BM307" s="2"/>
      <c r="BN307" s="2"/>
      <c r="BO307" s="2"/>
      <c r="BP307" s="2"/>
      <c r="BQ307" s="2"/>
      <c r="BR307" s="2"/>
      <c r="BS307" s="2"/>
      <c r="CI307"/>
      <c r="CJ307"/>
      <c r="CK307"/>
      <c r="CL307"/>
      <c r="CM307"/>
      <c r="CN307"/>
      <c r="CO307"/>
      <c r="CP307"/>
      <c r="CQ307"/>
    </row>
    <row r="308" spans="2:95" x14ac:dyDescent="0.25">
      <c r="B308" s="70" t="str">
        <f t="shared" ref="B308:C308" si="192">B200</f>
        <v/>
      </c>
      <c r="C308" s="169" t="str">
        <f t="shared" si="192"/>
        <v/>
      </c>
      <c r="D308" s="303"/>
      <c r="E308" s="304"/>
      <c r="F308" s="275"/>
      <c r="G308" s="307">
        <f>'Sch A. Input'!$G91+SUMIFS('Sch A. Input'!$I91:$BJ91,'Sch A. Input'!$I$14:$BJ$14,"Total",'Sch A. Input'!$I$13:$BJ$13,"&lt;="&amp;G$231)</f>
        <v>0</v>
      </c>
      <c r="H308" s="308">
        <f>'Sch A. Input'!$G91+SUMIFS('Sch A. Input'!$I91:$BJ91,'Sch A. Input'!$I$14:$BJ$14,"Total",'Sch A. Input'!$I$13:$BJ$13,"&lt;="&amp;H$231)</f>
        <v>0</v>
      </c>
      <c r="I308" s="98">
        <f>'Sch A. Input'!$G91+SUMIFS('Sch A. Input'!$I91:$BJ91,'Sch A. Input'!$I$14:$BJ$14,"Total",'Sch A. Input'!$I$13:$BJ$13,"&lt;="&amp;I$231)</f>
        <v>0</v>
      </c>
      <c r="J308" s="248">
        <f>'Sch A. Input'!$G91+SUMIFS('Sch A. Input'!$I91:$BJ91,'Sch A. Input'!$I$14:$BJ$14,"Total",'Sch A. Input'!$I$13:$BJ$13,"&lt;="&amp;J$231)</f>
        <v>0</v>
      </c>
      <c r="K308" s="248">
        <f>'Sch A. Input'!$G91+SUMIFS('Sch A. Input'!$I91:$BJ91,'Sch A. Input'!$I$14:$BJ$14,"Total",'Sch A. Input'!$I$13:$BJ$13,"&lt;="&amp;K$231)</f>
        <v>0</v>
      </c>
      <c r="L308" s="248">
        <f>'Sch A. Input'!$G91+SUMIFS('Sch A. Input'!$I91:$BJ91,'Sch A. Input'!$I$14:$BJ$14,"Total",'Sch A. Input'!$I$13:$BJ$13,"&lt;="&amp;L$231)</f>
        <v>0</v>
      </c>
      <c r="M308" s="248">
        <f>'Sch A. Input'!$G91+SUMIFS('Sch A. Input'!$I91:$BJ91,'Sch A. Input'!$I$14:$BJ$14,"Total",'Sch A. Input'!$I$13:$BJ$13,"&lt;="&amp;M$231)</f>
        <v>0</v>
      </c>
      <c r="N308" s="248">
        <f>'Sch A. Input'!$G91+SUMIFS('Sch A. Input'!$I91:$BJ91,'Sch A. Input'!$I$14:$BJ$14,"Total",'Sch A. Input'!$I$13:$BJ$13,"&lt;="&amp;N$231)</f>
        <v>0</v>
      </c>
      <c r="O308" s="354">
        <f>'Sch A. Input'!$G91+SUMIFS('Sch A. Input'!$I91:$BJ91,'Sch A. Input'!$I$14:$BJ$14,"Total",'Sch A. Input'!$I$13:$BJ$13,"&lt;="&amp;O$231)</f>
        <v>0</v>
      </c>
      <c r="P308" s="354">
        <f>'Sch A. Input'!$G91+SUMIFS('Sch A. Input'!$I91:$BJ91,'Sch A. Input'!$I$14:$BJ$14,"Total",'Sch A. Input'!$I$13:$BJ$13,"&lt;="&amp;P$231)</f>
        <v>0</v>
      </c>
      <c r="Q308" s="354">
        <f>'Sch A. Input'!$G91+SUMIFS('Sch A. Input'!$I91:$BJ91,'Sch A. Input'!$I$14:$BJ$14,"Total",'Sch A. Input'!$I$13:$BJ$13,"&lt;="&amp;Q$231)</f>
        <v>0</v>
      </c>
      <c r="R308" s="354">
        <f>'Sch A. Input'!$G91+SUMIFS('Sch A. Input'!$I91:$BJ91,'Sch A. Input'!$I$14:$BJ$14,"Total",'Sch A. Input'!$I$13:$BJ$13,"&lt;="&amp;R$231)</f>
        <v>0</v>
      </c>
      <c r="S308" s="354">
        <f>'Sch A. Input'!$G91+SUMIFS('Sch A. Input'!$I91:$BJ91,'Sch A. Input'!$I$14:$BJ$14,"Total",'Sch A. Input'!$I$13:$BJ$13,"&lt;="&amp;S$231)</f>
        <v>0</v>
      </c>
      <c r="T308" s="354">
        <f>'Sch A. Input'!$G91+SUMIFS('Sch A. Input'!$I91:$BJ91,'Sch A. Input'!$I$14:$BJ$14,"Total",'Sch A. Input'!$I$13:$BJ$13,"&lt;="&amp;T$231)</f>
        <v>0</v>
      </c>
      <c r="U308" s="354">
        <f>'Sch A. Input'!$G91+SUMIFS('Sch A. Input'!$I91:$BJ91,'Sch A. Input'!$I$14:$BJ$14,"Total",'Sch A. Input'!$I$13:$BJ$13,"&lt;="&amp;U$231)</f>
        <v>0</v>
      </c>
      <c r="V308" s="354">
        <f>'Sch A. Input'!$G91+SUMIFS('Sch A. Input'!$I91:$BJ91,'Sch A. Input'!$I$14:$BJ$14,"Total",'Sch A. Input'!$I$13:$BJ$13,"&lt;="&amp;V$231)</f>
        <v>0</v>
      </c>
      <c r="W308" s="354">
        <f>'Sch A. Input'!$G91+SUMIFS('Sch A. Input'!$I91:$BJ91,'Sch A. Input'!$I$14:$BJ$14,"Total",'Sch A. Input'!$I$13:$BJ$13,"&lt;="&amp;W$231)</f>
        <v>0</v>
      </c>
      <c r="X308" s="314">
        <f>'Sch A. Input'!$G91+SUMIFS('Sch A. Input'!$I91:$BJ91,'Sch A. Input'!$I$14:$BJ$14,"Total",'Sch A. Input'!$I$13:$BJ$13,"&lt;="&amp;X$231)</f>
        <v>0</v>
      </c>
      <c r="Y308" s="317">
        <f t="array" ref="Y308">IFERROR(INDEX($G$231:$X$231,1,MATCH(TRUE,G308:X308&gt;=900000,FALSE)),0)</f>
        <v>0</v>
      </c>
      <c r="Z308" s="341">
        <f t="shared" si="179"/>
        <v>0</v>
      </c>
      <c r="AA308" s="225">
        <f>SUMIFS('Sch A. Input'!I91:BJ91,'Sch A. Input'!$I$14:$BJ$14,"Recurring",'Sch A. Input'!$I$13:$BJ$13,"&lt;="&amp;Y308)</f>
        <v>0</v>
      </c>
      <c r="AB308" s="281">
        <f>SUMIFS('Sch A. Input'!J91:BK91,'Sch A. Input'!$J$14:$BK$14,"One-time",'Sch A. Input'!$J$13:$BK$13,"&lt;="&amp;Y308)</f>
        <v>0</v>
      </c>
      <c r="AC308" s="343">
        <f t="shared" si="180"/>
        <v>0</v>
      </c>
      <c r="AD308" s="346">
        <f t="shared" si="181"/>
        <v>0</v>
      </c>
      <c r="AH308" s="20"/>
      <c r="AL308" s="44"/>
      <c r="BK308" s="2"/>
      <c r="BL308" s="2"/>
      <c r="BM308" s="2"/>
      <c r="BN308" s="2"/>
      <c r="BO308" s="2"/>
      <c r="BP308" s="2"/>
      <c r="BQ308" s="2"/>
      <c r="BR308" s="2"/>
      <c r="BS308" s="2"/>
      <c r="CI308"/>
      <c r="CJ308"/>
      <c r="CK308"/>
      <c r="CL308"/>
      <c r="CM308"/>
      <c r="CN308"/>
      <c r="CO308"/>
      <c r="CP308"/>
      <c r="CQ308"/>
    </row>
    <row r="309" spans="2:95" x14ac:dyDescent="0.25">
      <c r="B309" s="70" t="str">
        <f t="shared" ref="B309:C309" si="193">B201</f>
        <v/>
      </c>
      <c r="C309" s="169" t="str">
        <f t="shared" si="193"/>
        <v/>
      </c>
      <c r="D309" s="303"/>
      <c r="E309" s="304"/>
      <c r="F309" s="275"/>
      <c r="G309" s="307">
        <f>'Sch A. Input'!$G92+SUMIFS('Sch A. Input'!$I92:$BJ92,'Sch A. Input'!$I$14:$BJ$14,"Total",'Sch A. Input'!$I$13:$BJ$13,"&lt;="&amp;G$231)</f>
        <v>0</v>
      </c>
      <c r="H309" s="308">
        <f>'Sch A. Input'!$G92+SUMIFS('Sch A. Input'!$I92:$BJ92,'Sch A. Input'!$I$14:$BJ$14,"Total",'Sch A. Input'!$I$13:$BJ$13,"&lt;="&amp;H$231)</f>
        <v>0</v>
      </c>
      <c r="I309" s="98">
        <f>'Sch A. Input'!$G92+SUMIFS('Sch A. Input'!$I92:$BJ92,'Sch A. Input'!$I$14:$BJ$14,"Total",'Sch A. Input'!$I$13:$BJ$13,"&lt;="&amp;I$231)</f>
        <v>0</v>
      </c>
      <c r="J309" s="248">
        <f>'Sch A. Input'!$G92+SUMIFS('Sch A. Input'!$I92:$BJ92,'Sch A. Input'!$I$14:$BJ$14,"Total",'Sch A. Input'!$I$13:$BJ$13,"&lt;="&amp;J$231)</f>
        <v>0</v>
      </c>
      <c r="K309" s="248">
        <f>'Sch A. Input'!$G92+SUMIFS('Sch A. Input'!$I92:$BJ92,'Sch A. Input'!$I$14:$BJ$14,"Total",'Sch A. Input'!$I$13:$BJ$13,"&lt;="&amp;K$231)</f>
        <v>0</v>
      </c>
      <c r="L309" s="248">
        <f>'Sch A. Input'!$G92+SUMIFS('Sch A. Input'!$I92:$BJ92,'Sch A. Input'!$I$14:$BJ$14,"Total",'Sch A. Input'!$I$13:$BJ$13,"&lt;="&amp;L$231)</f>
        <v>0</v>
      </c>
      <c r="M309" s="248">
        <f>'Sch A. Input'!$G92+SUMIFS('Sch A. Input'!$I92:$BJ92,'Sch A. Input'!$I$14:$BJ$14,"Total",'Sch A. Input'!$I$13:$BJ$13,"&lt;="&amp;M$231)</f>
        <v>0</v>
      </c>
      <c r="N309" s="248">
        <f>'Sch A. Input'!$G92+SUMIFS('Sch A. Input'!$I92:$BJ92,'Sch A. Input'!$I$14:$BJ$14,"Total",'Sch A. Input'!$I$13:$BJ$13,"&lt;="&amp;N$231)</f>
        <v>0</v>
      </c>
      <c r="O309" s="354">
        <f>'Sch A. Input'!$G92+SUMIFS('Sch A. Input'!$I92:$BJ92,'Sch A. Input'!$I$14:$BJ$14,"Total",'Sch A. Input'!$I$13:$BJ$13,"&lt;="&amp;O$231)</f>
        <v>0</v>
      </c>
      <c r="P309" s="354">
        <f>'Sch A. Input'!$G92+SUMIFS('Sch A. Input'!$I92:$BJ92,'Sch A. Input'!$I$14:$BJ$14,"Total",'Sch A. Input'!$I$13:$BJ$13,"&lt;="&amp;P$231)</f>
        <v>0</v>
      </c>
      <c r="Q309" s="354">
        <f>'Sch A. Input'!$G92+SUMIFS('Sch A. Input'!$I92:$BJ92,'Sch A. Input'!$I$14:$BJ$14,"Total",'Sch A. Input'!$I$13:$BJ$13,"&lt;="&amp;Q$231)</f>
        <v>0</v>
      </c>
      <c r="R309" s="354">
        <f>'Sch A. Input'!$G92+SUMIFS('Sch A. Input'!$I92:$BJ92,'Sch A. Input'!$I$14:$BJ$14,"Total",'Sch A. Input'!$I$13:$BJ$13,"&lt;="&amp;R$231)</f>
        <v>0</v>
      </c>
      <c r="S309" s="354">
        <f>'Sch A. Input'!$G92+SUMIFS('Sch A. Input'!$I92:$BJ92,'Sch A. Input'!$I$14:$BJ$14,"Total",'Sch A. Input'!$I$13:$BJ$13,"&lt;="&amp;S$231)</f>
        <v>0</v>
      </c>
      <c r="T309" s="354">
        <f>'Sch A. Input'!$G92+SUMIFS('Sch A. Input'!$I92:$BJ92,'Sch A. Input'!$I$14:$BJ$14,"Total",'Sch A. Input'!$I$13:$BJ$13,"&lt;="&amp;T$231)</f>
        <v>0</v>
      </c>
      <c r="U309" s="354">
        <f>'Sch A. Input'!$G92+SUMIFS('Sch A. Input'!$I92:$BJ92,'Sch A. Input'!$I$14:$BJ$14,"Total",'Sch A. Input'!$I$13:$BJ$13,"&lt;="&amp;U$231)</f>
        <v>0</v>
      </c>
      <c r="V309" s="354">
        <f>'Sch A. Input'!$G92+SUMIFS('Sch A. Input'!$I92:$BJ92,'Sch A. Input'!$I$14:$BJ$14,"Total",'Sch A. Input'!$I$13:$BJ$13,"&lt;="&amp;V$231)</f>
        <v>0</v>
      </c>
      <c r="W309" s="354">
        <f>'Sch A. Input'!$G92+SUMIFS('Sch A. Input'!$I92:$BJ92,'Sch A. Input'!$I$14:$BJ$14,"Total",'Sch A. Input'!$I$13:$BJ$13,"&lt;="&amp;W$231)</f>
        <v>0</v>
      </c>
      <c r="X309" s="314">
        <f>'Sch A. Input'!$G92+SUMIFS('Sch A. Input'!$I92:$BJ92,'Sch A. Input'!$I$14:$BJ$14,"Total",'Sch A. Input'!$I$13:$BJ$13,"&lt;="&amp;X$231)</f>
        <v>0</v>
      </c>
      <c r="Y309" s="317">
        <f t="array" ref="Y309">IFERROR(INDEX($G$231:$X$231,1,MATCH(TRUE,G309:X309&gt;=900000,FALSE)),0)</f>
        <v>0</v>
      </c>
      <c r="Z309" s="341">
        <f t="shared" si="179"/>
        <v>0</v>
      </c>
      <c r="AA309" s="225">
        <f>SUMIFS('Sch A. Input'!I92:BJ92,'Sch A. Input'!$I$14:$BJ$14,"Recurring",'Sch A. Input'!$I$13:$BJ$13,"&lt;="&amp;Y309)</f>
        <v>0</v>
      </c>
      <c r="AB309" s="281">
        <f>SUMIFS('Sch A. Input'!J92:BK92,'Sch A. Input'!$J$14:$BK$14,"One-time",'Sch A. Input'!$J$13:$BK$13,"&lt;="&amp;Y309)</f>
        <v>0</v>
      </c>
      <c r="AC309" s="343">
        <f t="shared" si="180"/>
        <v>0</v>
      </c>
      <c r="AD309" s="346">
        <f t="shared" si="181"/>
        <v>0</v>
      </c>
      <c r="AH309" s="20"/>
      <c r="AL309" s="44"/>
      <c r="BK309" s="2"/>
      <c r="BL309" s="2"/>
      <c r="BM309" s="2"/>
      <c r="BN309" s="2"/>
      <c r="BO309" s="2"/>
      <c r="BP309" s="2"/>
      <c r="BQ309" s="2"/>
      <c r="BR309" s="2"/>
      <c r="BS309" s="2"/>
      <c r="CI309"/>
      <c r="CJ309"/>
      <c r="CK309"/>
      <c r="CL309"/>
      <c r="CM309"/>
      <c r="CN309"/>
      <c r="CO309"/>
      <c r="CP309"/>
      <c r="CQ309"/>
    </row>
    <row r="310" spans="2:95" x14ac:dyDescent="0.25">
      <c r="B310" s="70" t="str">
        <f t="shared" ref="B310:C310" si="194">B202</f>
        <v/>
      </c>
      <c r="C310" s="169" t="str">
        <f t="shared" si="194"/>
        <v/>
      </c>
      <c r="D310" s="303"/>
      <c r="E310" s="304"/>
      <c r="F310" s="275"/>
      <c r="G310" s="307">
        <f>'Sch A. Input'!$G93+SUMIFS('Sch A. Input'!$I93:$BJ93,'Sch A. Input'!$I$14:$BJ$14,"Total",'Sch A. Input'!$I$13:$BJ$13,"&lt;="&amp;G$231)</f>
        <v>0</v>
      </c>
      <c r="H310" s="308">
        <f>'Sch A. Input'!$G93+SUMIFS('Sch A. Input'!$I93:$BJ93,'Sch A. Input'!$I$14:$BJ$14,"Total",'Sch A. Input'!$I$13:$BJ$13,"&lt;="&amp;H$231)</f>
        <v>0</v>
      </c>
      <c r="I310" s="98">
        <f>'Sch A. Input'!$G93+SUMIFS('Sch A. Input'!$I93:$BJ93,'Sch A. Input'!$I$14:$BJ$14,"Total",'Sch A. Input'!$I$13:$BJ$13,"&lt;="&amp;I$231)</f>
        <v>0</v>
      </c>
      <c r="J310" s="248">
        <f>'Sch A. Input'!$G93+SUMIFS('Sch A. Input'!$I93:$BJ93,'Sch A. Input'!$I$14:$BJ$14,"Total",'Sch A. Input'!$I$13:$BJ$13,"&lt;="&amp;J$231)</f>
        <v>0</v>
      </c>
      <c r="K310" s="248">
        <f>'Sch A. Input'!$G93+SUMIFS('Sch A. Input'!$I93:$BJ93,'Sch A. Input'!$I$14:$BJ$14,"Total",'Sch A. Input'!$I$13:$BJ$13,"&lt;="&amp;K$231)</f>
        <v>0</v>
      </c>
      <c r="L310" s="248">
        <f>'Sch A. Input'!$G93+SUMIFS('Sch A. Input'!$I93:$BJ93,'Sch A. Input'!$I$14:$BJ$14,"Total",'Sch A. Input'!$I$13:$BJ$13,"&lt;="&amp;L$231)</f>
        <v>0</v>
      </c>
      <c r="M310" s="248">
        <f>'Sch A. Input'!$G93+SUMIFS('Sch A. Input'!$I93:$BJ93,'Sch A. Input'!$I$14:$BJ$14,"Total",'Sch A. Input'!$I$13:$BJ$13,"&lt;="&amp;M$231)</f>
        <v>0</v>
      </c>
      <c r="N310" s="248">
        <f>'Sch A. Input'!$G93+SUMIFS('Sch A. Input'!$I93:$BJ93,'Sch A. Input'!$I$14:$BJ$14,"Total",'Sch A. Input'!$I$13:$BJ$13,"&lt;="&amp;N$231)</f>
        <v>0</v>
      </c>
      <c r="O310" s="354">
        <f>'Sch A. Input'!$G93+SUMIFS('Sch A. Input'!$I93:$BJ93,'Sch A. Input'!$I$14:$BJ$14,"Total",'Sch A. Input'!$I$13:$BJ$13,"&lt;="&amp;O$231)</f>
        <v>0</v>
      </c>
      <c r="P310" s="354">
        <f>'Sch A. Input'!$G93+SUMIFS('Sch A. Input'!$I93:$BJ93,'Sch A. Input'!$I$14:$BJ$14,"Total",'Sch A. Input'!$I$13:$BJ$13,"&lt;="&amp;P$231)</f>
        <v>0</v>
      </c>
      <c r="Q310" s="354">
        <f>'Sch A. Input'!$G93+SUMIFS('Sch A. Input'!$I93:$BJ93,'Sch A. Input'!$I$14:$BJ$14,"Total",'Sch A. Input'!$I$13:$BJ$13,"&lt;="&amp;Q$231)</f>
        <v>0</v>
      </c>
      <c r="R310" s="354">
        <f>'Sch A. Input'!$G93+SUMIFS('Sch A. Input'!$I93:$BJ93,'Sch A. Input'!$I$14:$BJ$14,"Total",'Sch A. Input'!$I$13:$BJ$13,"&lt;="&amp;R$231)</f>
        <v>0</v>
      </c>
      <c r="S310" s="354">
        <f>'Sch A. Input'!$G93+SUMIFS('Sch A. Input'!$I93:$BJ93,'Sch A. Input'!$I$14:$BJ$14,"Total",'Sch A. Input'!$I$13:$BJ$13,"&lt;="&amp;S$231)</f>
        <v>0</v>
      </c>
      <c r="T310" s="354">
        <f>'Sch A. Input'!$G93+SUMIFS('Sch A. Input'!$I93:$BJ93,'Sch A. Input'!$I$14:$BJ$14,"Total",'Sch A. Input'!$I$13:$BJ$13,"&lt;="&amp;T$231)</f>
        <v>0</v>
      </c>
      <c r="U310" s="354">
        <f>'Sch A. Input'!$G93+SUMIFS('Sch A. Input'!$I93:$BJ93,'Sch A. Input'!$I$14:$BJ$14,"Total",'Sch A. Input'!$I$13:$BJ$13,"&lt;="&amp;U$231)</f>
        <v>0</v>
      </c>
      <c r="V310" s="354">
        <f>'Sch A. Input'!$G93+SUMIFS('Sch A. Input'!$I93:$BJ93,'Sch A. Input'!$I$14:$BJ$14,"Total",'Sch A. Input'!$I$13:$BJ$13,"&lt;="&amp;V$231)</f>
        <v>0</v>
      </c>
      <c r="W310" s="354">
        <f>'Sch A. Input'!$G93+SUMIFS('Sch A. Input'!$I93:$BJ93,'Sch A. Input'!$I$14:$BJ$14,"Total",'Sch A. Input'!$I$13:$BJ$13,"&lt;="&amp;W$231)</f>
        <v>0</v>
      </c>
      <c r="X310" s="314">
        <f>'Sch A. Input'!$G93+SUMIFS('Sch A. Input'!$I93:$BJ93,'Sch A. Input'!$I$14:$BJ$14,"Total",'Sch A. Input'!$I$13:$BJ$13,"&lt;="&amp;X$231)</f>
        <v>0</v>
      </c>
      <c r="Y310" s="317">
        <f t="array" ref="Y310">IFERROR(INDEX($G$231:$X$231,1,MATCH(TRUE,G310:X310&gt;=900000,FALSE)),0)</f>
        <v>0</v>
      </c>
      <c r="Z310" s="341">
        <f t="shared" si="179"/>
        <v>0</v>
      </c>
      <c r="AA310" s="225">
        <f>SUMIFS('Sch A. Input'!I93:BJ93,'Sch A. Input'!$I$14:$BJ$14,"Recurring",'Sch A. Input'!$I$13:$BJ$13,"&lt;="&amp;Y310)</f>
        <v>0</v>
      </c>
      <c r="AB310" s="281">
        <f>SUMIFS('Sch A. Input'!J93:BK93,'Sch A. Input'!$J$14:$BK$14,"One-time",'Sch A. Input'!$J$13:$BK$13,"&lt;="&amp;Y310)</f>
        <v>0</v>
      </c>
      <c r="AC310" s="343">
        <f t="shared" si="180"/>
        <v>0</v>
      </c>
      <c r="AD310" s="346">
        <f t="shared" si="181"/>
        <v>0</v>
      </c>
      <c r="AH310" s="20"/>
      <c r="AL310" s="44"/>
      <c r="BK310" s="2"/>
      <c r="BL310" s="2"/>
      <c r="BM310" s="2"/>
      <c r="BN310" s="2"/>
      <c r="BO310" s="2"/>
      <c r="BP310" s="2"/>
      <c r="BQ310" s="2"/>
      <c r="BR310" s="2"/>
      <c r="BS310" s="2"/>
      <c r="CI310"/>
      <c r="CJ310"/>
      <c r="CK310"/>
      <c r="CL310"/>
      <c r="CM310"/>
      <c r="CN310"/>
      <c r="CO310"/>
      <c r="CP310"/>
      <c r="CQ310"/>
    </row>
    <row r="311" spans="2:95" x14ac:dyDescent="0.25">
      <c r="B311" s="70" t="str">
        <f t="shared" ref="B311:C311" si="195">B203</f>
        <v/>
      </c>
      <c r="C311" s="169" t="str">
        <f t="shared" si="195"/>
        <v/>
      </c>
      <c r="D311" s="303"/>
      <c r="E311" s="304"/>
      <c r="F311" s="275"/>
      <c r="G311" s="307">
        <f>'Sch A. Input'!$G94+SUMIFS('Sch A. Input'!$I94:$BJ94,'Sch A. Input'!$I$14:$BJ$14,"Total",'Sch A. Input'!$I$13:$BJ$13,"&lt;="&amp;G$231)</f>
        <v>0</v>
      </c>
      <c r="H311" s="308">
        <f>'Sch A. Input'!$G94+SUMIFS('Sch A. Input'!$I94:$BJ94,'Sch A. Input'!$I$14:$BJ$14,"Total",'Sch A. Input'!$I$13:$BJ$13,"&lt;="&amp;H$231)</f>
        <v>0</v>
      </c>
      <c r="I311" s="98">
        <f>'Sch A. Input'!$G94+SUMIFS('Sch A. Input'!$I94:$BJ94,'Sch A. Input'!$I$14:$BJ$14,"Total",'Sch A. Input'!$I$13:$BJ$13,"&lt;="&amp;I$231)</f>
        <v>0</v>
      </c>
      <c r="J311" s="248">
        <f>'Sch A. Input'!$G94+SUMIFS('Sch A. Input'!$I94:$BJ94,'Sch A. Input'!$I$14:$BJ$14,"Total",'Sch A. Input'!$I$13:$BJ$13,"&lt;="&amp;J$231)</f>
        <v>0</v>
      </c>
      <c r="K311" s="248">
        <f>'Sch A. Input'!$G94+SUMIFS('Sch A. Input'!$I94:$BJ94,'Sch A. Input'!$I$14:$BJ$14,"Total",'Sch A. Input'!$I$13:$BJ$13,"&lt;="&amp;K$231)</f>
        <v>0</v>
      </c>
      <c r="L311" s="248">
        <f>'Sch A. Input'!$G94+SUMIFS('Sch A. Input'!$I94:$BJ94,'Sch A. Input'!$I$14:$BJ$14,"Total",'Sch A. Input'!$I$13:$BJ$13,"&lt;="&amp;L$231)</f>
        <v>0</v>
      </c>
      <c r="M311" s="248">
        <f>'Sch A. Input'!$G94+SUMIFS('Sch A. Input'!$I94:$BJ94,'Sch A. Input'!$I$14:$BJ$14,"Total",'Sch A. Input'!$I$13:$BJ$13,"&lt;="&amp;M$231)</f>
        <v>0</v>
      </c>
      <c r="N311" s="248">
        <f>'Sch A. Input'!$G94+SUMIFS('Sch A. Input'!$I94:$BJ94,'Sch A. Input'!$I$14:$BJ$14,"Total",'Sch A. Input'!$I$13:$BJ$13,"&lt;="&amp;N$231)</f>
        <v>0</v>
      </c>
      <c r="O311" s="354">
        <f>'Sch A. Input'!$G94+SUMIFS('Sch A. Input'!$I94:$BJ94,'Sch A. Input'!$I$14:$BJ$14,"Total",'Sch A. Input'!$I$13:$BJ$13,"&lt;="&amp;O$231)</f>
        <v>0</v>
      </c>
      <c r="P311" s="354">
        <f>'Sch A. Input'!$G94+SUMIFS('Sch A. Input'!$I94:$BJ94,'Sch A. Input'!$I$14:$BJ$14,"Total",'Sch A. Input'!$I$13:$BJ$13,"&lt;="&amp;P$231)</f>
        <v>0</v>
      </c>
      <c r="Q311" s="354">
        <f>'Sch A. Input'!$G94+SUMIFS('Sch A. Input'!$I94:$BJ94,'Sch A. Input'!$I$14:$BJ$14,"Total",'Sch A. Input'!$I$13:$BJ$13,"&lt;="&amp;Q$231)</f>
        <v>0</v>
      </c>
      <c r="R311" s="354">
        <f>'Sch A. Input'!$G94+SUMIFS('Sch A. Input'!$I94:$BJ94,'Sch A. Input'!$I$14:$BJ$14,"Total",'Sch A. Input'!$I$13:$BJ$13,"&lt;="&amp;R$231)</f>
        <v>0</v>
      </c>
      <c r="S311" s="354">
        <f>'Sch A. Input'!$G94+SUMIFS('Sch A. Input'!$I94:$BJ94,'Sch A. Input'!$I$14:$BJ$14,"Total",'Sch A. Input'!$I$13:$BJ$13,"&lt;="&amp;S$231)</f>
        <v>0</v>
      </c>
      <c r="T311" s="354">
        <f>'Sch A. Input'!$G94+SUMIFS('Sch A. Input'!$I94:$BJ94,'Sch A. Input'!$I$14:$BJ$14,"Total",'Sch A. Input'!$I$13:$BJ$13,"&lt;="&amp;T$231)</f>
        <v>0</v>
      </c>
      <c r="U311" s="354">
        <f>'Sch A. Input'!$G94+SUMIFS('Sch A. Input'!$I94:$BJ94,'Sch A. Input'!$I$14:$BJ$14,"Total",'Sch A. Input'!$I$13:$BJ$13,"&lt;="&amp;U$231)</f>
        <v>0</v>
      </c>
      <c r="V311" s="354">
        <f>'Sch A. Input'!$G94+SUMIFS('Sch A. Input'!$I94:$BJ94,'Sch A. Input'!$I$14:$BJ$14,"Total",'Sch A. Input'!$I$13:$BJ$13,"&lt;="&amp;V$231)</f>
        <v>0</v>
      </c>
      <c r="W311" s="354">
        <f>'Sch A. Input'!$G94+SUMIFS('Sch A. Input'!$I94:$BJ94,'Sch A. Input'!$I$14:$BJ$14,"Total",'Sch A. Input'!$I$13:$BJ$13,"&lt;="&amp;W$231)</f>
        <v>0</v>
      </c>
      <c r="X311" s="314">
        <f>'Sch A. Input'!$G94+SUMIFS('Sch A. Input'!$I94:$BJ94,'Sch A. Input'!$I$14:$BJ$14,"Total",'Sch A. Input'!$I$13:$BJ$13,"&lt;="&amp;X$231)</f>
        <v>0</v>
      </c>
      <c r="Y311" s="317">
        <f t="array" ref="Y311">IFERROR(INDEX($G$231:$X$231,1,MATCH(TRUE,G311:X311&gt;=900000,FALSE)),0)</f>
        <v>0</v>
      </c>
      <c r="Z311" s="341">
        <f t="shared" si="179"/>
        <v>0</v>
      </c>
      <c r="AA311" s="225">
        <f>SUMIFS('Sch A. Input'!I94:BJ94,'Sch A. Input'!$I$14:$BJ$14,"Recurring",'Sch A. Input'!$I$13:$BJ$13,"&lt;="&amp;Y311)</f>
        <v>0</v>
      </c>
      <c r="AB311" s="281">
        <f>SUMIFS('Sch A. Input'!J94:BK94,'Sch A. Input'!$J$14:$BK$14,"One-time",'Sch A. Input'!$J$13:$BK$13,"&lt;="&amp;Y311)</f>
        <v>0</v>
      </c>
      <c r="AC311" s="343">
        <f t="shared" si="180"/>
        <v>0</v>
      </c>
      <c r="AD311" s="346">
        <f t="shared" si="181"/>
        <v>0</v>
      </c>
      <c r="AH311" s="20"/>
      <c r="AL311" s="44"/>
      <c r="BK311" s="2"/>
      <c r="BL311" s="2"/>
      <c r="BM311" s="2"/>
      <c r="BN311" s="2"/>
      <c r="BO311" s="2"/>
      <c r="BP311" s="2"/>
      <c r="BQ311" s="2"/>
      <c r="BR311" s="2"/>
      <c r="BS311" s="2"/>
      <c r="CI311"/>
      <c r="CJ311"/>
      <c r="CK311"/>
      <c r="CL311"/>
      <c r="CM311"/>
      <c r="CN311"/>
      <c r="CO311"/>
      <c r="CP311"/>
      <c r="CQ311"/>
    </row>
    <row r="312" spans="2:95" x14ac:dyDescent="0.25">
      <c r="B312" s="70" t="str">
        <f t="shared" ref="B312:C312" si="196">B204</f>
        <v/>
      </c>
      <c r="C312" s="169" t="str">
        <f t="shared" si="196"/>
        <v/>
      </c>
      <c r="D312" s="303"/>
      <c r="E312" s="304"/>
      <c r="F312" s="275"/>
      <c r="G312" s="307">
        <f>'Sch A. Input'!$G95+SUMIFS('Sch A. Input'!$I95:$BJ95,'Sch A. Input'!$I$14:$BJ$14,"Total",'Sch A. Input'!$I$13:$BJ$13,"&lt;="&amp;G$231)</f>
        <v>0</v>
      </c>
      <c r="H312" s="308">
        <f>'Sch A. Input'!$G95+SUMIFS('Sch A. Input'!$I95:$BJ95,'Sch A. Input'!$I$14:$BJ$14,"Total",'Sch A. Input'!$I$13:$BJ$13,"&lt;="&amp;H$231)</f>
        <v>0</v>
      </c>
      <c r="I312" s="98">
        <f>'Sch A. Input'!$G95+SUMIFS('Sch A. Input'!$I95:$BJ95,'Sch A. Input'!$I$14:$BJ$14,"Total",'Sch A. Input'!$I$13:$BJ$13,"&lt;="&amp;I$231)</f>
        <v>0</v>
      </c>
      <c r="J312" s="248">
        <f>'Sch A. Input'!$G95+SUMIFS('Sch A. Input'!$I95:$BJ95,'Sch A. Input'!$I$14:$BJ$14,"Total",'Sch A. Input'!$I$13:$BJ$13,"&lt;="&amp;J$231)</f>
        <v>0</v>
      </c>
      <c r="K312" s="248">
        <f>'Sch A. Input'!$G95+SUMIFS('Sch A. Input'!$I95:$BJ95,'Sch A. Input'!$I$14:$BJ$14,"Total",'Sch A. Input'!$I$13:$BJ$13,"&lt;="&amp;K$231)</f>
        <v>0</v>
      </c>
      <c r="L312" s="248">
        <f>'Sch A. Input'!$G95+SUMIFS('Sch A. Input'!$I95:$BJ95,'Sch A. Input'!$I$14:$BJ$14,"Total",'Sch A. Input'!$I$13:$BJ$13,"&lt;="&amp;L$231)</f>
        <v>0</v>
      </c>
      <c r="M312" s="248">
        <f>'Sch A. Input'!$G95+SUMIFS('Sch A. Input'!$I95:$BJ95,'Sch A. Input'!$I$14:$BJ$14,"Total",'Sch A. Input'!$I$13:$BJ$13,"&lt;="&amp;M$231)</f>
        <v>0</v>
      </c>
      <c r="N312" s="248">
        <f>'Sch A. Input'!$G95+SUMIFS('Sch A. Input'!$I95:$BJ95,'Sch A. Input'!$I$14:$BJ$14,"Total",'Sch A. Input'!$I$13:$BJ$13,"&lt;="&amp;N$231)</f>
        <v>0</v>
      </c>
      <c r="O312" s="354">
        <f>'Sch A. Input'!$G95+SUMIFS('Sch A. Input'!$I95:$BJ95,'Sch A. Input'!$I$14:$BJ$14,"Total",'Sch A. Input'!$I$13:$BJ$13,"&lt;="&amp;O$231)</f>
        <v>0</v>
      </c>
      <c r="P312" s="354">
        <f>'Sch A. Input'!$G95+SUMIFS('Sch A. Input'!$I95:$BJ95,'Sch A. Input'!$I$14:$BJ$14,"Total",'Sch A. Input'!$I$13:$BJ$13,"&lt;="&amp;P$231)</f>
        <v>0</v>
      </c>
      <c r="Q312" s="354">
        <f>'Sch A. Input'!$G95+SUMIFS('Sch A. Input'!$I95:$BJ95,'Sch A. Input'!$I$14:$BJ$14,"Total",'Sch A. Input'!$I$13:$BJ$13,"&lt;="&amp;Q$231)</f>
        <v>0</v>
      </c>
      <c r="R312" s="354">
        <f>'Sch A. Input'!$G95+SUMIFS('Sch A. Input'!$I95:$BJ95,'Sch A. Input'!$I$14:$BJ$14,"Total",'Sch A. Input'!$I$13:$BJ$13,"&lt;="&amp;R$231)</f>
        <v>0</v>
      </c>
      <c r="S312" s="354">
        <f>'Sch A. Input'!$G95+SUMIFS('Sch A. Input'!$I95:$BJ95,'Sch A. Input'!$I$14:$BJ$14,"Total",'Sch A. Input'!$I$13:$BJ$13,"&lt;="&amp;S$231)</f>
        <v>0</v>
      </c>
      <c r="T312" s="354">
        <f>'Sch A. Input'!$G95+SUMIFS('Sch A. Input'!$I95:$BJ95,'Sch A. Input'!$I$14:$BJ$14,"Total",'Sch A. Input'!$I$13:$BJ$13,"&lt;="&amp;T$231)</f>
        <v>0</v>
      </c>
      <c r="U312" s="354">
        <f>'Sch A. Input'!$G95+SUMIFS('Sch A. Input'!$I95:$BJ95,'Sch A. Input'!$I$14:$BJ$14,"Total",'Sch A. Input'!$I$13:$BJ$13,"&lt;="&amp;U$231)</f>
        <v>0</v>
      </c>
      <c r="V312" s="354">
        <f>'Sch A. Input'!$G95+SUMIFS('Sch A. Input'!$I95:$BJ95,'Sch A. Input'!$I$14:$BJ$14,"Total",'Sch A. Input'!$I$13:$BJ$13,"&lt;="&amp;V$231)</f>
        <v>0</v>
      </c>
      <c r="W312" s="354">
        <f>'Sch A. Input'!$G95+SUMIFS('Sch A. Input'!$I95:$BJ95,'Sch A. Input'!$I$14:$BJ$14,"Total",'Sch A. Input'!$I$13:$BJ$13,"&lt;="&amp;W$231)</f>
        <v>0</v>
      </c>
      <c r="X312" s="314">
        <f>'Sch A. Input'!$G95+SUMIFS('Sch A. Input'!$I95:$BJ95,'Sch A. Input'!$I$14:$BJ$14,"Total",'Sch A. Input'!$I$13:$BJ$13,"&lt;="&amp;X$231)</f>
        <v>0</v>
      </c>
      <c r="Y312" s="317">
        <f t="array" ref="Y312">IFERROR(INDEX($G$231:$X$231,1,MATCH(TRUE,G312:X312&gt;=900000,FALSE)),0)</f>
        <v>0</v>
      </c>
      <c r="Z312" s="341">
        <f t="shared" si="179"/>
        <v>0</v>
      </c>
      <c r="AA312" s="225">
        <f>SUMIFS('Sch A. Input'!I95:BJ95,'Sch A. Input'!$I$14:$BJ$14,"Recurring",'Sch A. Input'!$I$13:$BJ$13,"&lt;="&amp;Y312)</f>
        <v>0</v>
      </c>
      <c r="AB312" s="281">
        <f>SUMIFS('Sch A. Input'!J95:BK95,'Sch A. Input'!$J$14:$BK$14,"One-time",'Sch A. Input'!$J$13:$BK$13,"&lt;="&amp;Y312)</f>
        <v>0</v>
      </c>
      <c r="AC312" s="343">
        <f t="shared" si="180"/>
        <v>0</v>
      </c>
      <c r="AD312" s="346">
        <f t="shared" si="181"/>
        <v>0</v>
      </c>
      <c r="AH312" s="20"/>
      <c r="AL312" s="44"/>
      <c r="BK312" s="2"/>
      <c r="BL312" s="2"/>
      <c r="BM312" s="2"/>
      <c r="BN312" s="2"/>
      <c r="BO312" s="2"/>
      <c r="BP312" s="2"/>
      <c r="BQ312" s="2"/>
      <c r="BR312" s="2"/>
      <c r="BS312" s="2"/>
      <c r="CI312"/>
      <c r="CJ312"/>
      <c r="CK312"/>
      <c r="CL312"/>
      <c r="CM312"/>
      <c r="CN312"/>
      <c r="CO312"/>
      <c r="CP312"/>
      <c r="CQ312"/>
    </row>
    <row r="313" spans="2:95" x14ac:dyDescent="0.25">
      <c r="B313" s="70" t="str">
        <f t="shared" ref="B313:C313" si="197">B205</f>
        <v/>
      </c>
      <c r="C313" s="169" t="str">
        <f t="shared" si="197"/>
        <v/>
      </c>
      <c r="D313" s="303"/>
      <c r="E313" s="304"/>
      <c r="F313" s="275"/>
      <c r="G313" s="307">
        <f>'Sch A. Input'!$G96+SUMIFS('Sch A. Input'!$I96:$BJ96,'Sch A. Input'!$I$14:$BJ$14,"Total",'Sch A. Input'!$I$13:$BJ$13,"&lt;="&amp;G$231)</f>
        <v>0</v>
      </c>
      <c r="H313" s="308">
        <f>'Sch A. Input'!$G96+SUMIFS('Sch A. Input'!$I96:$BJ96,'Sch A. Input'!$I$14:$BJ$14,"Total",'Sch A. Input'!$I$13:$BJ$13,"&lt;="&amp;H$231)</f>
        <v>0</v>
      </c>
      <c r="I313" s="98">
        <f>'Sch A. Input'!$G96+SUMIFS('Sch A. Input'!$I96:$BJ96,'Sch A. Input'!$I$14:$BJ$14,"Total",'Sch A. Input'!$I$13:$BJ$13,"&lt;="&amp;I$231)</f>
        <v>0</v>
      </c>
      <c r="J313" s="248">
        <f>'Sch A. Input'!$G96+SUMIFS('Sch A. Input'!$I96:$BJ96,'Sch A. Input'!$I$14:$BJ$14,"Total",'Sch A. Input'!$I$13:$BJ$13,"&lt;="&amp;J$231)</f>
        <v>0</v>
      </c>
      <c r="K313" s="248">
        <f>'Sch A. Input'!$G96+SUMIFS('Sch A. Input'!$I96:$BJ96,'Sch A. Input'!$I$14:$BJ$14,"Total",'Sch A. Input'!$I$13:$BJ$13,"&lt;="&amp;K$231)</f>
        <v>0</v>
      </c>
      <c r="L313" s="248">
        <f>'Sch A. Input'!$G96+SUMIFS('Sch A. Input'!$I96:$BJ96,'Sch A. Input'!$I$14:$BJ$14,"Total",'Sch A. Input'!$I$13:$BJ$13,"&lt;="&amp;L$231)</f>
        <v>0</v>
      </c>
      <c r="M313" s="248">
        <f>'Sch A. Input'!$G96+SUMIFS('Sch A. Input'!$I96:$BJ96,'Sch A. Input'!$I$14:$BJ$14,"Total",'Sch A. Input'!$I$13:$BJ$13,"&lt;="&amp;M$231)</f>
        <v>0</v>
      </c>
      <c r="N313" s="248">
        <f>'Sch A. Input'!$G96+SUMIFS('Sch A. Input'!$I96:$BJ96,'Sch A. Input'!$I$14:$BJ$14,"Total",'Sch A. Input'!$I$13:$BJ$13,"&lt;="&amp;N$231)</f>
        <v>0</v>
      </c>
      <c r="O313" s="354">
        <f>'Sch A. Input'!$G96+SUMIFS('Sch A. Input'!$I96:$BJ96,'Sch A. Input'!$I$14:$BJ$14,"Total",'Sch A. Input'!$I$13:$BJ$13,"&lt;="&amp;O$231)</f>
        <v>0</v>
      </c>
      <c r="P313" s="354">
        <f>'Sch A. Input'!$G96+SUMIFS('Sch A. Input'!$I96:$BJ96,'Sch A. Input'!$I$14:$BJ$14,"Total",'Sch A. Input'!$I$13:$BJ$13,"&lt;="&amp;P$231)</f>
        <v>0</v>
      </c>
      <c r="Q313" s="354">
        <f>'Sch A. Input'!$G96+SUMIFS('Sch A. Input'!$I96:$BJ96,'Sch A. Input'!$I$14:$BJ$14,"Total",'Sch A. Input'!$I$13:$BJ$13,"&lt;="&amp;Q$231)</f>
        <v>0</v>
      </c>
      <c r="R313" s="354">
        <f>'Sch A. Input'!$G96+SUMIFS('Sch A. Input'!$I96:$BJ96,'Sch A. Input'!$I$14:$BJ$14,"Total",'Sch A. Input'!$I$13:$BJ$13,"&lt;="&amp;R$231)</f>
        <v>0</v>
      </c>
      <c r="S313" s="354">
        <f>'Sch A. Input'!$G96+SUMIFS('Sch A. Input'!$I96:$BJ96,'Sch A. Input'!$I$14:$BJ$14,"Total",'Sch A. Input'!$I$13:$BJ$13,"&lt;="&amp;S$231)</f>
        <v>0</v>
      </c>
      <c r="T313" s="354">
        <f>'Sch A. Input'!$G96+SUMIFS('Sch A. Input'!$I96:$BJ96,'Sch A. Input'!$I$14:$BJ$14,"Total",'Sch A. Input'!$I$13:$BJ$13,"&lt;="&amp;T$231)</f>
        <v>0</v>
      </c>
      <c r="U313" s="354">
        <f>'Sch A. Input'!$G96+SUMIFS('Sch A. Input'!$I96:$BJ96,'Sch A. Input'!$I$14:$BJ$14,"Total",'Sch A. Input'!$I$13:$BJ$13,"&lt;="&amp;U$231)</f>
        <v>0</v>
      </c>
      <c r="V313" s="354">
        <f>'Sch A. Input'!$G96+SUMIFS('Sch A. Input'!$I96:$BJ96,'Sch A. Input'!$I$14:$BJ$14,"Total",'Sch A. Input'!$I$13:$BJ$13,"&lt;="&amp;V$231)</f>
        <v>0</v>
      </c>
      <c r="W313" s="354">
        <f>'Sch A. Input'!$G96+SUMIFS('Sch A. Input'!$I96:$BJ96,'Sch A. Input'!$I$14:$BJ$14,"Total",'Sch A. Input'!$I$13:$BJ$13,"&lt;="&amp;W$231)</f>
        <v>0</v>
      </c>
      <c r="X313" s="314">
        <f>'Sch A. Input'!$G96+SUMIFS('Sch A. Input'!$I96:$BJ96,'Sch A. Input'!$I$14:$BJ$14,"Total",'Sch A. Input'!$I$13:$BJ$13,"&lt;="&amp;X$231)</f>
        <v>0</v>
      </c>
      <c r="Y313" s="317">
        <f t="array" ref="Y313">IFERROR(INDEX($G$231:$X$231,1,MATCH(TRUE,G313:X313&gt;=900000,FALSE)),0)</f>
        <v>0</v>
      </c>
      <c r="Z313" s="341">
        <f t="shared" si="179"/>
        <v>0</v>
      </c>
      <c r="AA313" s="225">
        <f>SUMIFS('Sch A. Input'!I96:BJ96,'Sch A. Input'!$I$14:$BJ$14,"Recurring",'Sch A. Input'!$I$13:$BJ$13,"&lt;="&amp;Y313)</f>
        <v>0</v>
      </c>
      <c r="AB313" s="281">
        <f>SUMIFS('Sch A. Input'!J96:BK96,'Sch A. Input'!$J$14:$BK$14,"One-time",'Sch A. Input'!$J$13:$BK$13,"&lt;="&amp;Y313)</f>
        <v>0</v>
      </c>
      <c r="AC313" s="343">
        <f t="shared" si="180"/>
        <v>0</v>
      </c>
      <c r="AD313" s="346">
        <f t="shared" si="181"/>
        <v>0</v>
      </c>
      <c r="AH313" s="20"/>
      <c r="AL313" s="44"/>
      <c r="BK313" s="2"/>
      <c r="BL313" s="2"/>
      <c r="BM313" s="2"/>
      <c r="BN313" s="2"/>
      <c r="BO313" s="2"/>
      <c r="BP313" s="2"/>
      <c r="BQ313" s="2"/>
      <c r="BR313" s="2"/>
      <c r="BS313" s="2"/>
      <c r="CI313"/>
      <c r="CJ313"/>
      <c r="CK313"/>
      <c r="CL313"/>
      <c r="CM313"/>
      <c r="CN313"/>
      <c r="CO313"/>
      <c r="CP313"/>
      <c r="CQ313"/>
    </row>
    <row r="314" spans="2:95" x14ac:dyDescent="0.25">
      <c r="B314" s="70" t="str">
        <f t="shared" ref="B314:C314" si="198">B206</f>
        <v/>
      </c>
      <c r="C314" s="169" t="str">
        <f t="shared" si="198"/>
        <v/>
      </c>
      <c r="D314" s="303"/>
      <c r="E314" s="304"/>
      <c r="F314" s="275"/>
      <c r="G314" s="307">
        <f>'Sch A. Input'!$G97+SUMIFS('Sch A. Input'!$I97:$BJ97,'Sch A. Input'!$I$14:$BJ$14,"Total",'Sch A. Input'!$I$13:$BJ$13,"&lt;="&amp;G$231)</f>
        <v>0</v>
      </c>
      <c r="H314" s="308">
        <f>'Sch A. Input'!$G97+SUMIFS('Sch A. Input'!$I97:$BJ97,'Sch A. Input'!$I$14:$BJ$14,"Total",'Sch A. Input'!$I$13:$BJ$13,"&lt;="&amp;H$231)</f>
        <v>0</v>
      </c>
      <c r="I314" s="98">
        <f>'Sch A. Input'!$G97+SUMIFS('Sch A. Input'!$I97:$BJ97,'Sch A. Input'!$I$14:$BJ$14,"Total",'Sch A. Input'!$I$13:$BJ$13,"&lt;="&amp;I$231)</f>
        <v>0</v>
      </c>
      <c r="J314" s="248">
        <f>'Sch A. Input'!$G97+SUMIFS('Sch A. Input'!$I97:$BJ97,'Sch A. Input'!$I$14:$BJ$14,"Total",'Sch A. Input'!$I$13:$BJ$13,"&lt;="&amp;J$231)</f>
        <v>0</v>
      </c>
      <c r="K314" s="248">
        <f>'Sch A. Input'!$G97+SUMIFS('Sch A. Input'!$I97:$BJ97,'Sch A. Input'!$I$14:$BJ$14,"Total",'Sch A. Input'!$I$13:$BJ$13,"&lt;="&amp;K$231)</f>
        <v>0</v>
      </c>
      <c r="L314" s="248">
        <f>'Sch A. Input'!$G97+SUMIFS('Sch A. Input'!$I97:$BJ97,'Sch A. Input'!$I$14:$BJ$14,"Total",'Sch A. Input'!$I$13:$BJ$13,"&lt;="&amp;L$231)</f>
        <v>0</v>
      </c>
      <c r="M314" s="248">
        <f>'Sch A. Input'!$G97+SUMIFS('Sch A. Input'!$I97:$BJ97,'Sch A. Input'!$I$14:$BJ$14,"Total",'Sch A. Input'!$I$13:$BJ$13,"&lt;="&amp;M$231)</f>
        <v>0</v>
      </c>
      <c r="N314" s="248">
        <f>'Sch A. Input'!$G97+SUMIFS('Sch A. Input'!$I97:$BJ97,'Sch A. Input'!$I$14:$BJ$14,"Total",'Sch A. Input'!$I$13:$BJ$13,"&lt;="&amp;N$231)</f>
        <v>0</v>
      </c>
      <c r="O314" s="354">
        <f>'Sch A. Input'!$G97+SUMIFS('Sch A. Input'!$I97:$BJ97,'Sch A. Input'!$I$14:$BJ$14,"Total",'Sch A. Input'!$I$13:$BJ$13,"&lt;="&amp;O$231)</f>
        <v>0</v>
      </c>
      <c r="P314" s="354">
        <f>'Sch A. Input'!$G97+SUMIFS('Sch A. Input'!$I97:$BJ97,'Sch A. Input'!$I$14:$BJ$14,"Total",'Sch A. Input'!$I$13:$BJ$13,"&lt;="&amp;P$231)</f>
        <v>0</v>
      </c>
      <c r="Q314" s="354">
        <f>'Sch A. Input'!$G97+SUMIFS('Sch A. Input'!$I97:$BJ97,'Sch A. Input'!$I$14:$BJ$14,"Total",'Sch A. Input'!$I$13:$BJ$13,"&lt;="&amp;Q$231)</f>
        <v>0</v>
      </c>
      <c r="R314" s="354">
        <f>'Sch A. Input'!$G97+SUMIFS('Sch A. Input'!$I97:$BJ97,'Sch A. Input'!$I$14:$BJ$14,"Total",'Sch A. Input'!$I$13:$BJ$13,"&lt;="&amp;R$231)</f>
        <v>0</v>
      </c>
      <c r="S314" s="354">
        <f>'Sch A. Input'!$G97+SUMIFS('Sch A. Input'!$I97:$BJ97,'Sch A. Input'!$I$14:$BJ$14,"Total",'Sch A. Input'!$I$13:$BJ$13,"&lt;="&amp;S$231)</f>
        <v>0</v>
      </c>
      <c r="T314" s="354">
        <f>'Sch A. Input'!$G97+SUMIFS('Sch A. Input'!$I97:$BJ97,'Sch A. Input'!$I$14:$BJ$14,"Total",'Sch A. Input'!$I$13:$BJ$13,"&lt;="&amp;T$231)</f>
        <v>0</v>
      </c>
      <c r="U314" s="354">
        <f>'Sch A. Input'!$G97+SUMIFS('Sch A. Input'!$I97:$BJ97,'Sch A. Input'!$I$14:$BJ$14,"Total",'Sch A. Input'!$I$13:$BJ$13,"&lt;="&amp;U$231)</f>
        <v>0</v>
      </c>
      <c r="V314" s="354">
        <f>'Sch A. Input'!$G97+SUMIFS('Sch A. Input'!$I97:$BJ97,'Sch A. Input'!$I$14:$BJ$14,"Total",'Sch A. Input'!$I$13:$BJ$13,"&lt;="&amp;V$231)</f>
        <v>0</v>
      </c>
      <c r="W314" s="354">
        <f>'Sch A. Input'!$G97+SUMIFS('Sch A. Input'!$I97:$BJ97,'Sch A. Input'!$I$14:$BJ$14,"Total",'Sch A. Input'!$I$13:$BJ$13,"&lt;="&amp;W$231)</f>
        <v>0</v>
      </c>
      <c r="X314" s="314">
        <f>'Sch A. Input'!$G97+SUMIFS('Sch A. Input'!$I97:$BJ97,'Sch A. Input'!$I$14:$BJ$14,"Total",'Sch A. Input'!$I$13:$BJ$13,"&lt;="&amp;X$231)</f>
        <v>0</v>
      </c>
      <c r="Y314" s="317">
        <f t="array" ref="Y314">IFERROR(INDEX($G$231:$X$231,1,MATCH(TRUE,G314:X314&gt;=900000,FALSE)),0)</f>
        <v>0</v>
      </c>
      <c r="Z314" s="341">
        <f t="shared" si="179"/>
        <v>0</v>
      </c>
      <c r="AA314" s="225">
        <f>SUMIFS('Sch A. Input'!I97:BJ97,'Sch A. Input'!$I$14:$BJ$14,"Recurring",'Sch A. Input'!$I$13:$BJ$13,"&lt;="&amp;Y314)</f>
        <v>0</v>
      </c>
      <c r="AB314" s="281">
        <f>SUMIFS('Sch A. Input'!J97:BK97,'Sch A. Input'!$J$14:$BK$14,"One-time",'Sch A. Input'!$J$13:$BK$13,"&lt;="&amp;Y314)</f>
        <v>0</v>
      </c>
      <c r="AC314" s="343">
        <f t="shared" si="180"/>
        <v>0</v>
      </c>
      <c r="AD314" s="346">
        <f t="shared" si="181"/>
        <v>0</v>
      </c>
      <c r="AH314" s="20"/>
      <c r="AL314" s="44"/>
      <c r="BK314" s="2"/>
      <c r="BL314" s="2"/>
      <c r="BM314" s="2"/>
      <c r="BN314" s="2"/>
      <c r="BO314" s="2"/>
      <c r="BP314" s="2"/>
      <c r="BQ314" s="2"/>
      <c r="BR314" s="2"/>
      <c r="BS314" s="2"/>
      <c r="CI314"/>
      <c r="CJ314"/>
      <c r="CK314"/>
      <c r="CL314"/>
      <c r="CM314"/>
      <c r="CN314"/>
      <c r="CO314"/>
      <c r="CP314"/>
      <c r="CQ314"/>
    </row>
    <row r="315" spans="2:95" x14ac:dyDescent="0.25">
      <c r="B315" s="70" t="str">
        <f t="shared" ref="B315:C315" si="199">B207</f>
        <v/>
      </c>
      <c r="C315" s="169" t="str">
        <f t="shared" si="199"/>
        <v/>
      </c>
      <c r="D315" s="303"/>
      <c r="E315" s="304"/>
      <c r="F315" s="275"/>
      <c r="G315" s="307">
        <f>'Sch A. Input'!$G98+SUMIFS('Sch A. Input'!$I98:$BJ98,'Sch A. Input'!$I$14:$BJ$14,"Total",'Sch A. Input'!$I$13:$BJ$13,"&lt;="&amp;G$231)</f>
        <v>0</v>
      </c>
      <c r="H315" s="308">
        <f>'Sch A. Input'!$G98+SUMIFS('Sch A. Input'!$I98:$BJ98,'Sch A. Input'!$I$14:$BJ$14,"Total",'Sch A. Input'!$I$13:$BJ$13,"&lt;="&amp;H$231)</f>
        <v>0</v>
      </c>
      <c r="I315" s="98">
        <f>'Sch A. Input'!$G98+SUMIFS('Sch A. Input'!$I98:$BJ98,'Sch A. Input'!$I$14:$BJ$14,"Total",'Sch A. Input'!$I$13:$BJ$13,"&lt;="&amp;I$231)</f>
        <v>0</v>
      </c>
      <c r="J315" s="248">
        <f>'Sch A. Input'!$G98+SUMIFS('Sch A. Input'!$I98:$BJ98,'Sch A. Input'!$I$14:$BJ$14,"Total",'Sch A. Input'!$I$13:$BJ$13,"&lt;="&amp;J$231)</f>
        <v>0</v>
      </c>
      <c r="K315" s="248">
        <f>'Sch A. Input'!$G98+SUMIFS('Sch A. Input'!$I98:$BJ98,'Sch A. Input'!$I$14:$BJ$14,"Total",'Sch A. Input'!$I$13:$BJ$13,"&lt;="&amp;K$231)</f>
        <v>0</v>
      </c>
      <c r="L315" s="248">
        <f>'Sch A. Input'!$G98+SUMIFS('Sch A. Input'!$I98:$BJ98,'Sch A. Input'!$I$14:$BJ$14,"Total",'Sch A. Input'!$I$13:$BJ$13,"&lt;="&amp;L$231)</f>
        <v>0</v>
      </c>
      <c r="M315" s="248">
        <f>'Sch A. Input'!$G98+SUMIFS('Sch A. Input'!$I98:$BJ98,'Sch A. Input'!$I$14:$BJ$14,"Total",'Sch A. Input'!$I$13:$BJ$13,"&lt;="&amp;M$231)</f>
        <v>0</v>
      </c>
      <c r="N315" s="248">
        <f>'Sch A. Input'!$G98+SUMIFS('Sch A. Input'!$I98:$BJ98,'Sch A. Input'!$I$14:$BJ$14,"Total",'Sch A. Input'!$I$13:$BJ$13,"&lt;="&amp;N$231)</f>
        <v>0</v>
      </c>
      <c r="O315" s="354">
        <f>'Sch A. Input'!$G98+SUMIFS('Sch A. Input'!$I98:$BJ98,'Sch A. Input'!$I$14:$BJ$14,"Total",'Sch A. Input'!$I$13:$BJ$13,"&lt;="&amp;O$231)</f>
        <v>0</v>
      </c>
      <c r="P315" s="354">
        <f>'Sch A. Input'!$G98+SUMIFS('Sch A. Input'!$I98:$BJ98,'Sch A. Input'!$I$14:$BJ$14,"Total",'Sch A. Input'!$I$13:$BJ$13,"&lt;="&amp;P$231)</f>
        <v>0</v>
      </c>
      <c r="Q315" s="354">
        <f>'Sch A. Input'!$G98+SUMIFS('Sch A. Input'!$I98:$BJ98,'Sch A. Input'!$I$14:$BJ$14,"Total",'Sch A. Input'!$I$13:$BJ$13,"&lt;="&amp;Q$231)</f>
        <v>0</v>
      </c>
      <c r="R315" s="354">
        <f>'Sch A. Input'!$G98+SUMIFS('Sch A. Input'!$I98:$BJ98,'Sch A. Input'!$I$14:$BJ$14,"Total",'Sch A. Input'!$I$13:$BJ$13,"&lt;="&amp;R$231)</f>
        <v>0</v>
      </c>
      <c r="S315" s="354">
        <f>'Sch A. Input'!$G98+SUMIFS('Sch A. Input'!$I98:$BJ98,'Sch A. Input'!$I$14:$BJ$14,"Total",'Sch A. Input'!$I$13:$BJ$13,"&lt;="&amp;S$231)</f>
        <v>0</v>
      </c>
      <c r="T315" s="354">
        <f>'Sch A. Input'!$G98+SUMIFS('Sch A. Input'!$I98:$BJ98,'Sch A. Input'!$I$14:$BJ$14,"Total",'Sch A. Input'!$I$13:$BJ$13,"&lt;="&amp;T$231)</f>
        <v>0</v>
      </c>
      <c r="U315" s="354">
        <f>'Sch A. Input'!$G98+SUMIFS('Sch A. Input'!$I98:$BJ98,'Sch A. Input'!$I$14:$BJ$14,"Total",'Sch A. Input'!$I$13:$BJ$13,"&lt;="&amp;U$231)</f>
        <v>0</v>
      </c>
      <c r="V315" s="354">
        <f>'Sch A. Input'!$G98+SUMIFS('Sch A. Input'!$I98:$BJ98,'Sch A. Input'!$I$14:$BJ$14,"Total",'Sch A. Input'!$I$13:$BJ$13,"&lt;="&amp;V$231)</f>
        <v>0</v>
      </c>
      <c r="W315" s="354">
        <f>'Sch A. Input'!$G98+SUMIFS('Sch A. Input'!$I98:$BJ98,'Sch A. Input'!$I$14:$BJ$14,"Total",'Sch A. Input'!$I$13:$BJ$13,"&lt;="&amp;W$231)</f>
        <v>0</v>
      </c>
      <c r="X315" s="314">
        <f>'Sch A. Input'!$G98+SUMIFS('Sch A. Input'!$I98:$BJ98,'Sch A. Input'!$I$14:$BJ$14,"Total",'Sch A. Input'!$I$13:$BJ$13,"&lt;="&amp;X$231)</f>
        <v>0</v>
      </c>
      <c r="Y315" s="317">
        <f t="array" ref="Y315">IFERROR(INDEX($G$231:$X$231,1,MATCH(TRUE,G315:X315&gt;=900000,FALSE)),0)</f>
        <v>0</v>
      </c>
      <c r="Z315" s="341">
        <f t="shared" si="179"/>
        <v>0</v>
      </c>
      <c r="AA315" s="225">
        <f>SUMIFS('Sch A. Input'!I98:BJ98,'Sch A. Input'!$I$14:$BJ$14,"Recurring",'Sch A. Input'!$I$13:$BJ$13,"&lt;="&amp;Y315)</f>
        <v>0</v>
      </c>
      <c r="AB315" s="281">
        <f>SUMIFS('Sch A. Input'!J98:BK98,'Sch A. Input'!$J$14:$BK$14,"One-time",'Sch A. Input'!$J$13:$BK$13,"&lt;="&amp;Y315)</f>
        <v>0</v>
      </c>
      <c r="AC315" s="343">
        <f t="shared" si="180"/>
        <v>0</v>
      </c>
      <c r="AD315" s="346">
        <f t="shared" si="181"/>
        <v>0</v>
      </c>
      <c r="AH315" s="20"/>
      <c r="AL315" s="44"/>
      <c r="BK315" s="2"/>
      <c r="BL315" s="2"/>
      <c r="BM315" s="2"/>
      <c r="BN315" s="2"/>
      <c r="BO315" s="2"/>
      <c r="BP315" s="2"/>
      <c r="BQ315" s="2"/>
      <c r="BR315" s="2"/>
      <c r="BS315" s="2"/>
      <c r="CI315"/>
      <c r="CJ315"/>
      <c r="CK315"/>
      <c r="CL315"/>
      <c r="CM315"/>
      <c r="CN315"/>
      <c r="CO315"/>
      <c r="CP315"/>
      <c r="CQ315"/>
    </row>
    <row r="316" spans="2:95" x14ac:dyDescent="0.25">
      <c r="B316" s="70" t="str">
        <f t="shared" ref="B316:C316" si="200">B208</f>
        <v/>
      </c>
      <c r="C316" s="169" t="str">
        <f t="shared" si="200"/>
        <v/>
      </c>
      <c r="D316" s="303"/>
      <c r="E316" s="304"/>
      <c r="F316" s="275"/>
      <c r="G316" s="307">
        <f>'Sch A. Input'!$G99+SUMIFS('Sch A. Input'!$I99:$BJ99,'Sch A. Input'!$I$14:$BJ$14,"Total",'Sch A. Input'!$I$13:$BJ$13,"&lt;="&amp;G$231)</f>
        <v>0</v>
      </c>
      <c r="H316" s="308">
        <f>'Sch A. Input'!$G99+SUMIFS('Sch A. Input'!$I99:$BJ99,'Sch A. Input'!$I$14:$BJ$14,"Total",'Sch A. Input'!$I$13:$BJ$13,"&lt;="&amp;H$231)</f>
        <v>0</v>
      </c>
      <c r="I316" s="98">
        <f>'Sch A. Input'!$G99+SUMIFS('Sch A. Input'!$I99:$BJ99,'Sch A. Input'!$I$14:$BJ$14,"Total",'Sch A. Input'!$I$13:$BJ$13,"&lt;="&amp;I$231)</f>
        <v>0</v>
      </c>
      <c r="J316" s="248">
        <f>'Sch A. Input'!$G99+SUMIFS('Sch A. Input'!$I99:$BJ99,'Sch A. Input'!$I$14:$BJ$14,"Total",'Sch A. Input'!$I$13:$BJ$13,"&lt;="&amp;J$231)</f>
        <v>0</v>
      </c>
      <c r="K316" s="248">
        <f>'Sch A. Input'!$G99+SUMIFS('Sch A. Input'!$I99:$BJ99,'Sch A. Input'!$I$14:$BJ$14,"Total",'Sch A. Input'!$I$13:$BJ$13,"&lt;="&amp;K$231)</f>
        <v>0</v>
      </c>
      <c r="L316" s="248">
        <f>'Sch A. Input'!$G99+SUMIFS('Sch A. Input'!$I99:$BJ99,'Sch A. Input'!$I$14:$BJ$14,"Total",'Sch A. Input'!$I$13:$BJ$13,"&lt;="&amp;L$231)</f>
        <v>0</v>
      </c>
      <c r="M316" s="248">
        <f>'Sch A. Input'!$G99+SUMIFS('Sch A. Input'!$I99:$BJ99,'Sch A. Input'!$I$14:$BJ$14,"Total",'Sch A. Input'!$I$13:$BJ$13,"&lt;="&amp;M$231)</f>
        <v>0</v>
      </c>
      <c r="N316" s="248">
        <f>'Sch A. Input'!$G99+SUMIFS('Sch A. Input'!$I99:$BJ99,'Sch A. Input'!$I$14:$BJ$14,"Total",'Sch A. Input'!$I$13:$BJ$13,"&lt;="&amp;N$231)</f>
        <v>0</v>
      </c>
      <c r="O316" s="354">
        <f>'Sch A. Input'!$G99+SUMIFS('Sch A. Input'!$I99:$BJ99,'Sch A. Input'!$I$14:$BJ$14,"Total",'Sch A. Input'!$I$13:$BJ$13,"&lt;="&amp;O$231)</f>
        <v>0</v>
      </c>
      <c r="P316" s="354">
        <f>'Sch A. Input'!$G99+SUMIFS('Sch A. Input'!$I99:$BJ99,'Sch A. Input'!$I$14:$BJ$14,"Total",'Sch A. Input'!$I$13:$BJ$13,"&lt;="&amp;P$231)</f>
        <v>0</v>
      </c>
      <c r="Q316" s="354">
        <f>'Sch A. Input'!$G99+SUMIFS('Sch A. Input'!$I99:$BJ99,'Sch A. Input'!$I$14:$BJ$14,"Total",'Sch A. Input'!$I$13:$BJ$13,"&lt;="&amp;Q$231)</f>
        <v>0</v>
      </c>
      <c r="R316" s="354">
        <f>'Sch A. Input'!$G99+SUMIFS('Sch A. Input'!$I99:$BJ99,'Sch A. Input'!$I$14:$BJ$14,"Total",'Sch A. Input'!$I$13:$BJ$13,"&lt;="&amp;R$231)</f>
        <v>0</v>
      </c>
      <c r="S316" s="354">
        <f>'Sch A. Input'!$G99+SUMIFS('Sch A. Input'!$I99:$BJ99,'Sch A. Input'!$I$14:$BJ$14,"Total",'Sch A. Input'!$I$13:$BJ$13,"&lt;="&amp;S$231)</f>
        <v>0</v>
      </c>
      <c r="T316" s="354">
        <f>'Sch A. Input'!$G99+SUMIFS('Sch A. Input'!$I99:$BJ99,'Sch A. Input'!$I$14:$BJ$14,"Total",'Sch A. Input'!$I$13:$BJ$13,"&lt;="&amp;T$231)</f>
        <v>0</v>
      </c>
      <c r="U316" s="354">
        <f>'Sch A. Input'!$G99+SUMIFS('Sch A. Input'!$I99:$BJ99,'Sch A. Input'!$I$14:$BJ$14,"Total",'Sch A. Input'!$I$13:$BJ$13,"&lt;="&amp;U$231)</f>
        <v>0</v>
      </c>
      <c r="V316" s="354">
        <f>'Sch A. Input'!$G99+SUMIFS('Sch A. Input'!$I99:$BJ99,'Sch A. Input'!$I$14:$BJ$14,"Total",'Sch A. Input'!$I$13:$BJ$13,"&lt;="&amp;V$231)</f>
        <v>0</v>
      </c>
      <c r="W316" s="354">
        <f>'Sch A. Input'!$G99+SUMIFS('Sch A. Input'!$I99:$BJ99,'Sch A. Input'!$I$14:$BJ$14,"Total",'Sch A. Input'!$I$13:$BJ$13,"&lt;="&amp;W$231)</f>
        <v>0</v>
      </c>
      <c r="X316" s="314">
        <f>'Sch A. Input'!$G99+SUMIFS('Sch A. Input'!$I99:$BJ99,'Sch A. Input'!$I$14:$BJ$14,"Total",'Sch A. Input'!$I$13:$BJ$13,"&lt;="&amp;X$231)</f>
        <v>0</v>
      </c>
      <c r="Y316" s="317">
        <f t="array" ref="Y316">IFERROR(INDEX($G$231:$X$231,1,MATCH(TRUE,G316:X316&gt;=900000,FALSE)),0)</f>
        <v>0</v>
      </c>
      <c r="Z316" s="341">
        <f t="shared" si="179"/>
        <v>0</v>
      </c>
      <c r="AA316" s="225">
        <f>SUMIFS('Sch A. Input'!I99:BJ99,'Sch A. Input'!$I$14:$BJ$14,"Recurring",'Sch A. Input'!$I$13:$BJ$13,"&lt;="&amp;Y316)</f>
        <v>0</v>
      </c>
      <c r="AB316" s="281">
        <f>SUMIFS('Sch A. Input'!J99:BK99,'Sch A. Input'!$J$14:$BK$14,"One-time",'Sch A. Input'!$J$13:$BK$13,"&lt;="&amp;Y316)</f>
        <v>0</v>
      </c>
      <c r="AC316" s="343">
        <f t="shared" si="180"/>
        <v>0</v>
      </c>
      <c r="AD316" s="346">
        <f t="shared" si="181"/>
        <v>0</v>
      </c>
      <c r="AH316" s="20"/>
      <c r="AL316" s="44"/>
      <c r="BK316" s="2"/>
      <c r="BL316" s="2"/>
      <c r="BM316" s="2"/>
      <c r="BN316" s="2"/>
      <c r="BO316" s="2"/>
      <c r="BP316" s="2"/>
      <c r="BQ316" s="2"/>
      <c r="BR316" s="2"/>
      <c r="BS316" s="2"/>
      <c r="CI316"/>
      <c r="CJ316"/>
      <c r="CK316"/>
      <c r="CL316"/>
      <c r="CM316"/>
      <c r="CN316"/>
      <c r="CO316"/>
      <c r="CP316"/>
      <c r="CQ316"/>
    </row>
    <row r="317" spans="2:95" x14ac:dyDescent="0.25">
      <c r="B317" s="70" t="str">
        <f t="shared" ref="B317:C317" si="201">B209</f>
        <v/>
      </c>
      <c r="C317" s="169" t="str">
        <f t="shared" si="201"/>
        <v/>
      </c>
      <c r="D317" s="303"/>
      <c r="E317" s="304"/>
      <c r="F317" s="275"/>
      <c r="G317" s="307">
        <f>'Sch A. Input'!$G100+SUMIFS('Sch A. Input'!$I100:$BJ100,'Sch A. Input'!$I$14:$BJ$14,"Total",'Sch A. Input'!$I$13:$BJ$13,"&lt;="&amp;G$231)</f>
        <v>0</v>
      </c>
      <c r="H317" s="308">
        <f>'Sch A. Input'!$G100+SUMIFS('Sch A. Input'!$I100:$BJ100,'Sch A. Input'!$I$14:$BJ$14,"Total",'Sch A. Input'!$I$13:$BJ$13,"&lt;="&amp;H$231)</f>
        <v>0</v>
      </c>
      <c r="I317" s="98">
        <f>'Sch A. Input'!$G100+SUMIFS('Sch A. Input'!$I100:$BJ100,'Sch A. Input'!$I$14:$BJ$14,"Total",'Sch A. Input'!$I$13:$BJ$13,"&lt;="&amp;I$231)</f>
        <v>0</v>
      </c>
      <c r="J317" s="248">
        <f>'Sch A. Input'!$G100+SUMIFS('Sch A. Input'!$I100:$BJ100,'Sch A. Input'!$I$14:$BJ$14,"Total",'Sch A. Input'!$I$13:$BJ$13,"&lt;="&amp;J$231)</f>
        <v>0</v>
      </c>
      <c r="K317" s="248">
        <f>'Sch A. Input'!$G100+SUMIFS('Sch A. Input'!$I100:$BJ100,'Sch A. Input'!$I$14:$BJ$14,"Total",'Sch A. Input'!$I$13:$BJ$13,"&lt;="&amp;K$231)</f>
        <v>0</v>
      </c>
      <c r="L317" s="248">
        <f>'Sch A. Input'!$G100+SUMIFS('Sch A. Input'!$I100:$BJ100,'Sch A. Input'!$I$14:$BJ$14,"Total",'Sch A. Input'!$I$13:$BJ$13,"&lt;="&amp;L$231)</f>
        <v>0</v>
      </c>
      <c r="M317" s="248">
        <f>'Sch A. Input'!$G100+SUMIFS('Sch A. Input'!$I100:$BJ100,'Sch A. Input'!$I$14:$BJ$14,"Total",'Sch A. Input'!$I$13:$BJ$13,"&lt;="&amp;M$231)</f>
        <v>0</v>
      </c>
      <c r="N317" s="248">
        <f>'Sch A. Input'!$G100+SUMIFS('Sch A. Input'!$I100:$BJ100,'Sch A. Input'!$I$14:$BJ$14,"Total",'Sch A. Input'!$I$13:$BJ$13,"&lt;="&amp;N$231)</f>
        <v>0</v>
      </c>
      <c r="O317" s="354">
        <f>'Sch A. Input'!$G100+SUMIFS('Sch A. Input'!$I100:$BJ100,'Sch A. Input'!$I$14:$BJ$14,"Total",'Sch A. Input'!$I$13:$BJ$13,"&lt;="&amp;O$231)</f>
        <v>0</v>
      </c>
      <c r="P317" s="354">
        <f>'Sch A. Input'!$G100+SUMIFS('Sch A. Input'!$I100:$BJ100,'Sch A. Input'!$I$14:$BJ$14,"Total",'Sch A. Input'!$I$13:$BJ$13,"&lt;="&amp;P$231)</f>
        <v>0</v>
      </c>
      <c r="Q317" s="354">
        <f>'Sch A. Input'!$G100+SUMIFS('Sch A. Input'!$I100:$BJ100,'Sch A. Input'!$I$14:$BJ$14,"Total",'Sch A. Input'!$I$13:$BJ$13,"&lt;="&amp;Q$231)</f>
        <v>0</v>
      </c>
      <c r="R317" s="354">
        <f>'Sch A. Input'!$G100+SUMIFS('Sch A. Input'!$I100:$BJ100,'Sch A. Input'!$I$14:$BJ$14,"Total",'Sch A. Input'!$I$13:$BJ$13,"&lt;="&amp;R$231)</f>
        <v>0</v>
      </c>
      <c r="S317" s="354">
        <f>'Sch A. Input'!$G100+SUMIFS('Sch A. Input'!$I100:$BJ100,'Sch A. Input'!$I$14:$BJ$14,"Total",'Sch A. Input'!$I$13:$BJ$13,"&lt;="&amp;S$231)</f>
        <v>0</v>
      </c>
      <c r="T317" s="354">
        <f>'Sch A. Input'!$G100+SUMIFS('Sch A. Input'!$I100:$BJ100,'Sch A. Input'!$I$14:$BJ$14,"Total",'Sch A. Input'!$I$13:$BJ$13,"&lt;="&amp;T$231)</f>
        <v>0</v>
      </c>
      <c r="U317" s="354">
        <f>'Sch A. Input'!$G100+SUMIFS('Sch A. Input'!$I100:$BJ100,'Sch A. Input'!$I$14:$BJ$14,"Total",'Sch A. Input'!$I$13:$BJ$13,"&lt;="&amp;U$231)</f>
        <v>0</v>
      </c>
      <c r="V317" s="354">
        <f>'Sch A. Input'!$G100+SUMIFS('Sch A. Input'!$I100:$BJ100,'Sch A. Input'!$I$14:$BJ$14,"Total",'Sch A. Input'!$I$13:$BJ$13,"&lt;="&amp;V$231)</f>
        <v>0</v>
      </c>
      <c r="W317" s="354">
        <f>'Sch A. Input'!$G100+SUMIFS('Sch A. Input'!$I100:$BJ100,'Sch A. Input'!$I$14:$BJ$14,"Total",'Sch A. Input'!$I$13:$BJ$13,"&lt;="&amp;W$231)</f>
        <v>0</v>
      </c>
      <c r="X317" s="314">
        <f>'Sch A. Input'!$G100+SUMIFS('Sch A. Input'!$I100:$BJ100,'Sch A. Input'!$I$14:$BJ$14,"Total",'Sch A. Input'!$I$13:$BJ$13,"&lt;="&amp;X$231)</f>
        <v>0</v>
      </c>
      <c r="Y317" s="317">
        <f t="array" ref="Y317">IFERROR(INDEX($G$231:$X$231,1,MATCH(TRUE,G317:X317&gt;=900000,FALSE)),0)</f>
        <v>0</v>
      </c>
      <c r="Z317" s="341">
        <f t="shared" si="179"/>
        <v>0</v>
      </c>
      <c r="AA317" s="225">
        <f>SUMIFS('Sch A. Input'!I100:BJ100,'Sch A. Input'!$I$14:$BJ$14,"Recurring",'Sch A. Input'!$I$13:$BJ$13,"&lt;="&amp;Y317)</f>
        <v>0</v>
      </c>
      <c r="AB317" s="281">
        <f>SUMIFS('Sch A. Input'!J100:BK100,'Sch A. Input'!$J$14:$BK$14,"One-time",'Sch A. Input'!$J$13:$BK$13,"&lt;="&amp;Y317)</f>
        <v>0</v>
      </c>
      <c r="AC317" s="343">
        <f t="shared" si="180"/>
        <v>0</v>
      </c>
      <c r="AD317" s="346">
        <f t="shared" si="181"/>
        <v>0</v>
      </c>
      <c r="AH317" s="20"/>
      <c r="AL317" s="44"/>
      <c r="BK317" s="2"/>
      <c r="BL317" s="2"/>
      <c r="BM317" s="2"/>
      <c r="BN317" s="2"/>
      <c r="BO317" s="2"/>
      <c r="BP317" s="2"/>
      <c r="BQ317" s="2"/>
      <c r="BR317" s="2"/>
      <c r="BS317" s="2"/>
      <c r="CI317"/>
      <c r="CJ317"/>
      <c r="CK317"/>
      <c r="CL317"/>
      <c r="CM317"/>
      <c r="CN317"/>
      <c r="CO317"/>
      <c r="CP317"/>
      <c r="CQ317"/>
    </row>
    <row r="318" spans="2:95" x14ac:dyDescent="0.25">
      <c r="B318" s="70" t="str">
        <f t="shared" ref="B318:C318" si="202">B210</f>
        <v/>
      </c>
      <c r="C318" s="169" t="str">
        <f t="shared" si="202"/>
        <v/>
      </c>
      <c r="D318" s="303"/>
      <c r="E318" s="304"/>
      <c r="F318" s="275"/>
      <c r="G318" s="307">
        <f>'Sch A. Input'!$G101+SUMIFS('Sch A. Input'!$I101:$BJ101,'Sch A. Input'!$I$14:$BJ$14,"Total",'Sch A. Input'!$I$13:$BJ$13,"&lt;="&amp;G$231)</f>
        <v>0</v>
      </c>
      <c r="H318" s="308">
        <f>'Sch A. Input'!$G101+SUMIFS('Sch A. Input'!$I101:$BJ101,'Sch A. Input'!$I$14:$BJ$14,"Total",'Sch A. Input'!$I$13:$BJ$13,"&lt;="&amp;H$231)</f>
        <v>0</v>
      </c>
      <c r="I318" s="98">
        <f>'Sch A. Input'!$G101+SUMIFS('Sch A. Input'!$I101:$BJ101,'Sch A. Input'!$I$14:$BJ$14,"Total",'Sch A. Input'!$I$13:$BJ$13,"&lt;="&amp;I$231)</f>
        <v>0</v>
      </c>
      <c r="J318" s="248">
        <f>'Sch A. Input'!$G101+SUMIFS('Sch A. Input'!$I101:$BJ101,'Sch A. Input'!$I$14:$BJ$14,"Total",'Sch A. Input'!$I$13:$BJ$13,"&lt;="&amp;J$231)</f>
        <v>0</v>
      </c>
      <c r="K318" s="248">
        <f>'Sch A. Input'!$G101+SUMIFS('Sch A. Input'!$I101:$BJ101,'Sch A. Input'!$I$14:$BJ$14,"Total",'Sch A. Input'!$I$13:$BJ$13,"&lt;="&amp;K$231)</f>
        <v>0</v>
      </c>
      <c r="L318" s="248">
        <f>'Sch A. Input'!$G101+SUMIFS('Sch A. Input'!$I101:$BJ101,'Sch A. Input'!$I$14:$BJ$14,"Total",'Sch A. Input'!$I$13:$BJ$13,"&lt;="&amp;L$231)</f>
        <v>0</v>
      </c>
      <c r="M318" s="248">
        <f>'Sch A. Input'!$G101+SUMIFS('Sch A. Input'!$I101:$BJ101,'Sch A. Input'!$I$14:$BJ$14,"Total",'Sch A. Input'!$I$13:$BJ$13,"&lt;="&amp;M$231)</f>
        <v>0</v>
      </c>
      <c r="N318" s="248">
        <f>'Sch A. Input'!$G101+SUMIFS('Sch A. Input'!$I101:$BJ101,'Sch A. Input'!$I$14:$BJ$14,"Total",'Sch A. Input'!$I$13:$BJ$13,"&lt;="&amp;N$231)</f>
        <v>0</v>
      </c>
      <c r="O318" s="354">
        <f>'Sch A. Input'!$G101+SUMIFS('Sch A. Input'!$I101:$BJ101,'Sch A. Input'!$I$14:$BJ$14,"Total",'Sch A. Input'!$I$13:$BJ$13,"&lt;="&amp;O$231)</f>
        <v>0</v>
      </c>
      <c r="P318" s="354">
        <f>'Sch A. Input'!$G101+SUMIFS('Sch A. Input'!$I101:$BJ101,'Sch A. Input'!$I$14:$BJ$14,"Total",'Sch A. Input'!$I$13:$BJ$13,"&lt;="&amp;P$231)</f>
        <v>0</v>
      </c>
      <c r="Q318" s="354">
        <f>'Sch A. Input'!$G101+SUMIFS('Sch A. Input'!$I101:$BJ101,'Sch A. Input'!$I$14:$BJ$14,"Total",'Sch A. Input'!$I$13:$BJ$13,"&lt;="&amp;Q$231)</f>
        <v>0</v>
      </c>
      <c r="R318" s="354">
        <f>'Sch A. Input'!$G101+SUMIFS('Sch A. Input'!$I101:$BJ101,'Sch A. Input'!$I$14:$BJ$14,"Total",'Sch A. Input'!$I$13:$BJ$13,"&lt;="&amp;R$231)</f>
        <v>0</v>
      </c>
      <c r="S318" s="354">
        <f>'Sch A. Input'!$G101+SUMIFS('Sch A. Input'!$I101:$BJ101,'Sch A. Input'!$I$14:$BJ$14,"Total",'Sch A. Input'!$I$13:$BJ$13,"&lt;="&amp;S$231)</f>
        <v>0</v>
      </c>
      <c r="T318" s="354">
        <f>'Sch A. Input'!$G101+SUMIFS('Sch A. Input'!$I101:$BJ101,'Sch A. Input'!$I$14:$BJ$14,"Total",'Sch A. Input'!$I$13:$BJ$13,"&lt;="&amp;T$231)</f>
        <v>0</v>
      </c>
      <c r="U318" s="354">
        <f>'Sch A. Input'!$G101+SUMIFS('Sch A. Input'!$I101:$BJ101,'Sch A. Input'!$I$14:$BJ$14,"Total",'Sch A. Input'!$I$13:$BJ$13,"&lt;="&amp;U$231)</f>
        <v>0</v>
      </c>
      <c r="V318" s="354">
        <f>'Sch A. Input'!$G101+SUMIFS('Sch A. Input'!$I101:$BJ101,'Sch A. Input'!$I$14:$BJ$14,"Total",'Sch A. Input'!$I$13:$BJ$13,"&lt;="&amp;V$231)</f>
        <v>0</v>
      </c>
      <c r="W318" s="354">
        <f>'Sch A. Input'!$G101+SUMIFS('Sch A. Input'!$I101:$BJ101,'Sch A. Input'!$I$14:$BJ$14,"Total",'Sch A. Input'!$I$13:$BJ$13,"&lt;="&amp;W$231)</f>
        <v>0</v>
      </c>
      <c r="X318" s="314">
        <f>'Sch A. Input'!$G101+SUMIFS('Sch A. Input'!$I101:$BJ101,'Sch A. Input'!$I$14:$BJ$14,"Total",'Sch A. Input'!$I$13:$BJ$13,"&lt;="&amp;X$231)</f>
        <v>0</v>
      </c>
      <c r="Y318" s="317">
        <f t="array" ref="Y318">IFERROR(INDEX($G$231:$X$231,1,MATCH(TRUE,G318:X318&gt;=900000,FALSE)),0)</f>
        <v>0</v>
      </c>
      <c r="Z318" s="341">
        <f t="shared" si="179"/>
        <v>0</v>
      </c>
      <c r="AA318" s="225">
        <f>SUMIFS('Sch A. Input'!I101:BJ101,'Sch A. Input'!$I$14:$BJ$14,"Recurring",'Sch A. Input'!$I$13:$BJ$13,"&lt;="&amp;Y318)</f>
        <v>0</v>
      </c>
      <c r="AB318" s="281">
        <f>SUMIFS('Sch A. Input'!J101:BK101,'Sch A. Input'!$J$14:$BK$14,"One-time",'Sch A. Input'!$J$13:$BK$13,"&lt;="&amp;Y318)</f>
        <v>0</v>
      </c>
      <c r="AC318" s="343">
        <f t="shared" si="180"/>
        <v>0</v>
      </c>
      <c r="AD318" s="346">
        <f t="shared" si="181"/>
        <v>0</v>
      </c>
      <c r="AH318" s="20"/>
      <c r="AL318" s="44"/>
      <c r="BK318" s="2"/>
      <c r="BL318" s="2"/>
      <c r="BM318" s="2"/>
      <c r="BN318" s="2"/>
      <c r="BO318" s="2"/>
      <c r="BP318" s="2"/>
      <c r="BQ318" s="2"/>
      <c r="BR318" s="2"/>
      <c r="BS318" s="2"/>
      <c r="CI318"/>
      <c r="CJ318"/>
      <c r="CK318"/>
      <c r="CL318"/>
      <c r="CM318"/>
      <c r="CN318"/>
      <c r="CO318"/>
      <c r="CP318"/>
      <c r="CQ318"/>
    </row>
    <row r="319" spans="2:95" x14ac:dyDescent="0.25">
      <c r="B319" s="70" t="str">
        <f t="shared" ref="B319:C319" si="203">B211</f>
        <v/>
      </c>
      <c r="C319" s="169" t="str">
        <f t="shared" si="203"/>
        <v/>
      </c>
      <c r="D319" s="303"/>
      <c r="E319" s="304"/>
      <c r="F319" s="275"/>
      <c r="G319" s="307">
        <f>'Sch A. Input'!$G102+SUMIFS('Sch A. Input'!$I102:$BJ102,'Sch A. Input'!$I$14:$BJ$14,"Total",'Sch A. Input'!$I$13:$BJ$13,"&lt;="&amp;G$231)</f>
        <v>0</v>
      </c>
      <c r="H319" s="308">
        <f>'Sch A. Input'!$G102+SUMIFS('Sch A. Input'!$I102:$BJ102,'Sch A. Input'!$I$14:$BJ$14,"Total",'Sch A. Input'!$I$13:$BJ$13,"&lt;="&amp;H$231)</f>
        <v>0</v>
      </c>
      <c r="I319" s="98">
        <f>'Sch A. Input'!$G102+SUMIFS('Sch A. Input'!$I102:$BJ102,'Sch A. Input'!$I$14:$BJ$14,"Total",'Sch A. Input'!$I$13:$BJ$13,"&lt;="&amp;I$231)</f>
        <v>0</v>
      </c>
      <c r="J319" s="248">
        <f>'Sch A. Input'!$G102+SUMIFS('Sch A. Input'!$I102:$BJ102,'Sch A. Input'!$I$14:$BJ$14,"Total",'Sch A. Input'!$I$13:$BJ$13,"&lt;="&amp;J$231)</f>
        <v>0</v>
      </c>
      <c r="K319" s="248">
        <f>'Sch A. Input'!$G102+SUMIFS('Sch A. Input'!$I102:$BJ102,'Sch A. Input'!$I$14:$BJ$14,"Total",'Sch A. Input'!$I$13:$BJ$13,"&lt;="&amp;K$231)</f>
        <v>0</v>
      </c>
      <c r="L319" s="248">
        <f>'Sch A. Input'!$G102+SUMIFS('Sch A. Input'!$I102:$BJ102,'Sch A. Input'!$I$14:$BJ$14,"Total",'Sch A. Input'!$I$13:$BJ$13,"&lt;="&amp;L$231)</f>
        <v>0</v>
      </c>
      <c r="M319" s="248">
        <f>'Sch A. Input'!$G102+SUMIFS('Sch A. Input'!$I102:$BJ102,'Sch A. Input'!$I$14:$BJ$14,"Total",'Sch A. Input'!$I$13:$BJ$13,"&lt;="&amp;M$231)</f>
        <v>0</v>
      </c>
      <c r="N319" s="248">
        <f>'Sch A. Input'!$G102+SUMIFS('Sch A. Input'!$I102:$BJ102,'Sch A. Input'!$I$14:$BJ$14,"Total",'Sch A. Input'!$I$13:$BJ$13,"&lt;="&amp;N$231)</f>
        <v>0</v>
      </c>
      <c r="O319" s="354">
        <f>'Sch A. Input'!$G102+SUMIFS('Sch A. Input'!$I102:$BJ102,'Sch A. Input'!$I$14:$BJ$14,"Total",'Sch A. Input'!$I$13:$BJ$13,"&lt;="&amp;O$231)</f>
        <v>0</v>
      </c>
      <c r="P319" s="354">
        <f>'Sch A. Input'!$G102+SUMIFS('Sch A. Input'!$I102:$BJ102,'Sch A. Input'!$I$14:$BJ$14,"Total",'Sch A. Input'!$I$13:$BJ$13,"&lt;="&amp;P$231)</f>
        <v>0</v>
      </c>
      <c r="Q319" s="354">
        <f>'Sch A. Input'!$G102+SUMIFS('Sch A. Input'!$I102:$BJ102,'Sch A. Input'!$I$14:$BJ$14,"Total",'Sch A. Input'!$I$13:$BJ$13,"&lt;="&amp;Q$231)</f>
        <v>0</v>
      </c>
      <c r="R319" s="354">
        <f>'Sch A. Input'!$G102+SUMIFS('Sch A. Input'!$I102:$BJ102,'Sch A. Input'!$I$14:$BJ$14,"Total",'Sch A. Input'!$I$13:$BJ$13,"&lt;="&amp;R$231)</f>
        <v>0</v>
      </c>
      <c r="S319" s="354">
        <f>'Sch A. Input'!$G102+SUMIFS('Sch A. Input'!$I102:$BJ102,'Sch A. Input'!$I$14:$BJ$14,"Total",'Sch A. Input'!$I$13:$BJ$13,"&lt;="&amp;S$231)</f>
        <v>0</v>
      </c>
      <c r="T319" s="354">
        <f>'Sch A. Input'!$G102+SUMIFS('Sch A. Input'!$I102:$BJ102,'Sch A. Input'!$I$14:$BJ$14,"Total",'Sch A. Input'!$I$13:$BJ$13,"&lt;="&amp;T$231)</f>
        <v>0</v>
      </c>
      <c r="U319" s="354">
        <f>'Sch A. Input'!$G102+SUMIFS('Sch A. Input'!$I102:$BJ102,'Sch A. Input'!$I$14:$BJ$14,"Total",'Sch A. Input'!$I$13:$BJ$13,"&lt;="&amp;U$231)</f>
        <v>0</v>
      </c>
      <c r="V319" s="354">
        <f>'Sch A. Input'!$G102+SUMIFS('Sch A. Input'!$I102:$BJ102,'Sch A. Input'!$I$14:$BJ$14,"Total",'Sch A. Input'!$I$13:$BJ$13,"&lt;="&amp;V$231)</f>
        <v>0</v>
      </c>
      <c r="W319" s="354">
        <f>'Sch A. Input'!$G102+SUMIFS('Sch A. Input'!$I102:$BJ102,'Sch A. Input'!$I$14:$BJ$14,"Total",'Sch A. Input'!$I$13:$BJ$13,"&lt;="&amp;W$231)</f>
        <v>0</v>
      </c>
      <c r="X319" s="314">
        <f>'Sch A. Input'!$G102+SUMIFS('Sch A. Input'!$I102:$BJ102,'Sch A. Input'!$I$14:$BJ$14,"Total",'Sch A. Input'!$I$13:$BJ$13,"&lt;="&amp;X$231)</f>
        <v>0</v>
      </c>
      <c r="Y319" s="317">
        <f t="array" ref="Y319">IFERROR(INDEX($G$231:$X$231,1,MATCH(TRUE,G319:X319&gt;=900000,FALSE)),0)</f>
        <v>0</v>
      </c>
      <c r="Z319" s="341">
        <f t="shared" si="179"/>
        <v>0</v>
      </c>
      <c r="AA319" s="225">
        <f>SUMIFS('Sch A. Input'!I102:BJ102,'Sch A. Input'!$I$14:$BJ$14,"Recurring",'Sch A. Input'!$I$13:$BJ$13,"&lt;="&amp;Y319)</f>
        <v>0</v>
      </c>
      <c r="AB319" s="281">
        <f>SUMIFS('Sch A. Input'!J102:BK102,'Sch A. Input'!$J$14:$BK$14,"One-time",'Sch A. Input'!$J$13:$BK$13,"&lt;="&amp;Y319)</f>
        <v>0</v>
      </c>
      <c r="AC319" s="343">
        <f t="shared" si="180"/>
        <v>0</v>
      </c>
      <c r="AD319" s="346">
        <f t="shared" si="181"/>
        <v>0</v>
      </c>
      <c r="AH319" s="20"/>
      <c r="AL319" s="44"/>
      <c r="BK319" s="2"/>
      <c r="BL319" s="2"/>
      <c r="BM319" s="2"/>
      <c r="BN319" s="2"/>
      <c r="BO319" s="2"/>
      <c r="BP319" s="2"/>
      <c r="BQ319" s="2"/>
      <c r="BR319" s="2"/>
      <c r="BS319" s="2"/>
      <c r="CI319"/>
      <c r="CJ319"/>
      <c r="CK319"/>
      <c r="CL319"/>
      <c r="CM319"/>
      <c r="CN319"/>
      <c r="CO319"/>
      <c r="CP319"/>
      <c r="CQ319"/>
    </row>
    <row r="320" spans="2:95" x14ac:dyDescent="0.25">
      <c r="B320" s="70" t="str">
        <f t="shared" ref="B320:C320" si="204">B212</f>
        <v/>
      </c>
      <c r="C320" s="169" t="str">
        <f t="shared" si="204"/>
        <v/>
      </c>
      <c r="D320" s="303"/>
      <c r="E320" s="304"/>
      <c r="F320" s="275"/>
      <c r="G320" s="307">
        <f>'Sch A. Input'!$G103+SUMIFS('Sch A. Input'!$I103:$BJ103,'Sch A. Input'!$I$14:$BJ$14,"Total",'Sch A. Input'!$I$13:$BJ$13,"&lt;="&amp;G$231)</f>
        <v>0</v>
      </c>
      <c r="H320" s="308">
        <f>'Sch A. Input'!$G103+SUMIFS('Sch A. Input'!$I103:$BJ103,'Sch A. Input'!$I$14:$BJ$14,"Total",'Sch A. Input'!$I$13:$BJ$13,"&lt;="&amp;H$231)</f>
        <v>0</v>
      </c>
      <c r="I320" s="98">
        <f>'Sch A. Input'!$G103+SUMIFS('Sch A. Input'!$I103:$BJ103,'Sch A. Input'!$I$14:$BJ$14,"Total",'Sch A. Input'!$I$13:$BJ$13,"&lt;="&amp;I$231)</f>
        <v>0</v>
      </c>
      <c r="J320" s="248">
        <f>'Sch A. Input'!$G103+SUMIFS('Sch A. Input'!$I103:$BJ103,'Sch A. Input'!$I$14:$BJ$14,"Total",'Sch A. Input'!$I$13:$BJ$13,"&lt;="&amp;J$231)</f>
        <v>0</v>
      </c>
      <c r="K320" s="248">
        <f>'Sch A. Input'!$G103+SUMIFS('Sch A. Input'!$I103:$BJ103,'Sch A. Input'!$I$14:$BJ$14,"Total",'Sch A. Input'!$I$13:$BJ$13,"&lt;="&amp;K$231)</f>
        <v>0</v>
      </c>
      <c r="L320" s="248">
        <f>'Sch A. Input'!$G103+SUMIFS('Sch A. Input'!$I103:$BJ103,'Sch A. Input'!$I$14:$BJ$14,"Total",'Sch A. Input'!$I$13:$BJ$13,"&lt;="&amp;L$231)</f>
        <v>0</v>
      </c>
      <c r="M320" s="248">
        <f>'Sch A. Input'!$G103+SUMIFS('Sch A. Input'!$I103:$BJ103,'Sch A. Input'!$I$14:$BJ$14,"Total",'Sch A. Input'!$I$13:$BJ$13,"&lt;="&amp;M$231)</f>
        <v>0</v>
      </c>
      <c r="N320" s="248">
        <f>'Sch A. Input'!$G103+SUMIFS('Sch A. Input'!$I103:$BJ103,'Sch A. Input'!$I$14:$BJ$14,"Total",'Sch A. Input'!$I$13:$BJ$13,"&lt;="&amp;N$231)</f>
        <v>0</v>
      </c>
      <c r="O320" s="354">
        <f>'Sch A. Input'!$G103+SUMIFS('Sch A. Input'!$I103:$BJ103,'Sch A. Input'!$I$14:$BJ$14,"Total",'Sch A. Input'!$I$13:$BJ$13,"&lt;="&amp;O$231)</f>
        <v>0</v>
      </c>
      <c r="P320" s="354">
        <f>'Sch A. Input'!$G103+SUMIFS('Sch A. Input'!$I103:$BJ103,'Sch A. Input'!$I$14:$BJ$14,"Total",'Sch A. Input'!$I$13:$BJ$13,"&lt;="&amp;P$231)</f>
        <v>0</v>
      </c>
      <c r="Q320" s="354">
        <f>'Sch A. Input'!$G103+SUMIFS('Sch A. Input'!$I103:$BJ103,'Sch A. Input'!$I$14:$BJ$14,"Total",'Sch A. Input'!$I$13:$BJ$13,"&lt;="&amp;Q$231)</f>
        <v>0</v>
      </c>
      <c r="R320" s="354">
        <f>'Sch A. Input'!$G103+SUMIFS('Sch A. Input'!$I103:$BJ103,'Sch A. Input'!$I$14:$BJ$14,"Total",'Sch A. Input'!$I$13:$BJ$13,"&lt;="&amp;R$231)</f>
        <v>0</v>
      </c>
      <c r="S320" s="354">
        <f>'Sch A. Input'!$G103+SUMIFS('Sch A. Input'!$I103:$BJ103,'Sch A. Input'!$I$14:$BJ$14,"Total",'Sch A. Input'!$I$13:$BJ$13,"&lt;="&amp;S$231)</f>
        <v>0</v>
      </c>
      <c r="T320" s="354">
        <f>'Sch A. Input'!$G103+SUMIFS('Sch A. Input'!$I103:$BJ103,'Sch A. Input'!$I$14:$BJ$14,"Total",'Sch A. Input'!$I$13:$BJ$13,"&lt;="&amp;T$231)</f>
        <v>0</v>
      </c>
      <c r="U320" s="354">
        <f>'Sch A. Input'!$G103+SUMIFS('Sch A. Input'!$I103:$BJ103,'Sch A. Input'!$I$14:$BJ$14,"Total",'Sch A. Input'!$I$13:$BJ$13,"&lt;="&amp;U$231)</f>
        <v>0</v>
      </c>
      <c r="V320" s="354">
        <f>'Sch A. Input'!$G103+SUMIFS('Sch A. Input'!$I103:$BJ103,'Sch A. Input'!$I$14:$BJ$14,"Total",'Sch A. Input'!$I$13:$BJ$13,"&lt;="&amp;V$231)</f>
        <v>0</v>
      </c>
      <c r="W320" s="354">
        <f>'Sch A. Input'!$G103+SUMIFS('Sch A. Input'!$I103:$BJ103,'Sch A. Input'!$I$14:$BJ$14,"Total",'Sch A. Input'!$I$13:$BJ$13,"&lt;="&amp;W$231)</f>
        <v>0</v>
      </c>
      <c r="X320" s="314">
        <f>'Sch A. Input'!$G103+SUMIFS('Sch A. Input'!$I103:$BJ103,'Sch A. Input'!$I$14:$BJ$14,"Total",'Sch A. Input'!$I$13:$BJ$13,"&lt;="&amp;X$231)</f>
        <v>0</v>
      </c>
      <c r="Y320" s="317">
        <f t="array" ref="Y320">IFERROR(INDEX($G$231:$X$231,1,MATCH(TRUE,G320:X320&gt;=900000,FALSE)),0)</f>
        <v>0</v>
      </c>
      <c r="Z320" s="341">
        <f t="shared" si="179"/>
        <v>0</v>
      </c>
      <c r="AA320" s="225">
        <f>SUMIFS('Sch A. Input'!I103:BJ103,'Sch A. Input'!$I$14:$BJ$14,"Recurring",'Sch A. Input'!$I$13:$BJ$13,"&lt;="&amp;Y320)</f>
        <v>0</v>
      </c>
      <c r="AB320" s="281">
        <f>SUMIFS('Sch A. Input'!J103:BK103,'Sch A. Input'!$J$14:$BK$14,"One-time",'Sch A. Input'!$J$13:$BK$13,"&lt;="&amp;Y320)</f>
        <v>0</v>
      </c>
      <c r="AC320" s="343">
        <f t="shared" si="180"/>
        <v>0</v>
      </c>
      <c r="AD320" s="346">
        <f t="shared" si="181"/>
        <v>0</v>
      </c>
      <c r="AH320" s="20"/>
      <c r="AL320" s="44"/>
      <c r="BK320" s="2"/>
      <c r="BL320" s="2"/>
      <c r="BM320" s="2"/>
      <c r="BN320" s="2"/>
      <c r="BO320" s="2"/>
      <c r="BP320" s="2"/>
      <c r="BQ320" s="2"/>
      <c r="BR320" s="2"/>
      <c r="BS320" s="2"/>
      <c r="CI320"/>
      <c r="CJ320"/>
      <c r="CK320"/>
      <c r="CL320"/>
      <c r="CM320"/>
      <c r="CN320"/>
      <c r="CO320"/>
      <c r="CP320"/>
      <c r="CQ320"/>
    </row>
    <row r="321" spans="2:95" x14ac:dyDescent="0.25">
      <c r="B321" s="70" t="str">
        <f t="shared" ref="B321:C321" si="205">B213</f>
        <v/>
      </c>
      <c r="C321" s="169" t="str">
        <f t="shared" si="205"/>
        <v/>
      </c>
      <c r="D321" s="303"/>
      <c r="E321" s="304"/>
      <c r="F321" s="275"/>
      <c r="G321" s="307">
        <f>'Sch A. Input'!$G104+SUMIFS('Sch A. Input'!$I104:$BJ104,'Sch A. Input'!$I$14:$BJ$14,"Total",'Sch A. Input'!$I$13:$BJ$13,"&lt;="&amp;G$231)</f>
        <v>0</v>
      </c>
      <c r="H321" s="308">
        <f>'Sch A. Input'!$G104+SUMIFS('Sch A. Input'!$I104:$BJ104,'Sch A. Input'!$I$14:$BJ$14,"Total",'Sch A. Input'!$I$13:$BJ$13,"&lt;="&amp;H$231)</f>
        <v>0</v>
      </c>
      <c r="I321" s="98">
        <f>'Sch A. Input'!$G104+SUMIFS('Sch A. Input'!$I104:$BJ104,'Sch A. Input'!$I$14:$BJ$14,"Total",'Sch A. Input'!$I$13:$BJ$13,"&lt;="&amp;I$231)</f>
        <v>0</v>
      </c>
      <c r="J321" s="248">
        <f>'Sch A. Input'!$G104+SUMIFS('Sch A. Input'!$I104:$BJ104,'Sch A. Input'!$I$14:$BJ$14,"Total",'Sch A. Input'!$I$13:$BJ$13,"&lt;="&amp;J$231)</f>
        <v>0</v>
      </c>
      <c r="K321" s="248">
        <f>'Sch A. Input'!$G104+SUMIFS('Sch A. Input'!$I104:$BJ104,'Sch A. Input'!$I$14:$BJ$14,"Total",'Sch A. Input'!$I$13:$BJ$13,"&lt;="&amp;K$231)</f>
        <v>0</v>
      </c>
      <c r="L321" s="248">
        <f>'Sch A. Input'!$G104+SUMIFS('Sch A. Input'!$I104:$BJ104,'Sch A. Input'!$I$14:$BJ$14,"Total",'Sch A. Input'!$I$13:$BJ$13,"&lt;="&amp;L$231)</f>
        <v>0</v>
      </c>
      <c r="M321" s="248">
        <f>'Sch A. Input'!$G104+SUMIFS('Sch A. Input'!$I104:$BJ104,'Sch A. Input'!$I$14:$BJ$14,"Total",'Sch A. Input'!$I$13:$BJ$13,"&lt;="&amp;M$231)</f>
        <v>0</v>
      </c>
      <c r="N321" s="248">
        <f>'Sch A. Input'!$G104+SUMIFS('Sch A. Input'!$I104:$BJ104,'Sch A. Input'!$I$14:$BJ$14,"Total",'Sch A. Input'!$I$13:$BJ$13,"&lt;="&amp;N$231)</f>
        <v>0</v>
      </c>
      <c r="O321" s="354">
        <f>'Sch A. Input'!$G104+SUMIFS('Sch A. Input'!$I104:$BJ104,'Sch A. Input'!$I$14:$BJ$14,"Total",'Sch A. Input'!$I$13:$BJ$13,"&lt;="&amp;O$231)</f>
        <v>0</v>
      </c>
      <c r="P321" s="354">
        <f>'Sch A. Input'!$G104+SUMIFS('Sch A. Input'!$I104:$BJ104,'Sch A. Input'!$I$14:$BJ$14,"Total",'Sch A. Input'!$I$13:$BJ$13,"&lt;="&amp;P$231)</f>
        <v>0</v>
      </c>
      <c r="Q321" s="354">
        <f>'Sch A. Input'!$G104+SUMIFS('Sch A. Input'!$I104:$BJ104,'Sch A. Input'!$I$14:$BJ$14,"Total",'Sch A. Input'!$I$13:$BJ$13,"&lt;="&amp;Q$231)</f>
        <v>0</v>
      </c>
      <c r="R321" s="354">
        <f>'Sch A. Input'!$G104+SUMIFS('Sch A. Input'!$I104:$BJ104,'Sch A. Input'!$I$14:$BJ$14,"Total",'Sch A. Input'!$I$13:$BJ$13,"&lt;="&amp;R$231)</f>
        <v>0</v>
      </c>
      <c r="S321" s="354">
        <f>'Sch A. Input'!$G104+SUMIFS('Sch A. Input'!$I104:$BJ104,'Sch A. Input'!$I$14:$BJ$14,"Total",'Sch A. Input'!$I$13:$BJ$13,"&lt;="&amp;S$231)</f>
        <v>0</v>
      </c>
      <c r="T321" s="354">
        <f>'Sch A. Input'!$G104+SUMIFS('Sch A. Input'!$I104:$BJ104,'Sch A. Input'!$I$14:$BJ$14,"Total",'Sch A. Input'!$I$13:$BJ$13,"&lt;="&amp;T$231)</f>
        <v>0</v>
      </c>
      <c r="U321" s="354">
        <f>'Sch A. Input'!$G104+SUMIFS('Sch A. Input'!$I104:$BJ104,'Sch A. Input'!$I$14:$BJ$14,"Total",'Sch A. Input'!$I$13:$BJ$13,"&lt;="&amp;U$231)</f>
        <v>0</v>
      </c>
      <c r="V321" s="354">
        <f>'Sch A. Input'!$G104+SUMIFS('Sch A. Input'!$I104:$BJ104,'Sch A. Input'!$I$14:$BJ$14,"Total",'Sch A. Input'!$I$13:$BJ$13,"&lt;="&amp;V$231)</f>
        <v>0</v>
      </c>
      <c r="W321" s="354">
        <f>'Sch A. Input'!$G104+SUMIFS('Sch A. Input'!$I104:$BJ104,'Sch A. Input'!$I$14:$BJ$14,"Total",'Sch A. Input'!$I$13:$BJ$13,"&lt;="&amp;W$231)</f>
        <v>0</v>
      </c>
      <c r="X321" s="314">
        <f>'Sch A. Input'!$G104+SUMIFS('Sch A. Input'!$I104:$BJ104,'Sch A. Input'!$I$14:$BJ$14,"Total",'Sch A. Input'!$I$13:$BJ$13,"&lt;="&amp;X$231)</f>
        <v>0</v>
      </c>
      <c r="Y321" s="317">
        <f t="array" ref="Y321">IFERROR(INDEX($G$231:$X$231,1,MATCH(TRUE,G321:X321&gt;=900000,FALSE)),0)</f>
        <v>0</v>
      </c>
      <c r="Z321" s="341">
        <f t="shared" si="179"/>
        <v>0</v>
      </c>
      <c r="AA321" s="225">
        <f>SUMIFS('Sch A. Input'!I104:BJ104,'Sch A. Input'!$I$14:$BJ$14,"Recurring",'Sch A. Input'!$I$13:$BJ$13,"&lt;="&amp;Y321)</f>
        <v>0</v>
      </c>
      <c r="AB321" s="281">
        <f>SUMIFS('Sch A. Input'!J104:BK104,'Sch A. Input'!$J$14:$BK$14,"One-time",'Sch A. Input'!$J$13:$BK$13,"&lt;="&amp;Y321)</f>
        <v>0</v>
      </c>
      <c r="AC321" s="343">
        <f t="shared" si="180"/>
        <v>0</v>
      </c>
      <c r="AD321" s="346">
        <f t="shared" si="181"/>
        <v>0</v>
      </c>
      <c r="AH321" s="20"/>
      <c r="AL321" s="44"/>
      <c r="BK321" s="2"/>
      <c r="BL321" s="2"/>
      <c r="BM321" s="2"/>
      <c r="BN321" s="2"/>
      <c r="BO321" s="2"/>
      <c r="BP321" s="2"/>
      <c r="BQ321" s="2"/>
      <c r="BR321" s="2"/>
      <c r="BS321" s="2"/>
      <c r="CI321"/>
      <c r="CJ321"/>
      <c r="CK321"/>
      <c r="CL321"/>
      <c r="CM321"/>
      <c r="CN321"/>
      <c r="CO321"/>
      <c r="CP321"/>
      <c r="CQ321"/>
    </row>
    <row r="322" spans="2:95" x14ac:dyDescent="0.25">
      <c r="B322" s="70" t="str">
        <f t="shared" ref="B322:C322" si="206">B214</f>
        <v/>
      </c>
      <c r="C322" s="169" t="str">
        <f t="shared" si="206"/>
        <v/>
      </c>
      <c r="D322" s="303"/>
      <c r="E322" s="304"/>
      <c r="F322" s="275"/>
      <c r="G322" s="307">
        <f>'Sch A. Input'!$G105+SUMIFS('Sch A. Input'!$I105:$BJ105,'Sch A. Input'!$I$14:$BJ$14,"Total",'Sch A. Input'!$I$13:$BJ$13,"&lt;="&amp;G$231)</f>
        <v>0</v>
      </c>
      <c r="H322" s="308">
        <f>'Sch A. Input'!$G105+SUMIFS('Sch A. Input'!$I105:$BJ105,'Sch A. Input'!$I$14:$BJ$14,"Total",'Sch A. Input'!$I$13:$BJ$13,"&lt;="&amp;H$231)</f>
        <v>0</v>
      </c>
      <c r="I322" s="98">
        <f>'Sch A. Input'!$G105+SUMIFS('Sch A. Input'!$I105:$BJ105,'Sch A. Input'!$I$14:$BJ$14,"Total",'Sch A. Input'!$I$13:$BJ$13,"&lt;="&amp;I$231)</f>
        <v>0</v>
      </c>
      <c r="J322" s="248">
        <f>'Sch A. Input'!$G105+SUMIFS('Sch A. Input'!$I105:$BJ105,'Sch A. Input'!$I$14:$BJ$14,"Total",'Sch A. Input'!$I$13:$BJ$13,"&lt;="&amp;J$231)</f>
        <v>0</v>
      </c>
      <c r="K322" s="248">
        <f>'Sch A. Input'!$G105+SUMIFS('Sch A. Input'!$I105:$BJ105,'Sch A. Input'!$I$14:$BJ$14,"Total",'Sch A. Input'!$I$13:$BJ$13,"&lt;="&amp;K$231)</f>
        <v>0</v>
      </c>
      <c r="L322" s="248">
        <f>'Sch A. Input'!$G105+SUMIFS('Sch A. Input'!$I105:$BJ105,'Sch A. Input'!$I$14:$BJ$14,"Total",'Sch A. Input'!$I$13:$BJ$13,"&lt;="&amp;L$231)</f>
        <v>0</v>
      </c>
      <c r="M322" s="248">
        <f>'Sch A. Input'!$G105+SUMIFS('Sch A. Input'!$I105:$BJ105,'Sch A. Input'!$I$14:$BJ$14,"Total",'Sch A. Input'!$I$13:$BJ$13,"&lt;="&amp;M$231)</f>
        <v>0</v>
      </c>
      <c r="N322" s="248">
        <f>'Sch A. Input'!$G105+SUMIFS('Sch A. Input'!$I105:$BJ105,'Sch A. Input'!$I$14:$BJ$14,"Total",'Sch A. Input'!$I$13:$BJ$13,"&lt;="&amp;N$231)</f>
        <v>0</v>
      </c>
      <c r="O322" s="354">
        <f>'Sch A. Input'!$G105+SUMIFS('Sch A. Input'!$I105:$BJ105,'Sch A. Input'!$I$14:$BJ$14,"Total",'Sch A. Input'!$I$13:$BJ$13,"&lt;="&amp;O$231)</f>
        <v>0</v>
      </c>
      <c r="P322" s="354">
        <f>'Sch A. Input'!$G105+SUMIFS('Sch A. Input'!$I105:$BJ105,'Sch A. Input'!$I$14:$BJ$14,"Total",'Sch A. Input'!$I$13:$BJ$13,"&lt;="&amp;P$231)</f>
        <v>0</v>
      </c>
      <c r="Q322" s="354">
        <f>'Sch A. Input'!$G105+SUMIFS('Sch A. Input'!$I105:$BJ105,'Sch A. Input'!$I$14:$BJ$14,"Total",'Sch A. Input'!$I$13:$BJ$13,"&lt;="&amp;Q$231)</f>
        <v>0</v>
      </c>
      <c r="R322" s="354">
        <f>'Sch A. Input'!$G105+SUMIFS('Sch A. Input'!$I105:$BJ105,'Sch A. Input'!$I$14:$BJ$14,"Total",'Sch A. Input'!$I$13:$BJ$13,"&lt;="&amp;R$231)</f>
        <v>0</v>
      </c>
      <c r="S322" s="354">
        <f>'Sch A. Input'!$G105+SUMIFS('Sch A. Input'!$I105:$BJ105,'Sch A. Input'!$I$14:$BJ$14,"Total",'Sch A. Input'!$I$13:$BJ$13,"&lt;="&amp;S$231)</f>
        <v>0</v>
      </c>
      <c r="T322" s="354">
        <f>'Sch A. Input'!$G105+SUMIFS('Sch A. Input'!$I105:$BJ105,'Sch A. Input'!$I$14:$BJ$14,"Total",'Sch A. Input'!$I$13:$BJ$13,"&lt;="&amp;T$231)</f>
        <v>0</v>
      </c>
      <c r="U322" s="354">
        <f>'Sch A. Input'!$G105+SUMIFS('Sch A. Input'!$I105:$BJ105,'Sch A. Input'!$I$14:$BJ$14,"Total",'Sch A. Input'!$I$13:$BJ$13,"&lt;="&amp;U$231)</f>
        <v>0</v>
      </c>
      <c r="V322" s="354">
        <f>'Sch A. Input'!$G105+SUMIFS('Sch A. Input'!$I105:$BJ105,'Sch A. Input'!$I$14:$BJ$14,"Total",'Sch A. Input'!$I$13:$BJ$13,"&lt;="&amp;V$231)</f>
        <v>0</v>
      </c>
      <c r="W322" s="354">
        <f>'Sch A. Input'!$G105+SUMIFS('Sch A. Input'!$I105:$BJ105,'Sch A. Input'!$I$14:$BJ$14,"Total",'Sch A. Input'!$I$13:$BJ$13,"&lt;="&amp;W$231)</f>
        <v>0</v>
      </c>
      <c r="X322" s="314">
        <f>'Sch A. Input'!$G105+SUMIFS('Sch A. Input'!$I105:$BJ105,'Sch A. Input'!$I$14:$BJ$14,"Total",'Sch A. Input'!$I$13:$BJ$13,"&lt;="&amp;X$231)</f>
        <v>0</v>
      </c>
      <c r="Y322" s="317">
        <f t="array" ref="Y322">IFERROR(INDEX($G$231:$X$231,1,MATCH(TRUE,G322:X322&gt;=900000,FALSE)),0)</f>
        <v>0</v>
      </c>
      <c r="Z322" s="341">
        <f t="shared" si="179"/>
        <v>0</v>
      </c>
      <c r="AA322" s="225">
        <f>SUMIFS('Sch A. Input'!I105:BJ105,'Sch A. Input'!$I$14:$BJ$14,"Recurring",'Sch A. Input'!$I$13:$BJ$13,"&lt;="&amp;Y322)</f>
        <v>0</v>
      </c>
      <c r="AB322" s="281">
        <f>SUMIFS('Sch A. Input'!J105:BK105,'Sch A. Input'!$J$14:$BK$14,"One-time",'Sch A. Input'!$J$13:$BK$13,"&lt;="&amp;Y322)</f>
        <v>0</v>
      </c>
      <c r="AC322" s="343">
        <f t="shared" si="180"/>
        <v>0</v>
      </c>
      <c r="AD322" s="346">
        <f t="shared" si="181"/>
        <v>0</v>
      </c>
      <c r="AH322" s="20"/>
      <c r="AL322" s="44"/>
      <c r="BK322" s="2"/>
      <c r="BL322" s="2"/>
      <c r="BM322" s="2"/>
      <c r="BN322" s="2"/>
      <c r="BO322" s="2"/>
      <c r="BP322" s="2"/>
      <c r="BQ322" s="2"/>
      <c r="BR322" s="2"/>
      <c r="BS322" s="2"/>
      <c r="CI322"/>
      <c r="CJ322"/>
      <c r="CK322"/>
      <c r="CL322"/>
      <c r="CM322"/>
      <c r="CN322"/>
      <c r="CO322"/>
      <c r="CP322"/>
      <c r="CQ322"/>
    </row>
    <row r="323" spans="2:95" x14ac:dyDescent="0.25">
      <c r="B323" s="70" t="str">
        <f t="shared" ref="B323:C323" si="207">B215</f>
        <v/>
      </c>
      <c r="C323" s="169" t="str">
        <f t="shared" si="207"/>
        <v/>
      </c>
      <c r="D323" s="303"/>
      <c r="E323" s="304"/>
      <c r="F323" s="275"/>
      <c r="G323" s="307">
        <f>'Sch A. Input'!$G106+SUMIFS('Sch A. Input'!$I106:$BJ106,'Sch A. Input'!$I$14:$BJ$14,"Total",'Sch A. Input'!$I$13:$BJ$13,"&lt;="&amp;G$231)</f>
        <v>0</v>
      </c>
      <c r="H323" s="308">
        <f>'Sch A. Input'!$G106+SUMIFS('Sch A. Input'!$I106:$BJ106,'Sch A. Input'!$I$14:$BJ$14,"Total",'Sch A. Input'!$I$13:$BJ$13,"&lt;="&amp;H$231)</f>
        <v>0</v>
      </c>
      <c r="I323" s="98">
        <f>'Sch A. Input'!$G106+SUMIFS('Sch A. Input'!$I106:$BJ106,'Sch A. Input'!$I$14:$BJ$14,"Total",'Sch A. Input'!$I$13:$BJ$13,"&lt;="&amp;I$231)</f>
        <v>0</v>
      </c>
      <c r="J323" s="248">
        <f>'Sch A. Input'!$G106+SUMIFS('Sch A. Input'!$I106:$BJ106,'Sch A. Input'!$I$14:$BJ$14,"Total",'Sch A. Input'!$I$13:$BJ$13,"&lt;="&amp;J$231)</f>
        <v>0</v>
      </c>
      <c r="K323" s="248">
        <f>'Sch A. Input'!$G106+SUMIFS('Sch A. Input'!$I106:$BJ106,'Sch A. Input'!$I$14:$BJ$14,"Total",'Sch A. Input'!$I$13:$BJ$13,"&lt;="&amp;K$231)</f>
        <v>0</v>
      </c>
      <c r="L323" s="248">
        <f>'Sch A. Input'!$G106+SUMIFS('Sch A. Input'!$I106:$BJ106,'Sch A. Input'!$I$14:$BJ$14,"Total",'Sch A. Input'!$I$13:$BJ$13,"&lt;="&amp;L$231)</f>
        <v>0</v>
      </c>
      <c r="M323" s="248">
        <f>'Sch A. Input'!$G106+SUMIFS('Sch A. Input'!$I106:$BJ106,'Sch A. Input'!$I$14:$BJ$14,"Total",'Sch A. Input'!$I$13:$BJ$13,"&lt;="&amp;M$231)</f>
        <v>0</v>
      </c>
      <c r="N323" s="248">
        <f>'Sch A. Input'!$G106+SUMIFS('Sch A. Input'!$I106:$BJ106,'Sch A. Input'!$I$14:$BJ$14,"Total",'Sch A. Input'!$I$13:$BJ$13,"&lt;="&amp;N$231)</f>
        <v>0</v>
      </c>
      <c r="O323" s="354">
        <f>'Sch A. Input'!$G106+SUMIFS('Sch A. Input'!$I106:$BJ106,'Sch A. Input'!$I$14:$BJ$14,"Total",'Sch A. Input'!$I$13:$BJ$13,"&lt;="&amp;O$231)</f>
        <v>0</v>
      </c>
      <c r="P323" s="354">
        <f>'Sch A. Input'!$G106+SUMIFS('Sch A. Input'!$I106:$BJ106,'Sch A. Input'!$I$14:$BJ$14,"Total",'Sch A. Input'!$I$13:$BJ$13,"&lt;="&amp;P$231)</f>
        <v>0</v>
      </c>
      <c r="Q323" s="354">
        <f>'Sch A. Input'!$G106+SUMIFS('Sch A. Input'!$I106:$BJ106,'Sch A. Input'!$I$14:$BJ$14,"Total",'Sch A. Input'!$I$13:$BJ$13,"&lt;="&amp;Q$231)</f>
        <v>0</v>
      </c>
      <c r="R323" s="354">
        <f>'Sch A. Input'!$G106+SUMIFS('Sch A. Input'!$I106:$BJ106,'Sch A. Input'!$I$14:$BJ$14,"Total",'Sch A. Input'!$I$13:$BJ$13,"&lt;="&amp;R$231)</f>
        <v>0</v>
      </c>
      <c r="S323" s="354">
        <f>'Sch A. Input'!$G106+SUMIFS('Sch A. Input'!$I106:$BJ106,'Sch A. Input'!$I$14:$BJ$14,"Total",'Sch A. Input'!$I$13:$BJ$13,"&lt;="&amp;S$231)</f>
        <v>0</v>
      </c>
      <c r="T323" s="354">
        <f>'Sch A. Input'!$G106+SUMIFS('Sch A. Input'!$I106:$BJ106,'Sch A. Input'!$I$14:$BJ$14,"Total",'Sch A. Input'!$I$13:$BJ$13,"&lt;="&amp;T$231)</f>
        <v>0</v>
      </c>
      <c r="U323" s="354">
        <f>'Sch A. Input'!$G106+SUMIFS('Sch A. Input'!$I106:$BJ106,'Sch A. Input'!$I$14:$BJ$14,"Total",'Sch A. Input'!$I$13:$BJ$13,"&lt;="&amp;U$231)</f>
        <v>0</v>
      </c>
      <c r="V323" s="354">
        <f>'Sch A. Input'!$G106+SUMIFS('Sch A. Input'!$I106:$BJ106,'Sch A. Input'!$I$14:$BJ$14,"Total",'Sch A. Input'!$I$13:$BJ$13,"&lt;="&amp;V$231)</f>
        <v>0</v>
      </c>
      <c r="W323" s="354">
        <f>'Sch A. Input'!$G106+SUMIFS('Sch A. Input'!$I106:$BJ106,'Sch A. Input'!$I$14:$BJ$14,"Total",'Sch A. Input'!$I$13:$BJ$13,"&lt;="&amp;W$231)</f>
        <v>0</v>
      </c>
      <c r="X323" s="314">
        <f>'Sch A. Input'!$G106+SUMIFS('Sch A. Input'!$I106:$BJ106,'Sch A. Input'!$I$14:$BJ$14,"Total",'Sch A. Input'!$I$13:$BJ$13,"&lt;="&amp;X$231)</f>
        <v>0</v>
      </c>
      <c r="Y323" s="317">
        <f t="array" ref="Y323">IFERROR(INDEX($G$231:$X$231,1,MATCH(TRUE,G323:X323&gt;=900000,FALSE)),0)</f>
        <v>0</v>
      </c>
      <c r="Z323" s="341">
        <f t="shared" si="179"/>
        <v>0</v>
      </c>
      <c r="AA323" s="225">
        <f>SUMIFS('Sch A. Input'!I106:BJ106,'Sch A. Input'!$I$14:$BJ$14,"Recurring",'Sch A. Input'!$I$13:$BJ$13,"&lt;="&amp;Y323)</f>
        <v>0</v>
      </c>
      <c r="AB323" s="281">
        <f>SUMIFS('Sch A. Input'!J106:BK106,'Sch A. Input'!$J$14:$BK$14,"One-time",'Sch A. Input'!$J$13:$BK$13,"&lt;="&amp;Y323)</f>
        <v>0</v>
      </c>
      <c r="AC323" s="343">
        <f t="shared" si="180"/>
        <v>0</v>
      </c>
      <c r="AD323" s="346">
        <f t="shared" si="181"/>
        <v>0</v>
      </c>
      <c r="AH323" s="20"/>
      <c r="AL323" s="44"/>
      <c r="BK323" s="2"/>
      <c r="BL323" s="2"/>
      <c r="BM323" s="2"/>
      <c r="BN323" s="2"/>
      <c r="BO323" s="2"/>
      <c r="BP323" s="2"/>
      <c r="BQ323" s="2"/>
      <c r="BR323" s="2"/>
      <c r="BS323" s="2"/>
      <c r="CI323"/>
      <c r="CJ323"/>
      <c r="CK323"/>
      <c r="CL323"/>
      <c r="CM323"/>
      <c r="CN323"/>
      <c r="CO323"/>
      <c r="CP323"/>
      <c r="CQ323"/>
    </row>
    <row r="324" spans="2:95" x14ac:dyDescent="0.25">
      <c r="B324" s="70" t="str">
        <f t="shared" ref="B324:C324" si="208">B216</f>
        <v/>
      </c>
      <c r="C324" s="169" t="str">
        <f t="shared" si="208"/>
        <v/>
      </c>
      <c r="D324" s="303"/>
      <c r="E324" s="304"/>
      <c r="F324" s="275"/>
      <c r="G324" s="307">
        <f>'Sch A. Input'!$G107+SUMIFS('Sch A. Input'!$I107:$BJ107,'Sch A. Input'!$I$14:$BJ$14,"Total",'Sch A. Input'!$I$13:$BJ$13,"&lt;="&amp;G$231)</f>
        <v>0</v>
      </c>
      <c r="H324" s="308">
        <f>'Sch A. Input'!$G107+SUMIFS('Sch A. Input'!$I107:$BJ107,'Sch A. Input'!$I$14:$BJ$14,"Total",'Sch A. Input'!$I$13:$BJ$13,"&lt;="&amp;H$231)</f>
        <v>0</v>
      </c>
      <c r="I324" s="98">
        <f>'Sch A. Input'!$G107+SUMIFS('Sch A. Input'!$I107:$BJ107,'Sch A. Input'!$I$14:$BJ$14,"Total",'Sch A. Input'!$I$13:$BJ$13,"&lt;="&amp;I$231)</f>
        <v>0</v>
      </c>
      <c r="J324" s="248">
        <f>'Sch A. Input'!$G107+SUMIFS('Sch A. Input'!$I107:$BJ107,'Sch A. Input'!$I$14:$BJ$14,"Total",'Sch A. Input'!$I$13:$BJ$13,"&lt;="&amp;J$231)</f>
        <v>0</v>
      </c>
      <c r="K324" s="248">
        <f>'Sch A. Input'!$G107+SUMIFS('Sch A. Input'!$I107:$BJ107,'Sch A. Input'!$I$14:$BJ$14,"Total",'Sch A. Input'!$I$13:$BJ$13,"&lt;="&amp;K$231)</f>
        <v>0</v>
      </c>
      <c r="L324" s="248">
        <f>'Sch A. Input'!$G107+SUMIFS('Sch A. Input'!$I107:$BJ107,'Sch A. Input'!$I$14:$BJ$14,"Total",'Sch A. Input'!$I$13:$BJ$13,"&lt;="&amp;L$231)</f>
        <v>0</v>
      </c>
      <c r="M324" s="248">
        <f>'Sch A. Input'!$G107+SUMIFS('Sch A. Input'!$I107:$BJ107,'Sch A. Input'!$I$14:$BJ$14,"Total",'Sch A. Input'!$I$13:$BJ$13,"&lt;="&amp;M$231)</f>
        <v>0</v>
      </c>
      <c r="N324" s="248">
        <f>'Sch A. Input'!$G107+SUMIFS('Sch A. Input'!$I107:$BJ107,'Sch A. Input'!$I$14:$BJ$14,"Total",'Sch A. Input'!$I$13:$BJ$13,"&lt;="&amp;N$231)</f>
        <v>0</v>
      </c>
      <c r="O324" s="354">
        <f>'Sch A. Input'!$G107+SUMIFS('Sch A. Input'!$I107:$BJ107,'Sch A. Input'!$I$14:$BJ$14,"Total",'Sch A. Input'!$I$13:$BJ$13,"&lt;="&amp;O$231)</f>
        <v>0</v>
      </c>
      <c r="P324" s="354">
        <f>'Sch A. Input'!$G107+SUMIFS('Sch A. Input'!$I107:$BJ107,'Sch A. Input'!$I$14:$BJ$14,"Total",'Sch A. Input'!$I$13:$BJ$13,"&lt;="&amp;P$231)</f>
        <v>0</v>
      </c>
      <c r="Q324" s="354">
        <f>'Sch A. Input'!$G107+SUMIFS('Sch A. Input'!$I107:$BJ107,'Sch A. Input'!$I$14:$BJ$14,"Total",'Sch A. Input'!$I$13:$BJ$13,"&lt;="&amp;Q$231)</f>
        <v>0</v>
      </c>
      <c r="R324" s="354">
        <f>'Sch A. Input'!$G107+SUMIFS('Sch A. Input'!$I107:$BJ107,'Sch A. Input'!$I$14:$BJ$14,"Total",'Sch A. Input'!$I$13:$BJ$13,"&lt;="&amp;R$231)</f>
        <v>0</v>
      </c>
      <c r="S324" s="354">
        <f>'Sch A. Input'!$G107+SUMIFS('Sch A. Input'!$I107:$BJ107,'Sch A. Input'!$I$14:$BJ$14,"Total",'Sch A. Input'!$I$13:$BJ$13,"&lt;="&amp;S$231)</f>
        <v>0</v>
      </c>
      <c r="T324" s="354">
        <f>'Sch A. Input'!$G107+SUMIFS('Sch A. Input'!$I107:$BJ107,'Sch A. Input'!$I$14:$BJ$14,"Total",'Sch A. Input'!$I$13:$BJ$13,"&lt;="&amp;T$231)</f>
        <v>0</v>
      </c>
      <c r="U324" s="354">
        <f>'Sch A. Input'!$G107+SUMIFS('Sch A. Input'!$I107:$BJ107,'Sch A. Input'!$I$14:$BJ$14,"Total",'Sch A. Input'!$I$13:$BJ$13,"&lt;="&amp;U$231)</f>
        <v>0</v>
      </c>
      <c r="V324" s="354">
        <f>'Sch A. Input'!$G107+SUMIFS('Sch A. Input'!$I107:$BJ107,'Sch A. Input'!$I$14:$BJ$14,"Total",'Sch A. Input'!$I$13:$BJ$13,"&lt;="&amp;V$231)</f>
        <v>0</v>
      </c>
      <c r="W324" s="354">
        <f>'Sch A. Input'!$G107+SUMIFS('Sch A. Input'!$I107:$BJ107,'Sch A. Input'!$I$14:$BJ$14,"Total",'Sch A. Input'!$I$13:$BJ$13,"&lt;="&amp;W$231)</f>
        <v>0</v>
      </c>
      <c r="X324" s="314">
        <f>'Sch A. Input'!$G107+SUMIFS('Sch A. Input'!$I107:$BJ107,'Sch A. Input'!$I$14:$BJ$14,"Total",'Sch A. Input'!$I$13:$BJ$13,"&lt;="&amp;X$231)</f>
        <v>0</v>
      </c>
      <c r="Y324" s="317">
        <f t="array" ref="Y324">IFERROR(INDEX($G$231:$X$231,1,MATCH(TRUE,G324:X324&gt;=900000,FALSE)),0)</f>
        <v>0</v>
      </c>
      <c r="Z324" s="341">
        <f t="shared" si="179"/>
        <v>0</v>
      </c>
      <c r="AA324" s="225">
        <f>SUMIFS('Sch A. Input'!I107:BJ107,'Sch A. Input'!$I$14:$BJ$14,"Recurring",'Sch A. Input'!$I$13:$BJ$13,"&lt;="&amp;Y324)</f>
        <v>0</v>
      </c>
      <c r="AB324" s="281">
        <f>SUMIFS('Sch A. Input'!J107:BK107,'Sch A. Input'!$J$14:$BK$14,"One-time",'Sch A. Input'!$J$13:$BK$13,"&lt;="&amp;Y324)</f>
        <v>0</v>
      </c>
      <c r="AC324" s="343">
        <f t="shared" si="180"/>
        <v>0</v>
      </c>
      <c r="AD324" s="346">
        <f t="shared" si="181"/>
        <v>0</v>
      </c>
      <c r="AH324" s="20"/>
      <c r="AL324" s="44"/>
      <c r="BK324" s="2"/>
      <c r="BL324" s="2"/>
      <c r="BM324" s="2"/>
      <c r="BN324" s="2"/>
      <c r="BO324" s="2"/>
      <c r="BP324" s="2"/>
      <c r="BQ324" s="2"/>
      <c r="BR324" s="2"/>
      <c r="BS324" s="2"/>
      <c r="CI324"/>
      <c r="CJ324"/>
      <c r="CK324"/>
      <c r="CL324"/>
      <c r="CM324"/>
      <c r="CN324"/>
      <c r="CO324"/>
      <c r="CP324"/>
      <c r="CQ324"/>
    </row>
    <row r="325" spans="2:95" x14ac:dyDescent="0.25">
      <c r="B325" s="70" t="str">
        <f t="shared" ref="B325:C325" si="209">B217</f>
        <v/>
      </c>
      <c r="C325" s="169" t="str">
        <f t="shared" si="209"/>
        <v/>
      </c>
      <c r="D325" s="303"/>
      <c r="E325" s="304"/>
      <c r="F325" s="275"/>
      <c r="G325" s="307">
        <f>'Sch A. Input'!$G108+SUMIFS('Sch A. Input'!$I108:$BJ108,'Sch A. Input'!$I$14:$BJ$14,"Total",'Sch A. Input'!$I$13:$BJ$13,"&lt;="&amp;G$231)</f>
        <v>0</v>
      </c>
      <c r="H325" s="308">
        <f>'Sch A. Input'!$G108+SUMIFS('Sch A. Input'!$I108:$BJ108,'Sch A. Input'!$I$14:$BJ$14,"Total",'Sch A. Input'!$I$13:$BJ$13,"&lt;="&amp;H$231)</f>
        <v>0</v>
      </c>
      <c r="I325" s="98">
        <f>'Sch A. Input'!$G108+SUMIFS('Sch A. Input'!$I108:$BJ108,'Sch A. Input'!$I$14:$BJ$14,"Total",'Sch A. Input'!$I$13:$BJ$13,"&lt;="&amp;I$231)</f>
        <v>0</v>
      </c>
      <c r="J325" s="248">
        <f>'Sch A. Input'!$G108+SUMIFS('Sch A. Input'!$I108:$BJ108,'Sch A. Input'!$I$14:$BJ$14,"Total",'Sch A. Input'!$I$13:$BJ$13,"&lt;="&amp;J$231)</f>
        <v>0</v>
      </c>
      <c r="K325" s="248">
        <f>'Sch A. Input'!$G108+SUMIFS('Sch A. Input'!$I108:$BJ108,'Sch A. Input'!$I$14:$BJ$14,"Total",'Sch A. Input'!$I$13:$BJ$13,"&lt;="&amp;K$231)</f>
        <v>0</v>
      </c>
      <c r="L325" s="248">
        <f>'Sch A. Input'!$G108+SUMIFS('Sch A. Input'!$I108:$BJ108,'Sch A. Input'!$I$14:$BJ$14,"Total",'Sch A. Input'!$I$13:$BJ$13,"&lt;="&amp;L$231)</f>
        <v>0</v>
      </c>
      <c r="M325" s="248">
        <f>'Sch A. Input'!$G108+SUMIFS('Sch A. Input'!$I108:$BJ108,'Sch A. Input'!$I$14:$BJ$14,"Total",'Sch A. Input'!$I$13:$BJ$13,"&lt;="&amp;M$231)</f>
        <v>0</v>
      </c>
      <c r="N325" s="248">
        <f>'Sch A. Input'!$G108+SUMIFS('Sch A. Input'!$I108:$BJ108,'Sch A. Input'!$I$14:$BJ$14,"Total",'Sch A. Input'!$I$13:$BJ$13,"&lt;="&amp;N$231)</f>
        <v>0</v>
      </c>
      <c r="O325" s="354">
        <f>'Sch A. Input'!$G108+SUMIFS('Sch A. Input'!$I108:$BJ108,'Sch A. Input'!$I$14:$BJ$14,"Total",'Sch A. Input'!$I$13:$BJ$13,"&lt;="&amp;O$231)</f>
        <v>0</v>
      </c>
      <c r="P325" s="354">
        <f>'Sch A. Input'!$G108+SUMIFS('Sch A. Input'!$I108:$BJ108,'Sch A. Input'!$I$14:$BJ$14,"Total",'Sch A. Input'!$I$13:$BJ$13,"&lt;="&amp;P$231)</f>
        <v>0</v>
      </c>
      <c r="Q325" s="354">
        <f>'Sch A. Input'!$G108+SUMIFS('Sch A. Input'!$I108:$BJ108,'Sch A. Input'!$I$14:$BJ$14,"Total",'Sch A. Input'!$I$13:$BJ$13,"&lt;="&amp;Q$231)</f>
        <v>0</v>
      </c>
      <c r="R325" s="354">
        <f>'Sch A. Input'!$G108+SUMIFS('Sch A. Input'!$I108:$BJ108,'Sch A. Input'!$I$14:$BJ$14,"Total",'Sch A. Input'!$I$13:$BJ$13,"&lt;="&amp;R$231)</f>
        <v>0</v>
      </c>
      <c r="S325" s="354">
        <f>'Sch A. Input'!$G108+SUMIFS('Sch A. Input'!$I108:$BJ108,'Sch A. Input'!$I$14:$BJ$14,"Total",'Sch A. Input'!$I$13:$BJ$13,"&lt;="&amp;S$231)</f>
        <v>0</v>
      </c>
      <c r="T325" s="354">
        <f>'Sch A. Input'!$G108+SUMIFS('Sch A. Input'!$I108:$BJ108,'Sch A. Input'!$I$14:$BJ$14,"Total",'Sch A. Input'!$I$13:$BJ$13,"&lt;="&amp;T$231)</f>
        <v>0</v>
      </c>
      <c r="U325" s="354">
        <f>'Sch A. Input'!$G108+SUMIFS('Sch A. Input'!$I108:$BJ108,'Sch A. Input'!$I$14:$BJ$14,"Total",'Sch A. Input'!$I$13:$BJ$13,"&lt;="&amp;U$231)</f>
        <v>0</v>
      </c>
      <c r="V325" s="354">
        <f>'Sch A. Input'!$G108+SUMIFS('Sch A. Input'!$I108:$BJ108,'Sch A. Input'!$I$14:$BJ$14,"Total",'Sch A. Input'!$I$13:$BJ$13,"&lt;="&amp;V$231)</f>
        <v>0</v>
      </c>
      <c r="W325" s="354">
        <f>'Sch A. Input'!$G108+SUMIFS('Sch A. Input'!$I108:$BJ108,'Sch A. Input'!$I$14:$BJ$14,"Total",'Sch A. Input'!$I$13:$BJ$13,"&lt;="&amp;W$231)</f>
        <v>0</v>
      </c>
      <c r="X325" s="314">
        <f>'Sch A. Input'!$G108+SUMIFS('Sch A. Input'!$I108:$BJ108,'Sch A. Input'!$I$14:$BJ$14,"Total",'Sch A. Input'!$I$13:$BJ$13,"&lt;="&amp;X$231)</f>
        <v>0</v>
      </c>
      <c r="Y325" s="317">
        <f t="array" ref="Y325">IFERROR(INDEX($G$231:$X$231,1,MATCH(TRUE,G325:X325&gt;=900000,FALSE)),0)</f>
        <v>0</v>
      </c>
      <c r="Z325" s="341">
        <f t="shared" si="179"/>
        <v>0</v>
      </c>
      <c r="AA325" s="225">
        <f>SUMIFS('Sch A. Input'!I108:BJ108,'Sch A. Input'!$I$14:$BJ$14,"Recurring",'Sch A. Input'!$I$13:$BJ$13,"&lt;="&amp;Y325)</f>
        <v>0</v>
      </c>
      <c r="AB325" s="281">
        <f>SUMIFS('Sch A. Input'!J108:BK108,'Sch A. Input'!$J$14:$BK$14,"One-time",'Sch A. Input'!$J$13:$BK$13,"&lt;="&amp;Y325)</f>
        <v>0</v>
      </c>
      <c r="AC325" s="343">
        <f t="shared" si="180"/>
        <v>0</v>
      </c>
      <c r="AD325" s="346">
        <f t="shared" si="181"/>
        <v>0</v>
      </c>
      <c r="AH325" s="20"/>
      <c r="AL325" s="44"/>
      <c r="BK325" s="2"/>
      <c r="BL325" s="2"/>
      <c r="BM325" s="2"/>
      <c r="BN325" s="2"/>
      <c r="BO325" s="2"/>
      <c r="BP325" s="2"/>
      <c r="BQ325" s="2"/>
      <c r="BR325" s="2"/>
      <c r="BS325" s="2"/>
      <c r="CI325"/>
      <c r="CJ325"/>
      <c r="CK325"/>
      <c r="CL325"/>
      <c r="CM325"/>
      <c r="CN325"/>
      <c r="CO325"/>
      <c r="CP325"/>
      <c r="CQ325"/>
    </row>
    <row r="326" spans="2:95" x14ac:dyDescent="0.25">
      <c r="B326" s="70" t="str">
        <f t="shared" ref="B326:C326" si="210">B218</f>
        <v/>
      </c>
      <c r="C326" s="169" t="str">
        <f t="shared" si="210"/>
        <v/>
      </c>
      <c r="D326" s="303"/>
      <c r="E326" s="304"/>
      <c r="F326" s="275"/>
      <c r="G326" s="307">
        <f>'Sch A. Input'!$G109+SUMIFS('Sch A. Input'!$I109:$BJ109,'Sch A. Input'!$I$14:$BJ$14,"Total",'Sch A. Input'!$I$13:$BJ$13,"&lt;="&amp;G$231)</f>
        <v>0</v>
      </c>
      <c r="H326" s="308">
        <f>'Sch A. Input'!$G109+SUMIFS('Sch A. Input'!$I109:$BJ109,'Sch A. Input'!$I$14:$BJ$14,"Total",'Sch A. Input'!$I$13:$BJ$13,"&lt;="&amp;H$231)</f>
        <v>0</v>
      </c>
      <c r="I326" s="98">
        <f>'Sch A. Input'!$G109+SUMIFS('Sch A. Input'!$I109:$BJ109,'Sch A. Input'!$I$14:$BJ$14,"Total",'Sch A. Input'!$I$13:$BJ$13,"&lt;="&amp;I$231)</f>
        <v>0</v>
      </c>
      <c r="J326" s="248">
        <f>'Sch A. Input'!$G109+SUMIFS('Sch A. Input'!$I109:$BJ109,'Sch A. Input'!$I$14:$BJ$14,"Total",'Sch A. Input'!$I$13:$BJ$13,"&lt;="&amp;J$231)</f>
        <v>0</v>
      </c>
      <c r="K326" s="248">
        <f>'Sch A. Input'!$G109+SUMIFS('Sch A. Input'!$I109:$BJ109,'Sch A. Input'!$I$14:$BJ$14,"Total",'Sch A. Input'!$I$13:$BJ$13,"&lt;="&amp;K$231)</f>
        <v>0</v>
      </c>
      <c r="L326" s="248">
        <f>'Sch A. Input'!$G109+SUMIFS('Sch A. Input'!$I109:$BJ109,'Sch A. Input'!$I$14:$BJ$14,"Total",'Sch A. Input'!$I$13:$BJ$13,"&lt;="&amp;L$231)</f>
        <v>0</v>
      </c>
      <c r="M326" s="248">
        <f>'Sch A. Input'!$G109+SUMIFS('Sch A. Input'!$I109:$BJ109,'Sch A. Input'!$I$14:$BJ$14,"Total",'Sch A. Input'!$I$13:$BJ$13,"&lt;="&amp;M$231)</f>
        <v>0</v>
      </c>
      <c r="N326" s="248">
        <f>'Sch A. Input'!$G109+SUMIFS('Sch A. Input'!$I109:$BJ109,'Sch A. Input'!$I$14:$BJ$14,"Total",'Sch A. Input'!$I$13:$BJ$13,"&lt;="&amp;N$231)</f>
        <v>0</v>
      </c>
      <c r="O326" s="354">
        <f>'Sch A. Input'!$G109+SUMIFS('Sch A. Input'!$I109:$BJ109,'Sch A. Input'!$I$14:$BJ$14,"Total",'Sch A. Input'!$I$13:$BJ$13,"&lt;="&amp;O$231)</f>
        <v>0</v>
      </c>
      <c r="P326" s="354">
        <f>'Sch A. Input'!$G109+SUMIFS('Sch A. Input'!$I109:$BJ109,'Sch A. Input'!$I$14:$BJ$14,"Total",'Sch A. Input'!$I$13:$BJ$13,"&lt;="&amp;P$231)</f>
        <v>0</v>
      </c>
      <c r="Q326" s="354">
        <f>'Sch A. Input'!$G109+SUMIFS('Sch A. Input'!$I109:$BJ109,'Sch A. Input'!$I$14:$BJ$14,"Total",'Sch A. Input'!$I$13:$BJ$13,"&lt;="&amp;Q$231)</f>
        <v>0</v>
      </c>
      <c r="R326" s="354">
        <f>'Sch A. Input'!$G109+SUMIFS('Sch A. Input'!$I109:$BJ109,'Sch A. Input'!$I$14:$BJ$14,"Total",'Sch A. Input'!$I$13:$BJ$13,"&lt;="&amp;R$231)</f>
        <v>0</v>
      </c>
      <c r="S326" s="354">
        <f>'Sch A. Input'!$G109+SUMIFS('Sch A. Input'!$I109:$BJ109,'Sch A. Input'!$I$14:$BJ$14,"Total",'Sch A. Input'!$I$13:$BJ$13,"&lt;="&amp;S$231)</f>
        <v>0</v>
      </c>
      <c r="T326" s="354">
        <f>'Sch A. Input'!$G109+SUMIFS('Sch A. Input'!$I109:$BJ109,'Sch A. Input'!$I$14:$BJ$14,"Total",'Sch A. Input'!$I$13:$BJ$13,"&lt;="&amp;T$231)</f>
        <v>0</v>
      </c>
      <c r="U326" s="354">
        <f>'Sch A. Input'!$G109+SUMIFS('Sch A. Input'!$I109:$BJ109,'Sch A. Input'!$I$14:$BJ$14,"Total",'Sch A. Input'!$I$13:$BJ$13,"&lt;="&amp;U$231)</f>
        <v>0</v>
      </c>
      <c r="V326" s="354">
        <f>'Sch A. Input'!$G109+SUMIFS('Sch A. Input'!$I109:$BJ109,'Sch A. Input'!$I$14:$BJ$14,"Total",'Sch A. Input'!$I$13:$BJ$13,"&lt;="&amp;V$231)</f>
        <v>0</v>
      </c>
      <c r="W326" s="354">
        <f>'Sch A. Input'!$G109+SUMIFS('Sch A. Input'!$I109:$BJ109,'Sch A. Input'!$I$14:$BJ$14,"Total",'Sch A. Input'!$I$13:$BJ$13,"&lt;="&amp;W$231)</f>
        <v>0</v>
      </c>
      <c r="X326" s="314">
        <f>'Sch A. Input'!$G109+SUMIFS('Sch A. Input'!$I109:$BJ109,'Sch A. Input'!$I$14:$BJ$14,"Total",'Sch A. Input'!$I$13:$BJ$13,"&lt;="&amp;X$231)</f>
        <v>0</v>
      </c>
      <c r="Y326" s="317">
        <f t="array" ref="Y326">IFERROR(INDEX($G$231:$X$231,1,MATCH(TRUE,G326:X326&gt;=900000,FALSE)),0)</f>
        <v>0</v>
      </c>
      <c r="Z326" s="341">
        <f t="shared" si="179"/>
        <v>0</v>
      </c>
      <c r="AA326" s="225">
        <f>SUMIFS('Sch A. Input'!I109:BJ109,'Sch A. Input'!$I$14:$BJ$14,"Recurring",'Sch A. Input'!$I$13:$BJ$13,"&lt;="&amp;Y326)</f>
        <v>0</v>
      </c>
      <c r="AB326" s="281">
        <f>SUMIFS('Sch A. Input'!J109:BK109,'Sch A. Input'!$J$14:$BK$14,"One-time",'Sch A. Input'!$J$13:$BK$13,"&lt;="&amp;Y326)</f>
        <v>0</v>
      </c>
      <c r="AC326" s="343">
        <f t="shared" si="180"/>
        <v>0</v>
      </c>
      <c r="AD326" s="346">
        <f t="shared" si="181"/>
        <v>0</v>
      </c>
      <c r="AH326" s="20"/>
      <c r="AL326" s="44"/>
      <c r="BK326" s="2"/>
      <c r="BL326" s="2"/>
      <c r="BM326" s="2"/>
      <c r="BN326" s="2"/>
      <c r="BO326" s="2"/>
      <c r="BP326" s="2"/>
      <c r="BQ326" s="2"/>
      <c r="BR326" s="2"/>
      <c r="BS326" s="2"/>
      <c r="CI326"/>
      <c r="CJ326"/>
      <c r="CK326"/>
      <c r="CL326"/>
      <c r="CM326"/>
      <c r="CN326"/>
      <c r="CO326"/>
      <c r="CP326"/>
      <c r="CQ326"/>
    </row>
    <row r="327" spans="2:95" x14ac:dyDescent="0.25">
      <c r="B327" s="70" t="str">
        <f t="shared" ref="B327:C327" si="211">B219</f>
        <v/>
      </c>
      <c r="C327" s="169" t="str">
        <f t="shared" si="211"/>
        <v/>
      </c>
      <c r="D327" s="303"/>
      <c r="E327" s="304"/>
      <c r="F327" s="275"/>
      <c r="G327" s="307">
        <f>'Sch A. Input'!$G110+SUMIFS('Sch A. Input'!$I110:$BJ110,'Sch A. Input'!$I$14:$BJ$14,"Total",'Sch A. Input'!$I$13:$BJ$13,"&lt;="&amp;G$231)</f>
        <v>0</v>
      </c>
      <c r="H327" s="308">
        <f>'Sch A. Input'!$G110+SUMIFS('Sch A. Input'!$I110:$BJ110,'Sch A. Input'!$I$14:$BJ$14,"Total",'Sch A. Input'!$I$13:$BJ$13,"&lt;="&amp;H$231)</f>
        <v>0</v>
      </c>
      <c r="I327" s="98">
        <f>'Sch A. Input'!$G110+SUMIFS('Sch A. Input'!$I110:$BJ110,'Sch A. Input'!$I$14:$BJ$14,"Total",'Sch A. Input'!$I$13:$BJ$13,"&lt;="&amp;I$231)</f>
        <v>0</v>
      </c>
      <c r="J327" s="248">
        <f>'Sch A. Input'!$G110+SUMIFS('Sch A. Input'!$I110:$BJ110,'Sch A. Input'!$I$14:$BJ$14,"Total",'Sch A. Input'!$I$13:$BJ$13,"&lt;="&amp;J$231)</f>
        <v>0</v>
      </c>
      <c r="K327" s="248">
        <f>'Sch A. Input'!$G110+SUMIFS('Sch A. Input'!$I110:$BJ110,'Sch A. Input'!$I$14:$BJ$14,"Total",'Sch A. Input'!$I$13:$BJ$13,"&lt;="&amp;K$231)</f>
        <v>0</v>
      </c>
      <c r="L327" s="248">
        <f>'Sch A. Input'!$G110+SUMIFS('Sch A. Input'!$I110:$BJ110,'Sch A. Input'!$I$14:$BJ$14,"Total",'Sch A. Input'!$I$13:$BJ$13,"&lt;="&amp;L$231)</f>
        <v>0</v>
      </c>
      <c r="M327" s="248">
        <f>'Sch A. Input'!$G110+SUMIFS('Sch A. Input'!$I110:$BJ110,'Sch A. Input'!$I$14:$BJ$14,"Total",'Sch A. Input'!$I$13:$BJ$13,"&lt;="&amp;M$231)</f>
        <v>0</v>
      </c>
      <c r="N327" s="248">
        <f>'Sch A. Input'!$G110+SUMIFS('Sch A. Input'!$I110:$BJ110,'Sch A. Input'!$I$14:$BJ$14,"Total",'Sch A. Input'!$I$13:$BJ$13,"&lt;="&amp;N$231)</f>
        <v>0</v>
      </c>
      <c r="O327" s="354">
        <f>'Sch A. Input'!$G110+SUMIFS('Sch A. Input'!$I110:$BJ110,'Sch A. Input'!$I$14:$BJ$14,"Total",'Sch A. Input'!$I$13:$BJ$13,"&lt;="&amp;O$231)</f>
        <v>0</v>
      </c>
      <c r="P327" s="354">
        <f>'Sch A. Input'!$G110+SUMIFS('Sch A. Input'!$I110:$BJ110,'Sch A. Input'!$I$14:$BJ$14,"Total",'Sch A. Input'!$I$13:$BJ$13,"&lt;="&amp;P$231)</f>
        <v>0</v>
      </c>
      <c r="Q327" s="354">
        <f>'Sch A. Input'!$G110+SUMIFS('Sch A. Input'!$I110:$BJ110,'Sch A. Input'!$I$14:$BJ$14,"Total",'Sch A. Input'!$I$13:$BJ$13,"&lt;="&amp;Q$231)</f>
        <v>0</v>
      </c>
      <c r="R327" s="354">
        <f>'Sch A. Input'!$G110+SUMIFS('Sch A. Input'!$I110:$BJ110,'Sch A. Input'!$I$14:$BJ$14,"Total",'Sch A. Input'!$I$13:$BJ$13,"&lt;="&amp;R$231)</f>
        <v>0</v>
      </c>
      <c r="S327" s="354">
        <f>'Sch A. Input'!$G110+SUMIFS('Sch A. Input'!$I110:$BJ110,'Sch A. Input'!$I$14:$BJ$14,"Total",'Sch A. Input'!$I$13:$BJ$13,"&lt;="&amp;S$231)</f>
        <v>0</v>
      </c>
      <c r="T327" s="354">
        <f>'Sch A. Input'!$G110+SUMIFS('Sch A. Input'!$I110:$BJ110,'Sch A. Input'!$I$14:$BJ$14,"Total",'Sch A. Input'!$I$13:$BJ$13,"&lt;="&amp;T$231)</f>
        <v>0</v>
      </c>
      <c r="U327" s="354">
        <f>'Sch A. Input'!$G110+SUMIFS('Sch A. Input'!$I110:$BJ110,'Sch A. Input'!$I$14:$BJ$14,"Total",'Sch A. Input'!$I$13:$BJ$13,"&lt;="&amp;U$231)</f>
        <v>0</v>
      </c>
      <c r="V327" s="354">
        <f>'Sch A. Input'!$G110+SUMIFS('Sch A. Input'!$I110:$BJ110,'Sch A. Input'!$I$14:$BJ$14,"Total",'Sch A. Input'!$I$13:$BJ$13,"&lt;="&amp;V$231)</f>
        <v>0</v>
      </c>
      <c r="W327" s="354">
        <f>'Sch A. Input'!$G110+SUMIFS('Sch A. Input'!$I110:$BJ110,'Sch A. Input'!$I$14:$BJ$14,"Total",'Sch A. Input'!$I$13:$BJ$13,"&lt;="&amp;W$231)</f>
        <v>0</v>
      </c>
      <c r="X327" s="314">
        <f>'Sch A. Input'!$G110+SUMIFS('Sch A. Input'!$I110:$BJ110,'Sch A. Input'!$I$14:$BJ$14,"Total",'Sch A. Input'!$I$13:$BJ$13,"&lt;="&amp;X$231)</f>
        <v>0</v>
      </c>
      <c r="Y327" s="317">
        <f t="array" ref="Y327">IFERROR(INDEX($G$231:$X$231,1,MATCH(TRUE,G327:X327&gt;=900000,FALSE)),0)</f>
        <v>0</v>
      </c>
      <c r="Z327" s="341">
        <f t="shared" si="179"/>
        <v>0</v>
      </c>
      <c r="AA327" s="225">
        <f>SUMIFS('Sch A. Input'!I110:BJ110,'Sch A. Input'!$I$14:$BJ$14,"Recurring",'Sch A. Input'!$I$13:$BJ$13,"&lt;="&amp;Y327)</f>
        <v>0</v>
      </c>
      <c r="AB327" s="281">
        <f>SUMIFS('Sch A. Input'!J110:BK110,'Sch A. Input'!$J$14:$BK$14,"One-time",'Sch A. Input'!$J$13:$BK$13,"&lt;="&amp;Y327)</f>
        <v>0</v>
      </c>
      <c r="AC327" s="343">
        <f t="shared" si="180"/>
        <v>0</v>
      </c>
      <c r="AD327" s="346">
        <f t="shared" si="181"/>
        <v>0</v>
      </c>
      <c r="AH327" s="20"/>
      <c r="AL327" s="44"/>
      <c r="BK327" s="2"/>
      <c r="BL327" s="2"/>
      <c r="BM327" s="2"/>
      <c r="BN327" s="2"/>
      <c r="BO327" s="2"/>
      <c r="BP327" s="2"/>
      <c r="BQ327" s="2"/>
      <c r="BR327" s="2"/>
      <c r="BS327" s="2"/>
      <c r="CI327"/>
      <c r="CJ327"/>
      <c r="CK327"/>
      <c r="CL327"/>
      <c r="CM327"/>
      <c r="CN327"/>
      <c r="CO327"/>
      <c r="CP327"/>
      <c r="CQ327"/>
    </row>
    <row r="328" spans="2:95" x14ac:dyDescent="0.25">
      <c r="B328" s="70" t="str">
        <f t="shared" ref="B328:C328" si="212">B220</f>
        <v/>
      </c>
      <c r="C328" s="169" t="str">
        <f t="shared" si="212"/>
        <v/>
      </c>
      <c r="D328" s="303"/>
      <c r="E328" s="304"/>
      <c r="F328" s="275"/>
      <c r="G328" s="307">
        <f>'Sch A. Input'!$G111+SUMIFS('Sch A. Input'!$I111:$BJ111,'Sch A. Input'!$I$14:$BJ$14,"Total",'Sch A. Input'!$I$13:$BJ$13,"&lt;="&amp;G$231)</f>
        <v>0</v>
      </c>
      <c r="H328" s="308">
        <f>'Sch A. Input'!$G111+SUMIFS('Sch A. Input'!$I111:$BJ111,'Sch A. Input'!$I$14:$BJ$14,"Total",'Sch A. Input'!$I$13:$BJ$13,"&lt;="&amp;H$231)</f>
        <v>0</v>
      </c>
      <c r="I328" s="98">
        <f>'Sch A. Input'!$G111+SUMIFS('Sch A. Input'!$I111:$BJ111,'Sch A. Input'!$I$14:$BJ$14,"Total",'Sch A. Input'!$I$13:$BJ$13,"&lt;="&amp;I$231)</f>
        <v>0</v>
      </c>
      <c r="J328" s="248">
        <f>'Sch A. Input'!$G111+SUMIFS('Sch A. Input'!$I111:$BJ111,'Sch A. Input'!$I$14:$BJ$14,"Total",'Sch A. Input'!$I$13:$BJ$13,"&lt;="&amp;J$231)</f>
        <v>0</v>
      </c>
      <c r="K328" s="248">
        <f>'Sch A. Input'!$G111+SUMIFS('Sch A. Input'!$I111:$BJ111,'Sch A. Input'!$I$14:$BJ$14,"Total",'Sch A. Input'!$I$13:$BJ$13,"&lt;="&amp;K$231)</f>
        <v>0</v>
      </c>
      <c r="L328" s="248">
        <f>'Sch A. Input'!$G111+SUMIFS('Sch A. Input'!$I111:$BJ111,'Sch A. Input'!$I$14:$BJ$14,"Total",'Sch A. Input'!$I$13:$BJ$13,"&lt;="&amp;L$231)</f>
        <v>0</v>
      </c>
      <c r="M328" s="248">
        <f>'Sch A. Input'!$G111+SUMIFS('Sch A. Input'!$I111:$BJ111,'Sch A. Input'!$I$14:$BJ$14,"Total",'Sch A. Input'!$I$13:$BJ$13,"&lt;="&amp;M$231)</f>
        <v>0</v>
      </c>
      <c r="N328" s="248">
        <f>'Sch A. Input'!$G111+SUMIFS('Sch A. Input'!$I111:$BJ111,'Sch A. Input'!$I$14:$BJ$14,"Total",'Sch A. Input'!$I$13:$BJ$13,"&lt;="&amp;N$231)</f>
        <v>0</v>
      </c>
      <c r="O328" s="354">
        <f>'Sch A. Input'!$G111+SUMIFS('Sch A. Input'!$I111:$BJ111,'Sch A. Input'!$I$14:$BJ$14,"Total",'Sch A. Input'!$I$13:$BJ$13,"&lt;="&amp;O$231)</f>
        <v>0</v>
      </c>
      <c r="P328" s="354">
        <f>'Sch A. Input'!$G111+SUMIFS('Sch A. Input'!$I111:$BJ111,'Sch A. Input'!$I$14:$BJ$14,"Total",'Sch A. Input'!$I$13:$BJ$13,"&lt;="&amp;P$231)</f>
        <v>0</v>
      </c>
      <c r="Q328" s="354">
        <f>'Sch A. Input'!$G111+SUMIFS('Sch A. Input'!$I111:$BJ111,'Sch A. Input'!$I$14:$BJ$14,"Total",'Sch A. Input'!$I$13:$BJ$13,"&lt;="&amp;Q$231)</f>
        <v>0</v>
      </c>
      <c r="R328" s="354">
        <f>'Sch A. Input'!$G111+SUMIFS('Sch A. Input'!$I111:$BJ111,'Sch A. Input'!$I$14:$BJ$14,"Total",'Sch A. Input'!$I$13:$BJ$13,"&lt;="&amp;R$231)</f>
        <v>0</v>
      </c>
      <c r="S328" s="354">
        <f>'Sch A. Input'!$G111+SUMIFS('Sch A. Input'!$I111:$BJ111,'Sch A. Input'!$I$14:$BJ$14,"Total",'Sch A. Input'!$I$13:$BJ$13,"&lt;="&amp;S$231)</f>
        <v>0</v>
      </c>
      <c r="T328" s="354">
        <f>'Sch A. Input'!$G111+SUMIFS('Sch A. Input'!$I111:$BJ111,'Sch A. Input'!$I$14:$BJ$14,"Total",'Sch A. Input'!$I$13:$BJ$13,"&lt;="&amp;T$231)</f>
        <v>0</v>
      </c>
      <c r="U328" s="354">
        <f>'Sch A. Input'!$G111+SUMIFS('Sch A. Input'!$I111:$BJ111,'Sch A. Input'!$I$14:$BJ$14,"Total",'Sch A. Input'!$I$13:$BJ$13,"&lt;="&amp;U$231)</f>
        <v>0</v>
      </c>
      <c r="V328" s="354">
        <f>'Sch A. Input'!$G111+SUMIFS('Sch A. Input'!$I111:$BJ111,'Sch A. Input'!$I$14:$BJ$14,"Total",'Sch A. Input'!$I$13:$BJ$13,"&lt;="&amp;V$231)</f>
        <v>0</v>
      </c>
      <c r="W328" s="354">
        <f>'Sch A. Input'!$G111+SUMIFS('Sch A. Input'!$I111:$BJ111,'Sch A. Input'!$I$14:$BJ$14,"Total",'Sch A. Input'!$I$13:$BJ$13,"&lt;="&amp;W$231)</f>
        <v>0</v>
      </c>
      <c r="X328" s="314">
        <f>'Sch A. Input'!$G111+SUMIFS('Sch A. Input'!$I111:$BJ111,'Sch A. Input'!$I$14:$BJ$14,"Total",'Sch A. Input'!$I$13:$BJ$13,"&lt;="&amp;X$231)</f>
        <v>0</v>
      </c>
      <c r="Y328" s="317">
        <f t="array" ref="Y328">IFERROR(INDEX($G$231:$X$231,1,MATCH(TRUE,G328:X328&gt;=900000,FALSE)),0)</f>
        <v>0</v>
      </c>
      <c r="Z328" s="341">
        <f t="shared" si="179"/>
        <v>0</v>
      </c>
      <c r="AA328" s="225">
        <f>SUMIFS('Sch A. Input'!I111:BJ111,'Sch A. Input'!$I$14:$BJ$14,"Recurring",'Sch A. Input'!$I$13:$BJ$13,"&lt;="&amp;Y328)</f>
        <v>0</v>
      </c>
      <c r="AB328" s="281">
        <f>SUMIFS('Sch A. Input'!J111:BK111,'Sch A. Input'!$J$14:$BK$14,"One-time",'Sch A. Input'!$J$13:$BK$13,"&lt;="&amp;Y328)</f>
        <v>0</v>
      </c>
      <c r="AC328" s="343">
        <f t="shared" si="180"/>
        <v>0</v>
      </c>
      <c r="AD328" s="346">
        <f t="shared" si="181"/>
        <v>0</v>
      </c>
      <c r="AH328" s="20"/>
      <c r="AL328" s="44"/>
      <c r="BK328" s="2"/>
      <c r="BL328" s="2"/>
      <c r="BM328" s="2"/>
      <c r="BN328" s="2"/>
      <c r="BO328" s="2"/>
      <c r="BP328" s="2"/>
      <c r="BQ328" s="2"/>
      <c r="BR328" s="2"/>
      <c r="BS328" s="2"/>
      <c r="CI328"/>
      <c r="CJ328"/>
      <c r="CK328"/>
      <c r="CL328"/>
      <c r="CM328"/>
      <c r="CN328"/>
      <c r="CO328"/>
      <c r="CP328"/>
      <c r="CQ328"/>
    </row>
    <row r="329" spans="2:95" x14ac:dyDescent="0.25">
      <c r="B329" s="70" t="str">
        <f t="shared" ref="B329:C329" si="213">B221</f>
        <v/>
      </c>
      <c r="C329" s="169" t="str">
        <f t="shared" si="213"/>
        <v/>
      </c>
      <c r="D329" s="303"/>
      <c r="E329" s="304"/>
      <c r="F329" s="275"/>
      <c r="G329" s="307">
        <f>'Sch A. Input'!$G112+SUMIFS('Sch A. Input'!$I112:$BJ112,'Sch A. Input'!$I$14:$BJ$14,"Total",'Sch A. Input'!$I$13:$BJ$13,"&lt;="&amp;G$231)</f>
        <v>0</v>
      </c>
      <c r="H329" s="308">
        <f>'Sch A. Input'!$G112+SUMIFS('Sch A. Input'!$I112:$BJ112,'Sch A. Input'!$I$14:$BJ$14,"Total",'Sch A. Input'!$I$13:$BJ$13,"&lt;="&amp;H$231)</f>
        <v>0</v>
      </c>
      <c r="I329" s="98">
        <f>'Sch A. Input'!$G112+SUMIFS('Sch A. Input'!$I112:$BJ112,'Sch A. Input'!$I$14:$BJ$14,"Total",'Sch A. Input'!$I$13:$BJ$13,"&lt;="&amp;I$231)</f>
        <v>0</v>
      </c>
      <c r="J329" s="248">
        <f>'Sch A. Input'!$G112+SUMIFS('Sch A. Input'!$I112:$BJ112,'Sch A. Input'!$I$14:$BJ$14,"Total",'Sch A. Input'!$I$13:$BJ$13,"&lt;="&amp;J$231)</f>
        <v>0</v>
      </c>
      <c r="K329" s="248">
        <f>'Sch A. Input'!$G112+SUMIFS('Sch A. Input'!$I112:$BJ112,'Sch A. Input'!$I$14:$BJ$14,"Total",'Sch A. Input'!$I$13:$BJ$13,"&lt;="&amp;K$231)</f>
        <v>0</v>
      </c>
      <c r="L329" s="248">
        <f>'Sch A. Input'!$G112+SUMIFS('Sch A. Input'!$I112:$BJ112,'Sch A. Input'!$I$14:$BJ$14,"Total",'Sch A. Input'!$I$13:$BJ$13,"&lt;="&amp;L$231)</f>
        <v>0</v>
      </c>
      <c r="M329" s="248">
        <f>'Sch A. Input'!$G112+SUMIFS('Sch A. Input'!$I112:$BJ112,'Sch A. Input'!$I$14:$BJ$14,"Total",'Sch A. Input'!$I$13:$BJ$13,"&lt;="&amp;M$231)</f>
        <v>0</v>
      </c>
      <c r="N329" s="248">
        <f>'Sch A. Input'!$G112+SUMIFS('Sch A. Input'!$I112:$BJ112,'Sch A. Input'!$I$14:$BJ$14,"Total",'Sch A. Input'!$I$13:$BJ$13,"&lt;="&amp;N$231)</f>
        <v>0</v>
      </c>
      <c r="O329" s="354">
        <f>'Sch A. Input'!$G112+SUMIFS('Sch A. Input'!$I112:$BJ112,'Sch A. Input'!$I$14:$BJ$14,"Total",'Sch A. Input'!$I$13:$BJ$13,"&lt;="&amp;O$231)</f>
        <v>0</v>
      </c>
      <c r="P329" s="354">
        <f>'Sch A. Input'!$G112+SUMIFS('Sch A. Input'!$I112:$BJ112,'Sch A. Input'!$I$14:$BJ$14,"Total",'Sch A. Input'!$I$13:$BJ$13,"&lt;="&amp;P$231)</f>
        <v>0</v>
      </c>
      <c r="Q329" s="354">
        <f>'Sch A. Input'!$G112+SUMIFS('Sch A. Input'!$I112:$BJ112,'Sch A. Input'!$I$14:$BJ$14,"Total",'Sch A. Input'!$I$13:$BJ$13,"&lt;="&amp;Q$231)</f>
        <v>0</v>
      </c>
      <c r="R329" s="354">
        <f>'Sch A. Input'!$G112+SUMIFS('Sch A. Input'!$I112:$BJ112,'Sch A. Input'!$I$14:$BJ$14,"Total",'Sch A. Input'!$I$13:$BJ$13,"&lt;="&amp;R$231)</f>
        <v>0</v>
      </c>
      <c r="S329" s="354">
        <f>'Sch A. Input'!$G112+SUMIFS('Sch A. Input'!$I112:$BJ112,'Sch A. Input'!$I$14:$BJ$14,"Total",'Sch A. Input'!$I$13:$BJ$13,"&lt;="&amp;S$231)</f>
        <v>0</v>
      </c>
      <c r="T329" s="354">
        <f>'Sch A. Input'!$G112+SUMIFS('Sch A. Input'!$I112:$BJ112,'Sch A. Input'!$I$14:$BJ$14,"Total",'Sch A. Input'!$I$13:$BJ$13,"&lt;="&amp;T$231)</f>
        <v>0</v>
      </c>
      <c r="U329" s="354">
        <f>'Sch A. Input'!$G112+SUMIFS('Sch A. Input'!$I112:$BJ112,'Sch A. Input'!$I$14:$BJ$14,"Total",'Sch A. Input'!$I$13:$BJ$13,"&lt;="&amp;U$231)</f>
        <v>0</v>
      </c>
      <c r="V329" s="354">
        <f>'Sch A. Input'!$G112+SUMIFS('Sch A. Input'!$I112:$BJ112,'Sch A. Input'!$I$14:$BJ$14,"Total",'Sch A. Input'!$I$13:$BJ$13,"&lt;="&amp;V$231)</f>
        <v>0</v>
      </c>
      <c r="W329" s="354">
        <f>'Sch A. Input'!$G112+SUMIFS('Sch A. Input'!$I112:$BJ112,'Sch A. Input'!$I$14:$BJ$14,"Total",'Sch A. Input'!$I$13:$BJ$13,"&lt;="&amp;W$231)</f>
        <v>0</v>
      </c>
      <c r="X329" s="314">
        <f>'Sch A. Input'!$G112+SUMIFS('Sch A. Input'!$I112:$BJ112,'Sch A. Input'!$I$14:$BJ$14,"Total",'Sch A. Input'!$I$13:$BJ$13,"&lt;="&amp;X$231)</f>
        <v>0</v>
      </c>
      <c r="Y329" s="317">
        <f t="array" ref="Y329">IFERROR(INDEX($G$231:$X$231,1,MATCH(TRUE,G329:X329&gt;=900000,FALSE)),0)</f>
        <v>0</v>
      </c>
      <c r="Z329" s="341">
        <f t="shared" si="179"/>
        <v>0</v>
      </c>
      <c r="AA329" s="225">
        <f>SUMIFS('Sch A. Input'!I112:BJ112,'Sch A. Input'!$I$14:$BJ$14,"Recurring",'Sch A. Input'!$I$13:$BJ$13,"&lt;="&amp;Y329)</f>
        <v>0</v>
      </c>
      <c r="AB329" s="281">
        <f>SUMIFS('Sch A. Input'!J112:BK112,'Sch A. Input'!$J$14:$BK$14,"One-time",'Sch A. Input'!$J$13:$BK$13,"&lt;="&amp;Y329)</f>
        <v>0</v>
      </c>
      <c r="AC329" s="343">
        <f t="shared" si="180"/>
        <v>0</v>
      </c>
      <c r="AD329" s="346">
        <f t="shared" si="181"/>
        <v>0</v>
      </c>
      <c r="AH329" s="20"/>
      <c r="AL329" s="44"/>
      <c r="BK329" s="2"/>
      <c r="BL329" s="2"/>
      <c r="BM329" s="2"/>
      <c r="BN329" s="2"/>
      <c r="BO329" s="2"/>
      <c r="BP329" s="2"/>
      <c r="BQ329" s="2"/>
      <c r="BR329" s="2"/>
      <c r="BS329" s="2"/>
      <c r="CI329"/>
      <c r="CJ329"/>
      <c r="CK329"/>
      <c r="CL329"/>
      <c r="CM329"/>
      <c r="CN329"/>
      <c r="CO329"/>
      <c r="CP329"/>
      <c r="CQ329"/>
    </row>
    <row r="330" spans="2:95" x14ac:dyDescent="0.25">
      <c r="B330" s="70" t="str">
        <f t="shared" ref="B330:C330" si="214">B222</f>
        <v/>
      </c>
      <c r="C330" s="169" t="str">
        <f t="shared" si="214"/>
        <v/>
      </c>
      <c r="D330" s="303"/>
      <c r="E330" s="304"/>
      <c r="F330" s="275"/>
      <c r="G330" s="307">
        <f>'Sch A. Input'!$G113+SUMIFS('Sch A. Input'!$I113:$BJ113,'Sch A. Input'!$I$14:$BJ$14,"Total",'Sch A. Input'!$I$13:$BJ$13,"&lt;="&amp;G$231)</f>
        <v>0</v>
      </c>
      <c r="H330" s="308">
        <f>'Sch A. Input'!$G113+SUMIFS('Sch A. Input'!$I113:$BJ113,'Sch A. Input'!$I$14:$BJ$14,"Total",'Sch A. Input'!$I$13:$BJ$13,"&lt;="&amp;H$231)</f>
        <v>0</v>
      </c>
      <c r="I330" s="98">
        <f>'Sch A. Input'!$G113+SUMIFS('Sch A. Input'!$I113:$BJ113,'Sch A. Input'!$I$14:$BJ$14,"Total",'Sch A. Input'!$I$13:$BJ$13,"&lt;="&amp;I$231)</f>
        <v>0</v>
      </c>
      <c r="J330" s="248">
        <f>'Sch A. Input'!$G113+SUMIFS('Sch A. Input'!$I113:$BJ113,'Sch A. Input'!$I$14:$BJ$14,"Total",'Sch A. Input'!$I$13:$BJ$13,"&lt;="&amp;J$231)</f>
        <v>0</v>
      </c>
      <c r="K330" s="248">
        <f>'Sch A. Input'!$G113+SUMIFS('Sch A. Input'!$I113:$BJ113,'Sch A. Input'!$I$14:$BJ$14,"Total",'Sch A. Input'!$I$13:$BJ$13,"&lt;="&amp;K$231)</f>
        <v>0</v>
      </c>
      <c r="L330" s="248">
        <f>'Sch A. Input'!$G113+SUMIFS('Sch A. Input'!$I113:$BJ113,'Sch A. Input'!$I$14:$BJ$14,"Total",'Sch A. Input'!$I$13:$BJ$13,"&lt;="&amp;L$231)</f>
        <v>0</v>
      </c>
      <c r="M330" s="248">
        <f>'Sch A. Input'!$G113+SUMIFS('Sch A. Input'!$I113:$BJ113,'Sch A. Input'!$I$14:$BJ$14,"Total",'Sch A. Input'!$I$13:$BJ$13,"&lt;="&amp;M$231)</f>
        <v>0</v>
      </c>
      <c r="N330" s="248">
        <f>'Sch A. Input'!$G113+SUMIFS('Sch A. Input'!$I113:$BJ113,'Sch A. Input'!$I$14:$BJ$14,"Total",'Sch A. Input'!$I$13:$BJ$13,"&lt;="&amp;N$231)</f>
        <v>0</v>
      </c>
      <c r="O330" s="354">
        <f>'Sch A. Input'!$G113+SUMIFS('Sch A. Input'!$I113:$BJ113,'Sch A. Input'!$I$14:$BJ$14,"Total",'Sch A. Input'!$I$13:$BJ$13,"&lt;="&amp;O$231)</f>
        <v>0</v>
      </c>
      <c r="P330" s="354">
        <f>'Sch A. Input'!$G113+SUMIFS('Sch A. Input'!$I113:$BJ113,'Sch A. Input'!$I$14:$BJ$14,"Total",'Sch A. Input'!$I$13:$BJ$13,"&lt;="&amp;P$231)</f>
        <v>0</v>
      </c>
      <c r="Q330" s="354">
        <f>'Sch A. Input'!$G113+SUMIFS('Sch A. Input'!$I113:$BJ113,'Sch A. Input'!$I$14:$BJ$14,"Total",'Sch A. Input'!$I$13:$BJ$13,"&lt;="&amp;Q$231)</f>
        <v>0</v>
      </c>
      <c r="R330" s="354">
        <f>'Sch A. Input'!$G113+SUMIFS('Sch A. Input'!$I113:$BJ113,'Sch A. Input'!$I$14:$BJ$14,"Total",'Sch A. Input'!$I$13:$BJ$13,"&lt;="&amp;R$231)</f>
        <v>0</v>
      </c>
      <c r="S330" s="354">
        <f>'Sch A. Input'!$G113+SUMIFS('Sch A. Input'!$I113:$BJ113,'Sch A. Input'!$I$14:$BJ$14,"Total",'Sch A. Input'!$I$13:$BJ$13,"&lt;="&amp;S$231)</f>
        <v>0</v>
      </c>
      <c r="T330" s="354">
        <f>'Sch A. Input'!$G113+SUMIFS('Sch A. Input'!$I113:$BJ113,'Sch A. Input'!$I$14:$BJ$14,"Total",'Sch A. Input'!$I$13:$BJ$13,"&lt;="&amp;T$231)</f>
        <v>0</v>
      </c>
      <c r="U330" s="354">
        <f>'Sch A. Input'!$G113+SUMIFS('Sch A. Input'!$I113:$BJ113,'Sch A. Input'!$I$14:$BJ$14,"Total",'Sch A. Input'!$I$13:$BJ$13,"&lt;="&amp;U$231)</f>
        <v>0</v>
      </c>
      <c r="V330" s="354">
        <f>'Sch A. Input'!$G113+SUMIFS('Sch A. Input'!$I113:$BJ113,'Sch A. Input'!$I$14:$BJ$14,"Total",'Sch A. Input'!$I$13:$BJ$13,"&lt;="&amp;V$231)</f>
        <v>0</v>
      </c>
      <c r="W330" s="354">
        <f>'Sch A. Input'!$G113+SUMIFS('Sch A. Input'!$I113:$BJ113,'Sch A. Input'!$I$14:$BJ$14,"Total",'Sch A. Input'!$I$13:$BJ$13,"&lt;="&amp;W$231)</f>
        <v>0</v>
      </c>
      <c r="X330" s="314">
        <f>'Sch A. Input'!$G113+SUMIFS('Sch A. Input'!$I113:$BJ113,'Sch A. Input'!$I$14:$BJ$14,"Total",'Sch A. Input'!$I$13:$BJ$13,"&lt;="&amp;X$231)</f>
        <v>0</v>
      </c>
      <c r="Y330" s="317">
        <f t="array" ref="Y330">IFERROR(INDEX($G$231:$X$231,1,MATCH(TRUE,G330:X330&gt;=900000,FALSE)),0)</f>
        <v>0</v>
      </c>
      <c r="Z330" s="341">
        <f t="shared" si="179"/>
        <v>0</v>
      </c>
      <c r="AA330" s="225">
        <f>SUMIFS('Sch A. Input'!I113:BJ113,'Sch A. Input'!$I$14:$BJ$14,"Recurring",'Sch A. Input'!$I$13:$BJ$13,"&lt;="&amp;Y330)</f>
        <v>0</v>
      </c>
      <c r="AB330" s="281">
        <f>SUMIFS('Sch A. Input'!J113:BK113,'Sch A. Input'!$J$14:$BK$14,"One-time",'Sch A. Input'!$J$13:$BK$13,"&lt;="&amp;Y330)</f>
        <v>0</v>
      </c>
      <c r="AC330" s="343">
        <f t="shared" si="180"/>
        <v>0</v>
      </c>
      <c r="AD330" s="346">
        <f t="shared" si="181"/>
        <v>0</v>
      </c>
      <c r="AH330" s="20"/>
      <c r="AL330" s="44"/>
      <c r="BK330" s="2"/>
      <c r="BL330" s="2"/>
      <c r="BM330" s="2"/>
      <c r="BN330" s="2"/>
      <c r="BO330" s="2"/>
      <c r="BP330" s="2"/>
      <c r="BQ330" s="2"/>
      <c r="BR330" s="2"/>
      <c r="BS330" s="2"/>
      <c r="CI330"/>
      <c r="CJ330"/>
      <c r="CK330"/>
      <c r="CL330"/>
      <c r="CM330"/>
      <c r="CN330"/>
      <c r="CO330"/>
      <c r="CP330"/>
      <c r="CQ330"/>
    </row>
    <row r="331" spans="2:95" x14ac:dyDescent="0.25">
      <c r="B331" s="190" t="str">
        <f t="shared" ref="B331:C331" si="215">B223</f>
        <v/>
      </c>
      <c r="C331" s="191" t="str">
        <f t="shared" si="215"/>
        <v/>
      </c>
      <c r="D331" s="305"/>
      <c r="E331" s="306"/>
      <c r="F331" s="278"/>
      <c r="G331" s="309">
        <f>'Sch A. Input'!$G114+SUMIFS('Sch A. Input'!$I114:$BJ114,'Sch A. Input'!$I$14:$BJ$14,"Total",'Sch A. Input'!$I$13:$BJ$13,"&lt;="&amp;G$231)</f>
        <v>0</v>
      </c>
      <c r="H331" s="310">
        <f>'Sch A. Input'!$G114+SUMIFS('Sch A. Input'!$I114:$BJ114,'Sch A. Input'!$I$14:$BJ$14,"Total",'Sch A. Input'!$I$13:$BJ$13,"&lt;="&amp;H$231)</f>
        <v>0</v>
      </c>
      <c r="I331" s="311">
        <f>'Sch A. Input'!$G114+SUMIFS('Sch A. Input'!$I114:$BJ114,'Sch A. Input'!$I$14:$BJ$14,"Total",'Sch A. Input'!$I$13:$BJ$13,"&lt;="&amp;I$231)</f>
        <v>0</v>
      </c>
      <c r="J331" s="312">
        <f>'Sch A. Input'!$G114+SUMIFS('Sch A. Input'!$I114:$BJ114,'Sch A. Input'!$I$14:$BJ$14,"Total",'Sch A. Input'!$I$13:$BJ$13,"&lt;="&amp;J$231)</f>
        <v>0</v>
      </c>
      <c r="K331" s="312">
        <f>'Sch A. Input'!$G114+SUMIFS('Sch A. Input'!$I114:$BJ114,'Sch A. Input'!$I$14:$BJ$14,"Total",'Sch A. Input'!$I$13:$BJ$13,"&lt;="&amp;K$231)</f>
        <v>0</v>
      </c>
      <c r="L331" s="312">
        <f>'Sch A. Input'!$G114+SUMIFS('Sch A. Input'!$I114:$BJ114,'Sch A. Input'!$I$14:$BJ$14,"Total",'Sch A. Input'!$I$13:$BJ$13,"&lt;="&amp;L$231)</f>
        <v>0</v>
      </c>
      <c r="M331" s="312">
        <f>'Sch A. Input'!$G114+SUMIFS('Sch A. Input'!$I114:$BJ114,'Sch A. Input'!$I$14:$BJ$14,"Total",'Sch A. Input'!$I$13:$BJ$13,"&lt;="&amp;M$231)</f>
        <v>0</v>
      </c>
      <c r="N331" s="312">
        <f>'Sch A. Input'!$G114+SUMIFS('Sch A. Input'!$I114:$BJ114,'Sch A. Input'!$I$14:$BJ$14,"Total",'Sch A. Input'!$I$13:$BJ$13,"&lt;="&amp;N$231)</f>
        <v>0</v>
      </c>
      <c r="O331" s="355">
        <f>'Sch A. Input'!$G114+SUMIFS('Sch A. Input'!$I114:$BJ114,'Sch A. Input'!$I$14:$BJ$14,"Total",'Sch A. Input'!$I$13:$BJ$13,"&lt;="&amp;O$231)</f>
        <v>0</v>
      </c>
      <c r="P331" s="355">
        <f>'Sch A. Input'!$G114+SUMIFS('Sch A. Input'!$I114:$BJ114,'Sch A. Input'!$I$14:$BJ$14,"Total",'Sch A. Input'!$I$13:$BJ$13,"&lt;="&amp;P$231)</f>
        <v>0</v>
      </c>
      <c r="Q331" s="355">
        <f>'Sch A. Input'!$G114+SUMIFS('Sch A. Input'!$I114:$BJ114,'Sch A. Input'!$I$14:$BJ$14,"Total",'Sch A. Input'!$I$13:$BJ$13,"&lt;="&amp;Q$231)</f>
        <v>0</v>
      </c>
      <c r="R331" s="355">
        <f>'Sch A. Input'!$G114+SUMIFS('Sch A. Input'!$I114:$BJ114,'Sch A. Input'!$I$14:$BJ$14,"Total",'Sch A. Input'!$I$13:$BJ$13,"&lt;="&amp;R$231)</f>
        <v>0</v>
      </c>
      <c r="S331" s="355">
        <f>'Sch A. Input'!$G114+SUMIFS('Sch A. Input'!$I114:$BJ114,'Sch A. Input'!$I$14:$BJ$14,"Total",'Sch A. Input'!$I$13:$BJ$13,"&lt;="&amp;S$231)</f>
        <v>0</v>
      </c>
      <c r="T331" s="355">
        <f>'Sch A. Input'!$G114+SUMIFS('Sch A. Input'!$I114:$BJ114,'Sch A. Input'!$I$14:$BJ$14,"Total",'Sch A. Input'!$I$13:$BJ$13,"&lt;="&amp;T$231)</f>
        <v>0</v>
      </c>
      <c r="U331" s="355">
        <f>'Sch A. Input'!$G114+SUMIFS('Sch A. Input'!$I114:$BJ114,'Sch A. Input'!$I$14:$BJ$14,"Total",'Sch A. Input'!$I$13:$BJ$13,"&lt;="&amp;U$231)</f>
        <v>0</v>
      </c>
      <c r="V331" s="355">
        <f>'Sch A. Input'!$G114+SUMIFS('Sch A. Input'!$I114:$BJ114,'Sch A. Input'!$I$14:$BJ$14,"Total",'Sch A. Input'!$I$13:$BJ$13,"&lt;="&amp;V$231)</f>
        <v>0</v>
      </c>
      <c r="W331" s="355">
        <f>'Sch A. Input'!$G114+SUMIFS('Sch A. Input'!$I114:$BJ114,'Sch A. Input'!$I$14:$BJ$14,"Total",'Sch A. Input'!$I$13:$BJ$13,"&lt;="&amp;W$231)</f>
        <v>0</v>
      </c>
      <c r="X331" s="315">
        <f>'Sch A. Input'!$G114+SUMIFS('Sch A. Input'!$I114:$BJ114,'Sch A. Input'!$I$14:$BJ$14,"Total",'Sch A. Input'!$I$13:$BJ$13,"&lt;="&amp;X$231)</f>
        <v>0</v>
      </c>
      <c r="Y331" s="318">
        <f t="array" ref="Y331">IFERROR(INDEX($G$231:$X$231,1,MATCH(TRUE,G331:X331&gt;=900000,FALSE)),0)</f>
        <v>0</v>
      </c>
      <c r="Z331" s="342">
        <f t="shared" si="179"/>
        <v>0</v>
      </c>
      <c r="AA331" s="344">
        <f>SUMIFS('Sch A. Input'!I114:BJ114,'Sch A. Input'!$I$14:$BJ$14,"Recurring",'Sch A. Input'!$I$13:$BJ$13,"&lt;="&amp;Y331)</f>
        <v>0</v>
      </c>
      <c r="AB331" s="282">
        <f>SUMIFS('Sch A. Input'!J114:BK114,'Sch A. Input'!$J$14:$BK$14,"One-time",'Sch A. Input'!$J$13:$BK$13,"&lt;="&amp;Y331)</f>
        <v>0</v>
      </c>
      <c r="AC331" s="345">
        <f t="shared" si="180"/>
        <v>0</v>
      </c>
      <c r="AD331" s="347">
        <f t="shared" si="181"/>
        <v>0</v>
      </c>
      <c r="AH331" s="20"/>
      <c r="AL331" s="44"/>
      <c r="BK331" s="2"/>
      <c r="BL331" s="2"/>
      <c r="BM331" s="2"/>
      <c r="BN331" s="2"/>
      <c r="BO331" s="2"/>
      <c r="BP331" s="2"/>
      <c r="BQ331" s="2"/>
      <c r="BR331" s="2"/>
      <c r="BS331" s="2"/>
      <c r="CI331"/>
      <c r="CJ331"/>
      <c r="CK331"/>
      <c r="CL331"/>
      <c r="CM331"/>
      <c r="CN331"/>
      <c r="CO331"/>
      <c r="CP331"/>
      <c r="CQ331"/>
    </row>
    <row r="332" spans="2:95" x14ac:dyDescent="0.25">
      <c r="Y332" s="20"/>
      <c r="AC332" s="44"/>
    </row>
    <row r="333" spans="2:95" ht="15.75" thickBot="1" x14ac:dyDescent="0.3">
      <c r="Y333" s="163"/>
      <c r="Z333" s="163"/>
      <c r="AA333" s="163"/>
      <c r="AC333" s="44"/>
    </row>
    <row r="334" spans="2:95" s="56" customFormat="1" ht="15" customHeight="1" x14ac:dyDescent="0.2">
      <c r="B334" s="384" t="s">
        <v>27</v>
      </c>
      <c r="C334" s="385"/>
      <c r="D334" s="385"/>
      <c r="E334" s="385"/>
      <c r="F334" s="385"/>
      <c r="G334" s="385"/>
      <c r="H334" s="385"/>
      <c r="I334" s="385"/>
      <c r="J334" s="385"/>
      <c r="K334" s="385"/>
      <c r="L334" s="385"/>
      <c r="M334" s="385"/>
      <c r="N334" s="385"/>
      <c r="O334" s="385"/>
      <c r="P334" s="386"/>
      <c r="Q334" s="2"/>
      <c r="Y334" s="165"/>
      <c r="AH334" s="165"/>
    </row>
    <row r="335" spans="2:95" s="56" customFormat="1" ht="130.5" customHeight="1" thickBot="1" x14ac:dyDescent="0.25">
      <c r="B335" s="375" t="s">
        <v>69</v>
      </c>
      <c r="C335" s="376"/>
      <c r="D335" s="376"/>
      <c r="E335" s="376"/>
      <c r="F335" s="376"/>
      <c r="G335" s="376"/>
      <c r="H335" s="376"/>
      <c r="I335" s="376"/>
      <c r="J335" s="376"/>
      <c r="K335" s="376"/>
      <c r="L335" s="376"/>
      <c r="M335" s="376"/>
      <c r="N335" s="376"/>
      <c r="O335" s="376"/>
      <c r="P335" s="377"/>
      <c r="Q335" s="2"/>
    </row>
    <row r="336" spans="2:95" x14ac:dyDescent="0.25">
      <c r="C336" s="2"/>
    </row>
    <row r="337" spans="1:3" x14ac:dyDescent="0.25">
      <c r="A337" s="54">
        <v>1</v>
      </c>
      <c r="B337" s="182" t="s">
        <v>94</v>
      </c>
      <c r="C337" s="2"/>
    </row>
    <row r="338" spans="1:3" x14ac:dyDescent="0.25">
      <c r="A338" s="54">
        <f t="shared" ref="A338:A343" si="216">A337+1</f>
        <v>2</v>
      </c>
      <c r="B338" s="182" t="s">
        <v>95</v>
      </c>
      <c r="C338" s="2"/>
    </row>
    <row r="339" spans="1:3" x14ac:dyDescent="0.25">
      <c r="A339" s="54">
        <f t="shared" si="216"/>
        <v>3</v>
      </c>
      <c r="B339" s="182" t="s">
        <v>96</v>
      </c>
      <c r="C339" s="2"/>
    </row>
    <row r="340" spans="1:3" x14ac:dyDescent="0.25">
      <c r="A340" s="54">
        <f t="shared" si="216"/>
        <v>4</v>
      </c>
      <c r="B340" s="182" t="s">
        <v>97</v>
      </c>
      <c r="C340" s="2"/>
    </row>
    <row r="341" spans="1:3" x14ac:dyDescent="0.25">
      <c r="A341" s="54">
        <f t="shared" si="216"/>
        <v>5</v>
      </c>
      <c r="B341" s="182" t="s">
        <v>98</v>
      </c>
      <c r="C341" s="2"/>
    </row>
    <row r="342" spans="1:3" x14ac:dyDescent="0.25">
      <c r="A342" s="54">
        <f t="shared" si="216"/>
        <v>6</v>
      </c>
      <c r="B342" s="182" t="s">
        <v>99</v>
      </c>
      <c r="C342" s="2"/>
    </row>
    <row r="343" spans="1:3" x14ac:dyDescent="0.25">
      <c r="A343" s="54">
        <f t="shared" si="216"/>
        <v>7</v>
      </c>
      <c r="B343" s="182" t="s">
        <v>88</v>
      </c>
      <c r="C343" s="2"/>
    </row>
    <row r="344" spans="1:3" x14ac:dyDescent="0.25">
      <c r="A344" s="54">
        <f>A343+1</f>
        <v>8</v>
      </c>
      <c r="B344" s="352" t="s">
        <v>160</v>
      </c>
      <c r="C344" s="2"/>
    </row>
    <row r="345" spans="1:3" x14ac:dyDescent="0.25">
      <c r="A345" s="54">
        <f t="shared" ref="A345:A356" si="217">A344+1</f>
        <v>9</v>
      </c>
      <c r="B345" s="352" t="s">
        <v>161</v>
      </c>
      <c r="C345" s="2"/>
    </row>
    <row r="346" spans="1:3" x14ac:dyDescent="0.25">
      <c r="A346" s="54">
        <f t="shared" si="217"/>
        <v>10</v>
      </c>
      <c r="B346" s="352" t="s">
        <v>162</v>
      </c>
      <c r="C346" s="2"/>
    </row>
    <row r="347" spans="1:3" x14ac:dyDescent="0.25">
      <c r="A347" s="54">
        <f t="shared" si="217"/>
        <v>11</v>
      </c>
      <c r="B347" s="182" t="s">
        <v>89</v>
      </c>
      <c r="C347" s="2"/>
    </row>
    <row r="348" spans="1:3" x14ac:dyDescent="0.25">
      <c r="A348" s="54">
        <f t="shared" si="217"/>
        <v>12</v>
      </c>
      <c r="B348" s="182" t="s">
        <v>90</v>
      </c>
      <c r="C348" s="2"/>
    </row>
    <row r="349" spans="1:3" x14ac:dyDescent="0.25">
      <c r="A349" s="54">
        <f>A348+1</f>
        <v>13</v>
      </c>
      <c r="B349" s="182" t="s">
        <v>91</v>
      </c>
      <c r="C349" s="2"/>
    </row>
    <row r="350" spans="1:3" x14ac:dyDescent="0.25">
      <c r="A350" s="54">
        <f>A349+1</f>
        <v>14</v>
      </c>
      <c r="B350" s="182" t="s">
        <v>92</v>
      </c>
      <c r="C350" s="2"/>
    </row>
    <row r="351" spans="1:3" x14ac:dyDescent="0.25">
      <c r="A351" s="54">
        <f>A350+1</f>
        <v>15</v>
      </c>
      <c r="B351" s="182" t="s">
        <v>93</v>
      </c>
      <c r="C351" s="2"/>
    </row>
    <row r="352" spans="1:3" x14ac:dyDescent="0.25">
      <c r="A352" s="54">
        <f t="shared" ref="A352:A355" si="218">A351+1</f>
        <v>16</v>
      </c>
      <c r="B352" s="256" t="s">
        <v>134</v>
      </c>
      <c r="C352" s="2"/>
    </row>
    <row r="353" spans="1:3" x14ac:dyDescent="0.25">
      <c r="A353" s="54">
        <f t="shared" si="218"/>
        <v>17</v>
      </c>
      <c r="B353" s="352" t="s">
        <v>163</v>
      </c>
      <c r="C353" s="2"/>
    </row>
    <row r="354" spans="1:3" x14ac:dyDescent="0.25">
      <c r="A354" s="54">
        <f t="shared" si="218"/>
        <v>18</v>
      </c>
      <c r="B354" s="256" t="s">
        <v>125</v>
      </c>
      <c r="C354" s="2"/>
    </row>
    <row r="355" spans="1:3" x14ac:dyDescent="0.25">
      <c r="A355" s="54">
        <f t="shared" si="218"/>
        <v>19</v>
      </c>
      <c r="B355" s="256" t="s">
        <v>131</v>
      </c>
      <c r="C355" s="2"/>
    </row>
    <row r="356" spans="1:3" x14ac:dyDescent="0.25">
      <c r="A356" s="54">
        <f t="shared" si="217"/>
        <v>20</v>
      </c>
      <c r="B356" s="256" t="s">
        <v>132</v>
      </c>
      <c r="C356" s="2"/>
    </row>
    <row r="357" spans="1:3" x14ac:dyDescent="0.25">
      <c r="A357" s="54">
        <f t="shared" ref="A357:A368" si="219">A356+1</f>
        <v>21</v>
      </c>
      <c r="B357" s="352" t="s">
        <v>164</v>
      </c>
      <c r="C357" s="2"/>
    </row>
    <row r="358" spans="1:3" x14ac:dyDescent="0.25">
      <c r="A358" s="54">
        <f t="shared" si="219"/>
        <v>22</v>
      </c>
      <c r="B358" s="352" t="s">
        <v>165</v>
      </c>
      <c r="C358" s="2"/>
    </row>
    <row r="359" spans="1:3" x14ac:dyDescent="0.25">
      <c r="A359" s="54">
        <f t="shared" si="219"/>
        <v>23</v>
      </c>
      <c r="B359" s="352" t="s">
        <v>166</v>
      </c>
      <c r="C359" s="2"/>
    </row>
    <row r="360" spans="1:3" x14ac:dyDescent="0.25">
      <c r="A360" s="54">
        <f t="shared" si="219"/>
        <v>24</v>
      </c>
      <c r="B360" s="352" t="s">
        <v>167</v>
      </c>
      <c r="C360" s="2"/>
    </row>
    <row r="361" spans="1:3" x14ac:dyDescent="0.25">
      <c r="A361" s="54">
        <f t="shared" si="219"/>
        <v>25</v>
      </c>
      <c r="B361" s="352" t="s">
        <v>168</v>
      </c>
      <c r="C361" s="2"/>
    </row>
    <row r="362" spans="1:3" x14ac:dyDescent="0.25">
      <c r="A362" s="54">
        <f t="shared" si="219"/>
        <v>26</v>
      </c>
      <c r="B362" s="352" t="s">
        <v>169</v>
      </c>
      <c r="C362" s="2"/>
    </row>
    <row r="363" spans="1:3" x14ac:dyDescent="0.25">
      <c r="A363" s="54">
        <f t="shared" si="219"/>
        <v>27</v>
      </c>
      <c r="B363" s="352" t="s">
        <v>170</v>
      </c>
      <c r="C363" s="2"/>
    </row>
    <row r="364" spans="1:3" x14ac:dyDescent="0.25">
      <c r="A364" s="54">
        <f t="shared" si="219"/>
        <v>28</v>
      </c>
      <c r="B364" s="352" t="s">
        <v>171</v>
      </c>
      <c r="C364" s="2"/>
    </row>
    <row r="365" spans="1:3" x14ac:dyDescent="0.25">
      <c r="A365" s="54">
        <f t="shared" si="219"/>
        <v>29</v>
      </c>
      <c r="B365" s="352" t="s">
        <v>172</v>
      </c>
      <c r="C365" s="2"/>
    </row>
    <row r="366" spans="1:3" x14ac:dyDescent="0.25">
      <c r="A366" s="54">
        <f t="shared" si="219"/>
        <v>30</v>
      </c>
      <c r="B366" s="352" t="s">
        <v>173</v>
      </c>
      <c r="C366" s="2"/>
    </row>
    <row r="367" spans="1:3" x14ac:dyDescent="0.25">
      <c r="A367" s="54">
        <f t="shared" si="219"/>
        <v>31</v>
      </c>
      <c r="B367" s="352" t="s">
        <v>174</v>
      </c>
      <c r="C367" s="2"/>
    </row>
    <row r="368" spans="1:3" x14ac:dyDescent="0.25">
      <c r="A368" s="54">
        <f t="shared" si="219"/>
        <v>32</v>
      </c>
      <c r="B368" s="352" t="s">
        <v>175</v>
      </c>
      <c r="C368" s="2"/>
    </row>
    <row r="369" spans="2:29" x14ac:dyDescent="0.25">
      <c r="B369" s="19"/>
    </row>
    <row r="370" spans="2:29" hidden="1" x14ac:dyDescent="0.25">
      <c r="B370" s="19"/>
    </row>
    <row r="371" spans="2:29" hidden="1" x14ac:dyDescent="0.25">
      <c r="B371" s="19"/>
    </row>
    <row r="372" spans="2:29" hidden="1" x14ac:dyDescent="0.25">
      <c r="T372" s="20"/>
      <c r="U372" s="20"/>
      <c r="V372" s="20"/>
      <c r="W372" s="20"/>
      <c r="X372" s="20"/>
      <c r="Y372" s="20"/>
      <c r="Z372" s="20"/>
      <c r="AA372" s="20"/>
      <c r="AB372" s="20"/>
      <c r="AC372" s="20"/>
    </row>
    <row r="373" spans="2:29" hidden="1" x14ac:dyDescent="0.25">
      <c r="T373" s="20"/>
      <c r="U373" s="20"/>
      <c r="V373" s="20"/>
      <c r="W373" s="20"/>
      <c r="X373" s="20"/>
      <c r="Y373" s="20"/>
      <c r="Z373" s="20"/>
      <c r="AA373" s="20"/>
      <c r="AB373" s="20"/>
      <c r="AC373" s="20"/>
    </row>
    <row r="374" spans="2:29" hidden="1" x14ac:dyDescent="0.25"/>
    <row r="375" spans="2:29" hidden="1" x14ac:dyDescent="0.25"/>
    <row r="376" spans="2:29" hidden="1" x14ac:dyDescent="0.25"/>
    <row r="377" spans="2:29" hidden="1" x14ac:dyDescent="0.25"/>
    <row r="378" spans="2:29" hidden="1" x14ac:dyDescent="0.25"/>
    <row r="379" spans="2:29" hidden="1" x14ac:dyDescent="0.25"/>
    <row r="380" spans="2:29" hidden="1" x14ac:dyDescent="0.25"/>
    <row r="381" spans="2:29" hidden="1" x14ac:dyDescent="0.25"/>
    <row r="382" spans="2:29" hidden="1" x14ac:dyDescent="0.25"/>
    <row r="383" spans="2:29" hidden="1" x14ac:dyDescent="0.25"/>
    <row r="384" spans="2:29"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sheetData>
  <sheetProtection algorithmName="SHA-512" hashValue="tEWXNNd6VxmvTIQ3d9u500QnN9jUmqimE1P8TBf9ylUL1C7xdLQTmhIfQ7YSbvs4aww4dZILRs1FLF0+XLN4Qw==" saltValue="Lhl7a4QfvXBPPqJzQ3wd1Q==" spinCount="100000" sheet="1" objects="1" scenarios="1" formatColumns="0" formatRows="0"/>
  <mergeCells count="2">
    <mergeCell ref="B334:P334"/>
    <mergeCell ref="B335:P335"/>
  </mergeCells>
  <conditionalFormatting sqref="G17:AG116">
    <cfRule type="cellIs" dxfId="1" priority="5" operator="lessThan">
      <formula>0</formula>
    </cfRule>
  </conditionalFormatting>
  <conditionalFormatting sqref="AD17:AF116 V17:AB116">
    <cfRule type="expression" dxfId="0" priority="4">
      <formula>NOT(ISNUMBER(V17))</formula>
    </cfRule>
  </conditionalFormatting>
  <dataValidations disablePrompts="1" count="3">
    <dataValidation allowBlank="1" showErrorMessage="1" prompt="Calculated on the basis of the Taxable Gross Earnings YTD" sqref="AT123:XFD123 R123 P124:P126 AC123 A123:N123 T123:Y123 AE123:AJ123 AN123 AT124:AW132"/>
    <dataValidation allowBlank="1" showInputMessage="1" showErrorMessage="1" errorTitle="Invalid date" error="Please input date within fiscal year 2017-18." sqref="D17:G116"/>
    <dataValidation allowBlank="1" sqref="A16:XFD16 O123:Q123 Z123:AB123 AK123:AM123"/>
  </dataValidations>
  <hyperlinks>
    <hyperlink ref="B1" location="'Instructions and contents'!A1" tooltip="Instructions and contents" display="Instructions and contents"/>
    <hyperlink ref="B2" location="'Sch C. Quarter Output (PR1)'!A1" tooltip="Schedule C: Quarter Output (PR1)" display="&lt;Previous tab"/>
  </hyperlinks>
  <pageMargins left="0.7" right="0.7" top="0.75" bottom="0.75" header="0.3" footer="0.3"/>
  <pageSetup orientation="portrait" r:id="rId1"/>
  <headerFooter>
    <oddFooter>&amp;C&amp;7&amp;B&amp;"Arial"Document Classification: KPMG Confidential</oddFooter>
  </headerFooter>
  <customProperties>
    <customPr name="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zoomScale="85" zoomScaleNormal="85" workbookViewId="0">
      <selection activeCell="D2" sqref="D2"/>
    </sheetView>
  </sheetViews>
  <sheetFormatPr defaultColWidth="0" defaultRowHeight="15" zeroHeight="1" x14ac:dyDescent="0.25"/>
  <cols>
    <col min="1" max="1" width="8.5703125" bestFit="1" customWidth="1"/>
    <col min="2" max="2" width="27.42578125" customWidth="1"/>
    <col min="3" max="3" width="17" customWidth="1"/>
    <col min="4" max="4" width="100.7109375" customWidth="1"/>
    <col min="5" max="5" width="0" hidden="1" customWidth="1"/>
    <col min="6" max="16384" width="9.140625" hidden="1"/>
  </cols>
  <sheetData>
    <row r="1" spans="1:4" x14ac:dyDescent="0.25">
      <c r="A1" s="58" t="s">
        <v>28</v>
      </c>
    </row>
    <row r="2" spans="1:4" x14ac:dyDescent="0.25">
      <c r="A2" s="367" t="s">
        <v>30</v>
      </c>
    </row>
    <row r="3" spans="1:4" x14ac:dyDescent="0.25"/>
    <row r="4" spans="1:4" x14ac:dyDescent="0.25">
      <c r="A4" s="360" t="s">
        <v>191</v>
      </c>
      <c r="B4" s="361" t="s">
        <v>192</v>
      </c>
      <c r="C4" s="361" t="s">
        <v>193</v>
      </c>
      <c r="D4" s="362" t="s">
        <v>194</v>
      </c>
    </row>
    <row r="5" spans="1:4" x14ac:dyDescent="0.25">
      <c r="A5" s="363">
        <v>1</v>
      </c>
      <c r="B5" s="364" t="s">
        <v>195</v>
      </c>
      <c r="C5" s="365">
        <v>42892</v>
      </c>
      <c r="D5" s="366"/>
    </row>
    <row r="6" spans="1:4" ht="26.25" x14ac:dyDescent="0.25">
      <c r="A6" s="363">
        <v>2</v>
      </c>
      <c r="B6" s="364" t="s">
        <v>195</v>
      </c>
      <c r="C6" s="365">
        <v>42902</v>
      </c>
      <c r="D6" s="366" t="s">
        <v>196</v>
      </c>
    </row>
  </sheetData>
  <sheetProtection password="DF3A" sheet="1" objects="1" scenarios="1"/>
  <hyperlinks>
    <hyperlink ref="A1" location="'Instructions and contents'!A1" tooltip="Instructions and contents" display="Instructions and contents"/>
    <hyperlink ref="A2" location="'Sch D. Workings'!A1" tooltip="Schedule C: Quarter Output (PR1)" display="&lt;Previous tab"/>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6"/>
  <sheetViews>
    <sheetView workbookViewId="0"/>
  </sheetViews>
  <sheetFormatPr defaultRowHeight="15" x14ac:dyDescent="0.25"/>
  <sheetData>
    <row r="1" spans="1:5" x14ac:dyDescent="0.25">
      <c r="A1" s="117" t="s">
        <v>40</v>
      </c>
      <c r="B1" s="117" t="s">
        <v>41</v>
      </c>
      <c r="C1" s="117" t="s">
        <v>42</v>
      </c>
      <c r="D1" s="117" t="s">
        <v>43</v>
      </c>
      <c r="E1" s="117" t="s">
        <v>44</v>
      </c>
    </row>
    <row r="2" spans="1:5" x14ac:dyDescent="0.25">
      <c r="A2">
        <v>2</v>
      </c>
      <c r="B2">
        <v>46</v>
      </c>
      <c r="C2">
        <v>7</v>
      </c>
      <c r="D2">
        <v>51</v>
      </c>
      <c r="E2" t="s">
        <v>51</v>
      </c>
    </row>
    <row r="3" spans="1:5" x14ac:dyDescent="0.25">
      <c r="A3">
        <v>3</v>
      </c>
      <c r="B3">
        <v>58</v>
      </c>
      <c r="C3">
        <v>8</v>
      </c>
      <c r="D3">
        <v>65</v>
      </c>
      <c r="E3" t="s">
        <v>47</v>
      </c>
    </row>
    <row r="4" spans="1:5" x14ac:dyDescent="0.25">
      <c r="A4">
        <v>3</v>
      </c>
      <c r="B4">
        <v>11</v>
      </c>
      <c r="C4">
        <v>8</v>
      </c>
      <c r="D4">
        <v>19</v>
      </c>
      <c r="E4" t="s">
        <v>48</v>
      </c>
    </row>
    <row r="5" spans="1:5" x14ac:dyDescent="0.25">
      <c r="A5">
        <v>3</v>
      </c>
      <c r="B5">
        <v>25</v>
      </c>
      <c r="C5">
        <v>8</v>
      </c>
      <c r="D5">
        <v>28</v>
      </c>
      <c r="E5" t="s">
        <v>49</v>
      </c>
    </row>
    <row r="6" spans="1:5" x14ac:dyDescent="0.25">
      <c r="A6">
        <v>2</v>
      </c>
      <c r="B6">
        <v>35</v>
      </c>
      <c r="C6">
        <v>7</v>
      </c>
      <c r="D6">
        <v>41</v>
      </c>
      <c r="E6" t="s">
        <v>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2"/>
  <sheetViews>
    <sheetView workbookViewId="0"/>
  </sheetViews>
  <sheetFormatPr defaultRowHeight="15" x14ac:dyDescent="0.25"/>
  <sheetData>
    <row r="1" spans="1:5" x14ac:dyDescent="0.25">
      <c r="A1" s="117" t="s">
        <v>40</v>
      </c>
      <c r="B1" s="117" t="s">
        <v>41</v>
      </c>
      <c r="C1" s="117" t="s">
        <v>42</v>
      </c>
      <c r="D1" s="117" t="s">
        <v>43</v>
      </c>
      <c r="E1" s="117" t="s">
        <v>44</v>
      </c>
    </row>
    <row r="2" spans="1:5" x14ac:dyDescent="0.25">
      <c r="A2">
        <v>1</v>
      </c>
      <c r="B2">
        <v>1</v>
      </c>
      <c r="C2">
        <v>8</v>
      </c>
      <c r="D2">
        <v>15</v>
      </c>
      <c r="E2" t="s">
        <v>45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Instructions and contents</vt:lpstr>
      <vt:lpstr>Sch A. Input</vt:lpstr>
      <vt:lpstr>Sch B. Semi-monthly Output</vt:lpstr>
      <vt:lpstr>Sch C. Quarter Output (PR1)</vt:lpstr>
      <vt:lpstr>Sch D. Workings</vt:lpstr>
      <vt:lpstr>Version_Control</vt:lpstr>
      <vt:lpstr>Annual_Recurring_YTD_1</vt:lpstr>
      <vt:lpstr>Annualized_Recurring_YTD</vt:lpstr>
      <vt:lpstr>End_Date</vt:lpstr>
      <vt:lpstr>One_time</vt:lpstr>
      <vt:lpstr>One_time_Earnings_YTD</vt:lpstr>
      <vt:lpstr>Period_End</vt:lpstr>
      <vt:lpstr>Recurring</vt:lpstr>
      <vt:lpstr>Recurring_Earnings_YTD_1</vt:lpstr>
    </vt:vector>
  </TitlesOfParts>
  <Manager>Office of the Tax Commissioner</Manager>
  <Company>Bermuda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the Tax Commissioner</dc:creator>
  <cp:lastModifiedBy>jlindsay</cp:lastModifiedBy>
  <cp:lastPrinted>2017-04-12T21:51:33Z</cp:lastPrinted>
  <dcterms:created xsi:type="dcterms:W3CDTF">2014-02-27T20:56:02Z</dcterms:created>
  <dcterms:modified xsi:type="dcterms:W3CDTF">2018-06-01T20:13:28Z</dcterms:modified>
  <cp:category>KPMG Confidential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{2D7140ED-8E3D-4749-B0AE-3638588B29FE}</vt:lpwstr>
  </property>
</Properties>
</file>