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PAYROLL TAX\PAYROLL TAX CALCULATORS\"/>
    </mc:Choice>
  </mc:AlternateContent>
  <bookViews>
    <workbookView xWindow="0" yWindow="0" windowWidth="19200" windowHeight="6855" tabRatio="906"/>
  </bookViews>
  <sheets>
    <sheet name="Instructions and contents" sheetId="8" r:id="rId1"/>
    <sheet name="Sch A. Input" sheetId="5" r:id="rId2"/>
    <sheet name="Sch B. Week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definedNames>
    <definedName name="_1">'Sch D. Workings'!$A$230</definedName>
    <definedName name="_14">'Sch D. Workings'!#REF!</definedName>
    <definedName name="_15">'Sch D. Workings'!#REF!</definedName>
    <definedName name="_16">'Sch D. Workings'!#REF!</definedName>
    <definedName name="_17">'Sch D. Workings'!#REF!</definedName>
    <definedName name="_18">'Sch D. Workings'!#REF!</definedName>
    <definedName name="_19">'Sch D. Workings'!#REF!</definedName>
    <definedName name="_2">'Sch D. Workings'!#REF!</definedName>
    <definedName name="_20">'Sch D. Workings'!#REF!</definedName>
    <definedName name="_3">'Sch D. Workings'!#REF!</definedName>
    <definedName name="_4">'Sch D. Workings'!$A$234</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'Sch A. Input'!$D$9</definedName>
  </definedNames>
  <calcPr calcId="152511"/>
</workbook>
</file>

<file path=xl/calcChain.xml><?xml version="1.0" encoding="utf-8"?>
<calcChain xmlns="http://schemas.openxmlformats.org/spreadsheetml/2006/main">
  <c r="C4" i="7" l="1"/>
  <c r="C4" i="6"/>
  <c r="C4" i="2"/>
  <c r="FJ34" i="5" l="1"/>
  <c r="J34" i="5"/>
  <c r="FJ33" i="5"/>
  <c r="J33" i="5"/>
  <c r="FJ32" i="5"/>
  <c r="J32" i="5"/>
  <c r="FJ31" i="5"/>
  <c r="J31" i="5"/>
  <c r="FJ30" i="5"/>
  <c r="J30" i="5"/>
  <c r="FJ29" i="5"/>
  <c r="J29" i="5"/>
  <c r="FJ28" i="5"/>
  <c r="J28" i="5"/>
  <c r="FJ27" i="5"/>
  <c r="M27" i="5"/>
  <c r="J27" i="5"/>
  <c r="FJ26" i="5"/>
  <c r="J26" i="5"/>
  <c r="FJ25" i="5"/>
  <c r="J25" i="5"/>
  <c r="FJ24" i="5"/>
  <c r="J24" i="5"/>
  <c r="FJ23" i="5"/>
  <c r="J23" i="5"/>
  <c r="FJ22" i="5"/>
  <c r="J22" i="5"/>
  <c r="FJ20" i="5"/>
  <c r="J20" i="5"/>
  <c r="FJ19" i="5"/>
  <c r="J19" i="5"/>
  <c r="FJ18" i="5"/>
  <c r="J18" i="5"/>
  <c r="FJ17" i="5"/>
  <c r="J17" i="5"/>
  <c r="FJ16" i="5"/>
  <c r="J16" i="5"/>
  <c r="M33" i="5" l="1"/>
  <c r="P33" i="5"/>
  <c r="M20" i="5"/>
  <c r="M22" i="5"/>
  <c r="M32" i="5"/>
  <c r="M34" i="5"/>
  <c r="M30" i="5"/>
  <c r="M31" i="5"/>
  <c r="AH32" i="5"/>
  <c r="Y32" i="5"/>
  <c r="AK32" i="5"/>
  <c r="AW32" i="5"/>
  <c r="V32" i="5"/>
  <c r="S34" i="5"/>
  <c r="P32" i="5"/>
  <c r="AB32" i="5"/>
  <c r="AN32" i="5"/>
  <c r="AZ32" i="5"/>
  <c r="P34" i="5"/>
  <c r="BC32" i="5"/>
  <c r="AT32" i="5"/>
  <c r="S32" i="5"/>
  <c r="AE32" i="5"/>
  <c r="AQ32" i="5"/>
  <c r="S33" i="5"/>
  <c r="M29" i="5"/>
  <c r="M28" i="5"/>
  <c r="M24" i="5"/>
  <c r="M23" i="5"/>
  <c r="P22" i="5"/>
  <c r="S23" i="5"/>
  <c r="S22" i="5"/>
  <c r="P26" i="5"/>
  <c r="P24" i="5"/>
  <c r="P25" i="5"/>
  <c r="P23" i="5"/>
  <c r="M25" i="5"/>
  <c r="M26" i="5"/>
  <c r="P28" i="5"/>
  <c r="P29" i="5"/>
  <c r="M18" i="5"/>
  <c r="M19" i="5"/>
  <c r="P17" i="5"/>
  <c r="P16" i="5"/>
  <c r="DK18" i="5"/>
  <c r="V18" i="5"/>
  <c r="AH18" i="5"/>
  <c r="AT18" i="5"/>
  <c r="BF18" i="5"/>
  <c r="BR18" i="5"/>
  <c r="CD18" i="5"/>
  <c r="CP18" i="5"/>
  <c r="DB18" i="5"/>
  <c r="M16" i="5"/>
  <c r="M17" i="5"/>
  <c r="Y18" i="5"/>
  <c r="AK18" i="5"/>
  <c r="AW18" i="5"/>
  <c r="BI18" i="5"/>
  <c r="BU18" i="5"/>
  <c r="CG18" i="5"/>
  <c r="CS18" i="5"/>
  <c r="DE18" i="5"/>
  <c r="P19" i="5"/>
  <c r="P20" i="5"/>
  <c r="P18" i="5"/>
  <c r="AB18" i="5"/>
  <c r="AN18" i="5"/>
  <c r="AZ18" i="5"/>
  <c r="BL18" i="5"/>
  <c r="BX18" i="5"/>
  <c r="CJ18" i="5"/>
  <c r="CV18" i="5"/>
  <c r="DH18" i="5"/>
  <c r="S18" i="5"/>
  <c r="AE18" i="5"/>
  <c r="AQ18" i="5"/>
  <c r="BC18" i="5"/>
  <c r="BO18" i="5"/>
  <c r="CA18" i="5"/>
  <c r="CM18" i="5"/>
  <c r="CY18" i="5"/>
  <c r="V33" i="5" l="1"/>
  <c r="P31" i="5"/>
  <c r="V34" i="5"/>
  <c r="BF32" i="5"/>
  <c r="P30" i="5"/>
  <c r="P27" i="5"/>
  <c r="S29" i="5"/>
  <c r="S24" i="5"/>
  <c r="V22" i="5"/>
  <c r="S28" i="5"/>
  <c r="S25" i="5"/>
  <c r="S26" i="5"/>
  <c r="V23" i="5"/>
  <c r="S16" i="5"/>
  <c r="S20" i="5"/>
  <c r="S17" i="5"/>
  <c r="S19" i="5"/>
  <c r="DN18" i="5"/>
  <c r="S31" i="5" l="1"/>
  <c r="S30" i="5"/>
  <c r="BI32" i="5"/>
  <c r="Y34" i="5"/>
  <c r="Y33" i="5"/>
  <c r="S27" i="5"/>
  <c r="Y23" i="5"/>
  <c r="V25" i="5"/>
  <c r="V24" i="5"/>
  <c r="V26" i="5"/>
  <c r="V28" i="5"/>
  <c r="Y22" i="5"/>
  <c r="V29" i="5"/>
  <c r="V20" i="5"/>
  <c r="V16" i="5"/>
  <c r="V19" i="5"/>
  <c r="DQ18" i="5"/>
  <c r="V17" i="5"/>
  <c r="V30" i="5" l="1"/>
  <c r="AB34" i="5"/>
  <c r="AB33" i="5"/>
  <c r="BL32" i="5"/>
  <c r="V31" i="5"/>
  <c r="V27" i="5"/>
  <c r="Y25" i="5"/>
  <c r="Y29" i="5"/>
  <c r="Y28" i="5"/>
  <c r="Y24" i="5"/>
  <c r="AB22" i="5"/>
  <c r="Y26" i="5"/>
  <c r="AB23" i="5"/>
  <c r="DT18" i="5"/>
  <c r="Y16" i="5"/>
  <c r="Y17" i="5"/>
  <c r="Y19" i="5"/>
  <c r="Y20" i="5"/>
  <c r="BO32" i="5" l="1"/>
  <c r="Y31" i="5"/>
  <c r="Y30" i="5"/>
  <c r="AE34" i="5"/>
  <c r="AE33" i="5"/>
  <c r="Y27" i="5"/>
  <c r="AE23" i="5"/>
  <c r="AB24" i="5"/>
  <c r="AB29" i="5"/>
  <c r="AB26" i="5"/>
  <c r="AE22" i="5"/>
  <c r="AB28" i="5"/>
  <c r="AB25" i="5"/>
  <c r="AB19" i="5"/>
  <c r="AB16" i="5"/>
  <c r="AB20" i="5"/>
  <c r="AB17" i="5"/>
  <c r="DW18" i="5"/>
  <c r="AH34" i="5" l="1"/>
  <c r="AB31" i="5"/>
  <c r="AH33" i="5"/>
  <c r="AB30" i="5"/>
  <c r="BR32" i="5"/>
  <c r="AB27" i="5"/>
  <c r="AH22" i="5"/>
  <c r="AE24" i="5"/>
  <c r="AE25" i="5"/>
  <c r="AE26" i="5"/>
  <c r="AE28" i="5"/>
  <c r="AE29" i="5"/>
  <c r="AH23" i="5"/>
  <c r="AE17" i="5"/>
  <c r="AE16" i="5"/>
  <c r="DZ18" i="5"/>
  <c r="AE20" i="5"/>
  <c r="AE19" i="5"/>
  <c r="AE31" i="5" l="1"/>
  <c r="AE30" i="5"/>
  <c r="BU32" i="5"/>
  <c r="AK33" i="5"/>
  <c r="AK34" i="5"/>
  <c r="AE27" i="5"/>
  <c r="AK23" i="5"/>
  <c r="AH26" i="5"/>
  <c r="AH24" i="5"/>
  <c r="AH29" i="5"/>
  <c r="AH28" i="5"/>
  <c r="AH25" i="5"/>
  <c r="AK22" i="5"/>
  <c r="AH16" i="5"/>
  <c r="AH20" i="5"/>
  <c r="AH19" i="5"/>
  <c r="EC18" i="5"/>
  <c r="AH17" i="5"/>
  <c r="AN33" i="5" l="1"/>
  <c r="AH30" i="5"/>
  <c r="AN34" i="5"/>
  <c r="BX32" i="5"/>
  <c r="AH31" i="5"/>
  <c r="AH27" i="5"/>
  <c r="AK28" i="5"/>
  <c r="AK26" i="5"/>
  <c r="AN22" i="5"/>
  <c r="AK25" i="5"/>
  <c r="AK29" i="5"/>
  <c r="AK24" i="5"/>
  <c r="AN23" i="5"/>
  <c r="AK17" i="5"/>
  <c r="EF18" i="5"/>
  <c r="AK20" i="5"/>
  <c r="AK16" i="5"/>
  <c r="AK19" i="5"/>
  <c r="CA32" i="5" l="1"/>
  <c r="AK30" i="5"/>
  <c r="AK31" i="5"/>
  <c r="AQ34" i="5"/>
  <c r="AQ33" i="5"/>
  <c r="AK27" i="5"/>
  <c r="AN29" i="5"/>
  <c r="AN26" i="5"/>
  <c r="AQ23" i="5"/>
  <c r="AN24" i="5"/>
  <c r="AN25" i="5"/>
  <c r="AQ22" i="5"/>
  <c r="AN28" i="5"/>
  <c r="EI18" i="5"/>
  <c r="AN16" i="5"/>
  <c r="AN19" i="5"/>
  <c r="AN20" i="5"/>
  <c r="AN17" i="5"/>
  <c r="AN30" i="5" l="1"/>
  <c r="AT34" i="5"/>
  <c r="AT33" i="5"/>
  <c r="AN31" i="5"/>
  <c r="CD32" i="5"/>
  <c r="AN27" i="5"/>
  <c r="AQ28" i="5"/>
  <c r="AQ25" i="5"/>
  <c r="AQ26" i="5"/>
  <c r="AT22" i="5"/>
  <c r="AQ24" i="5"/>
  <c r="AT23" i="5"/>
  <c r="AQ29" i="5"/>
  <c r="AQ16" i="5"/>
  <c r="AQ20" i="5"/>
  <c r="AQ17" i="5"/>
  <c r="AQ19" i="5"/>
  <c r="EL18" i="5"/>
  <c r="AW34" i="5" l="1"/>
  <c r="AQ31" i="5"/>
  <c r="AQ30" i="5"/>
  <c r="CG32" i="5"/>
  <c r="AW33" i="5"/>
  <c r="AQ27" i="5"/>
  <c r="AT29" i="5"/>
  <c r="AT24" i="5"/>
  <c r="AT26" i="5"/>
  <c r="AT25" i="5"/>
  <c r="AW23" i="5"/>
  <c r="AW22" i="5"/>
  <c r="AT28" i="5"/>
  <c r="AT19" i="5"/>
  <c r="AT20" i="5"/>
  <c r="EO18" i="5"/>
  <c r="AT17" i="5"/>
  <c r="AT16" i="5"/>
  <c r="CJ32" i="5" l="1"/>
  <c r="AT31" i="5"/>
  <c r="AZ33" i="5"/>
  <c r="AT30" i="5"/>
  <c r="AZ34" i="5"/>
  <c r="AT27" i="5"/>
  <c r="AZ22" i="5"/>
  <c r="AW25" i="5"/>
  <c r="AW24" i="5"/>
  <c r="AW28" i="5"/>
  <c r="AZ23" i="5"/>
  <c r="AW26" i="5"/>
  <c r="AW29" i="5"/>
  <c r="AW17" i="5"/>
  <c r="AW16" i="5"/>
  <c r="AW20" i="5"/>
  <c r="ER18" i="5"/>
  <c r="AW19" i="5"/>
  <c r="AW30" i="5" l="1"/>
  <c r="AW31" i="5"/>
  <c r="BC34" i="5"/>
  <c r="BC33" i="5"/>
  <c r="CM32" i="5"/>
  <c r="AW27" i="5"/>
  <c r="AZ29" i="5"/>
  <c r="BC23" i="5"/>
  <c r="AZ28" i="5"/>
  <c r="AZ25" i="5"/>
  <c r="AZ26" i="5"/>
  <c r="AZ24" i="5"/>
  <c r="BC22" i="5"/>
  <c r="EU18" i="5"/>
  <c r="AZ16" i="5"/>
  <c r="AZ19" i="5"/>
  <c r="AZ20" i="5"/>
  <c r="AZ17" i="5"/>
  <c r="BF33" i="5" l="1"/>
  <c r="AZ31" i="5"/>
  <c r="CP32" i="5"/>
  <c r="BF34" i="5"/>
  <c r="AZ30" i="5"/>
  <c r="AZ27" i="5"/>
  <c r="BF22" i="5"/>
  <c r="BC25" i="5"/>
  <c r="BF23" i="5"/>
  <c r="BC24" i="5"/>
  <c r="BC26" i="5"/>
  <c r="BC28" i="5"/>
  <c r="BC29" i="5"/>
  <c r="BC16" i="5"/>
  <c r="BC20" i="5"/>
  <c r="BC17" i="5"/>
  <c r="BC19" i="5"/>
  <c r="EX18" i="5"/>
  <c r="BI34" i="5" l="1"/>
  <c r="BC31" i="5"/>
  <c r="BC30" i="5"/>
  <c r="CS32" i="5"/>
  <c r="BI33" i="5"/>
  <c r="BC27" i="5"/>
  <c r="BF29" i="5"/>
  <c r="BF26" i="5"/>
  <c r="BI23" i="5"/>
  <c r="BF28" i="5"/>
  <c r="BF24" i="5"/>
  <c r="BF25" i="5"/>
  <c r="BI22" i="5"/>
  <c r="BF19" i="5"/>
  <c r="BF20" i="5"/>
  <c r="FA18" i="5"/>
  <c r="BF17" i="5"/>
  <c r="BF16" i="5"/>
  <c r="CV32" i="5" l="1"/>
  <c r="BF31" i="5"/>
  <c r="BF30" i="5"/>
  <c r="BL33" i="5"/>
  <c r="BL34" i="5"/>
  <c r="BF27" i="5"/>
  <c r="BI24" i="5"/>
  <c r="BI26" i="5"/>
  <c r="BL22" i="5"/>
  <c r="BI25" i="5"/>
  <c r="BI28" i="5"/>
  <c r="BL23" i="5"/>
  <c r="BI29" i="5"/>
  <c r="BI17" i="5"/>
  <c r="BI20" i="5"/>
  <c r="BI16" i="5"/>
  <c r="FG18" i="5"/>
  <c r="FD18" i="5"/>
  <c r="BI19" i="5"/>
  <c r="BI31" i="5" l="1"/>
  <c r="BI30" i="5"/>
  <c r="BO33" i="5"/>
  <c r="BO34" i="5"/>
  <c r="CY32" i="5"/>
  <c r="BI27" i="5"/>
  <c r="BO22" i="5"/>
  <c r="BL29" i="5"/>
  <c r="BL28" i="5"/>
  <c r="BO23" i="5"/>
  <c r="BL25" i="5"/>
  <c r="BL26" i="5"/>
  <c r="BL24" i="5"/>
  <c r="BL20" i="5"/>
  <c r="BL19" i="5"/>
  <c r="BL16" i="5"/>
  <c r="BL17" i="5"/>
  <c r="BR34" i="5" l="1"/>
  <c r="BL30" i="5"/>
  <c r="DB32" i="5"/>
  <c r="BR33" i="5"/>
  <c r="BL31" i="5"/>
  <c r="BL27" i="5"/>
  <c r="BO26" i="5"/>
  <c r="BR23" i="5"/>
  <c r="BO29" i="5"/>
  <c r="BO24" i="5"/>
  <c r="BO25" i="5"/>
  <c r="BO28" i="5"/>
  <c r="BR22" i="5"/>
  <c r="BO17" i="5"/>
  <c r="BO19" i="5"/>
  <c r="BO16" i="5"/>
  <c r="BO20" i="5"/>
  <c r="BO30" i="5" l="1"/>
  <c r="BO31" i="5"/>
  <c r="BU33" i="5"/>
  <c r="DE32" i="5"/>
  <c r="BU34" i="5"/>
  <c r="BO27" i="5"/>
  <c r="BR28" i="5"/>
  <c r="BR24" i="5"/>
  <c r="BU23" i="5"/>
  <c r="BU22" i="5"/>
  <c r="BR25" i="5"/>
  <c r="BR29" i="5"/>
  <c r="BR26" i="5"/>
  <c r="BR20" i="5"/>
  <c r="BR19" i="5"/>
  <c r="BR16" i="5"/>
  <c r="BR17" i="5"/>
  <c r="DH32" i="5" l="1"/>
  <c r="BR31" i="5"/>
  <c r="BX34" i="5"/>
  <c r="BX33" i="5"/>
  <c r="BR30" i="5"/>
  <c r="BR27" i="5"/>
  <c r="BU24" i="5"/>
  <c r="BX22" i="5"/>
  <c r="BU29" i="5"/>
  <c r="BU26" i="5"/>
  <c r="BU25" i="5"/>
  <c r="BX23" i="5"/>
  <c r="BU28" i="5"/>
  <c r="BU17" i="5"/>
  <c r="BU19" i="5"/>
  <c r="BU16" i="5"/>
  <c r="BU20" i="5"/>
  <c r="CA33" i="5" l="1"/>
  <c r="BU30" i="5"/>
  <c r="BU31" i="5"/>
  <c r="CA34" i="5"/>
  <c r="DK32" i="5"/>
  <c r="BU27" i="5"/>
  <c r="CA23" i="5"/>
  <c r="BX26" i="5"/>
  <c r="CA22" i="5"/>
  <c r="BX28" i="5"/>
  <c r="BX25" i="5"/>
  <c r="BX29" i="5"/>
  <c r="BX24" i="5"/>
  <c r="BX19" i="5"/>
  <c r="BX20" i="5"/>
  <c r="BX16" i="5"/>
  <c r="BX17" i="5"/>
  <c r="CD34" i="5" l="1"/>
  <c r="BX30" i="5"/>
  <c r="DN32" i="5"/>
  <c r="BX31" i="5"/>
  <c r="CD33" i="5"/>
  <c r="BX27" i="5"/>
  <c r="CA29" i="5"/>
  <c r="CA28" i="5"/>
  <c r="CA26" i="5"/>
  <c r="CA24" i="5"/>
  <c r="CA25" i="5"/>
  <c r="CD22" i="5"/>
  <c r="CD23" i="5"/>
  <c r="CA17" i="5"/>
  <c r="CA20" i="5"/>
  <c r="CA16" i="5"/>
  <c r="CA19" i="5"/>
  <c r="CA30" i="5" l="1"/>
  <c r="CA31" i="5"/>
  <c r="CG33" i="5"/>
  <c r="DQ32" i="5"/>
  <c r="CG34" i="5"/>
  <c r="CA27" i="5"/>
  <c r="CG22" i="5"/>
  <c r="CD24" i="5"/>
  <c r="CD28" i="5"/>
  <c r="CG23" i="5"/>
  <c r="CD25" i="5"/>
  <c r="CD26" i="5"/>
  <c r="CD29" i="5"/>
  <c r="CD20" i="5"/>
  <c r="CD19" i="5"/>
  <c r="CD16" i="5"/>
  <c r="CD17" i="5"/>
  <c r="CD30" i="5" l="1"/>
  <c r="DT32" i="5"/>
  <c r="CD31" i="5"/>
  <c r="CJ34" i="5"/>
  <c r="CJ33" i="5"/>
  <c r="CD27" i="5"/>
  <c r="CG26" i="5"/>
  <c r="CJ23" i="5"/>
  <c r="CG24" i="5"/>
  <c r="CG29" i="5"/>
  <c r="CG25" i="5"/>
  <c r="CG28" i="5"/>
  <c r="CJ22" i="5"/>
  <c r="CG17" i="5"/>
  <c r="CG19" i="5"/>
  <c r="CG16" i="5"/>
  <c r="CG20" i="5"/>
  <c r="CM34" i="5" l="1"/>
  <c r="CG31" i="5"/>
  <c r="CG30" i="5"/>
  <c r="DW32" i="5"/>
  <c r="CM33" i="5"/>
  <c r="CG27" i="5"/>
  <c r="CJ28" i="5"/>
  <c r="CJ29" i="5"/>
  <c r="CM23" i="5"/>
  <c r="CM22" i="5"/>
  <c r="CJ25" i="5"/>
  <c r="CJ24" i="5"/>
  <c r="CJ26" i="5"/>
  <c r="CJ20" i="5"/>
  <c r="CJ19" i="5"/>
  <c r="CJ16" i="5"/>
  <c r="CJ17" i="5"/>
  <c r="DZ32" i="5" l="1"/>
  <c r="CJ31" i="5"/>
  <c r="CP33" i="5"/>
  <c r="CJ30" i="5"/>
  <c r="CP34" i="5"/>
  <c r="CJ27" i="5"/>
  <c r="CM24" i="5"/>
  <c r="CM29" i="5"/>
  <c r="CP22" i="5"/>
  <c r="CM26" i="5"/>
  <c r="CM25" i="5"/>
  <c r="CP23" i="5"/>
  <c r="CM28" i="5"/>
  <c r="CM17" i="5"/>
  <c r="CM19" i="5"/>
  <c r="CM16" i="5"/>
  <c r="CM20" i="5"/>
  <c r="CM31" i="5" l="1"/>
  <c r="CM30" i="5"/>
  <c r="CS34" i="5"/>
  <c r="CS33" i="5"/>
  <c r="EC32" i="5"/>
  <c r="CM27" i="5"/>
  <c r="CP26" i="5"/>
  <c r="CP29" i="5"/>
  <c r="CS23" i="5"/>
  <c r="CP28" i="5"/>
  <c r="CP25" i="5"/>
  <c r="CS22" i="5"/>
  <c r="CP24" i="5"/>
  <c r="CP20" i="5"/>
  <c r="CP19" i="5"/>
  <c r="CP16" i="5"/>
  <c r="CP17" i="5"/>
  <c r="CV33" i="5" l="1"/>
  <c r="CP30" i="5"/>
  <c r="EF32" i="5"/>
  <c r="CV34" i="5"/>
  <c r="CP31" i="5"/>
  <c r="CP27" i="5"/>
  <c r="CV22" i="5"/>
  <c r="CS28" i="5"/>
  <c r="CS29" i="5"/>
  <c r="CS24" i="5"/>
  <c r="CS25" i="5"/>
  <c r="CV23" i="5"/>
  <c r="CS26" i="5"/>
  <c r="CS19" i="5"/>
  <c r="CS17" i="5"/>
  <c r="CS16" i="5"/>
  <c r="CS20" i="5"/>
  <c r="CY34" i="5" l="1"/>
  <c r="CS30" i="5"/>
  <c r="CS31" i="5"/>
  <c r="EI32" i="5"/>
  <c r="CY33" i="5"/>
  <c r="CS27" i="5"/>
  <c r="CY23" i="5"/>
  <c r="CV24" i="5"/>
  <c r="CV28" i="5"/>
  <c r="CV26" i="5"/>
  <c r="CV25" i="5"/>
  <c r="CV29" i="5"/>
  <c r="CY22" i="5"/>
  <c r="CV20" i="5"/>
  <c r="CV17" i="5"/>
  <c r="CV16" i="5"/>
  <c r="CV19" i="5"/>
  <c r="EL32" i="5" l="1"/>
  <c r="CV30" i="5"/>
  <c r="DB33" i="5"/>
  <c r="CV31" i="5"/>
  <c r="DB34" i="5"/>
  <c r="CV27" i="5"/>
  <c r="CY29" i="5"/>
  <c r="CY26" i="5"/>
  <c r="CY24" i="5"/>
  <c r="DB22" i="5"/>
  <c r="CY25" i="5"/>
  <c r="CY28" i="5"/>
  <c r="DB23" i="5"/>
  <c r="CY17" i="5"/>
  <c r="CY19" i="5"/>
  <c r="CY16" i="5"/>
  <c r="CY20" i="5"/>
  <c r="CY30" i="5" l="1"/>
  <c r="CY31" i="5"/>
  <c r="DE34" i="5"/>
  <c r="DE33" i="5"/>
  <c r="EO32" i="5"/>
  <c r="CY27" i="5"/>
  <c r="DB28" i="5"/>
  <c r="DE22" i="5"/>
  <c r="DB26" i="5"/>
  <c r="DE23" i="5"/>
  <c r="DB25" i="5"/>
  <c r="DB24" i="5"/>
  <c r="DB29" i="5"/>
  <c r="DB20" i="5"/>
  <c r="DB19" i="5"/>
  <c r="DB16" i="5"/>
  <c r="DB17" i="5"/>
  <c r="DB31" i="5" l="1"/>
  <c r="DH33" i="5"/>
  <c r="ER32" i="5"/>
  <c r="DH34" i="5"/>
  <c r="DB30" i="5"/>
  <c r="DB27" i="5"/>
  <c r="DE24" i="5"/>
  <c r="DH23" i="5"/>
  <c r="DH22" i="5"/>
  <c r="DE29" i="5"/>
  <c r="DE25" i="5"/>
  <c r="DE26" i="5"/>
  <c r="DE28" i="5"/>
  <c r="DE19" i="5"/>
  <c r="DE16" i="5"/>
  <c r="DE17" i="5"/>
  <c r="DE20" i="5"/>
  <c r="DK33" i="5" l="1"/>
  <c r="DK34" i="5"/>
  <c r="DE30" i="5"/>
  <c r="EU32" i="5"/>
  <c r="DE31" i="5"/>
  <c r="DE27" i="5"/>
  <c r="DH26" i="5"/>
  <c r="DH29" i="5"/>
  <c r="DK23" i="5"/>
  <c r="DH28" i="5"/>
  <c r="DH25" i="5"/>
  <c r="DK22" i="5"/>
  <c r="DH24" i="5"/>
  <c r="DH20" i="5"/>
  <c r="DH16" i="5"/>
  <c r="DH17" i="5"/>
  <c r="DH19" i="5"/>
  <c r="DN34" i="5" l="1"/>
  <c r="EX32" i="5"/>
  <c r="DH31" i="5"/>
  <c r="DH30" i="5"/>
  <c r="DN33" i="5"/>
  <c r="DH27" i="5"/>
  <c r="DN22" i="5"/>
  <c r="DK28" i="5"/>
  <c r="DK29" i="5"/>
  <c r="DK24" i="5"/>
  <c r="DK25" i="5"/>
  <c r="DN23" i="5"/>
  <c r="DK26" i="5"/>
  <c r="DK16" i="5"/>
  <c r="DK19" i="5"/>
  <c r="DK17" i="5"/>
  <c r="DK20" i="5"/>
  <c r="DK30" i="5" l="1"/>
  <c r="FA32" i="5"/>
  <c r="DQ33" i="5"/>
  <c r="DK31" i="5"/>
  <c r="DQ34" i="5"/>
  <c r="DK27" i="5"/>
  <c r="DQ23" i="5"/>
  <c r="DN24" i="5"/>
  <c r="DN28" i="5"/>
  <c r="DN26" i="5"/>
  <c r="DN25" i="5"/>
  <c r="DN29" i="5"/>
  <c r="DQ22" i="5"/>
  <c r="DN19" i="5"/>
  <c r="DN20" i="5"/>
  <c r="DN17" i="5"/>
  <c r="DN16" i="5"/>
  <c r="FG32" i="5" l="1"/>
  <c r="FD32" i="5"/>
  <c r="DN31" i="5"/>
  <c r="DT34" i="5"/>
  <c r="DT33" i="5"/>
  <c r="DN30" i="5"/>
  <c r="DN27" i="5"/>
  <c r="DQ29" i="5"/>
  <c r="DQ26" i="5"/>
  <c r="DQ24" i="5"/>
  <c r="DT22" i="5"/>
  <c r="DQ25" i="5"/>
  <c r="DQ28" i="5"/>
  <c r="DT23" i="5"/>
  <c r="DQ20" i="5"/>
  <c r="DQ16" i="5"/>
  <c r="DQ17" i="5"/>
  <c r="DQ19" i="5"/>
  <c r="DW33" i="5" l="1"/>
  <c r="DQ31" i="5"/>
  <c r="DQ30" i="5"/>
  <c r="DW34" i="5"/>
  <c r="DQ27" i="5"/>
  <c r="DT28" i="5"/>
  <c r="DW22" i="5"/>
  <c r="DT26" i="5"/>
  <c r="DW23" i="5"/>
  <c r="DT25" i="5"/>
  <c r="DT24" i="5"/>
  <c r="DT29" i="5"/>
  <c r="DT16" i="5"/>
  <c r="DT19" i="5"/>
  <c r="DT17" i="5"/>
  <c r="DT20" i="5"/>
  <c r="DZ34" i="5" l="1"/>
  <c r="DT31" i="5"/>
  <c r="DT30" i="5"/>
  <c r="DZ33" i="5"/>
  <c r="DT27" i="5"/>
  <c r="DW24" i="5"/>
  <c r="DZ23" i="5"/>
  <c r="DZ22" i="5"/>
  <c r="DW29" i="5"/>
  <c r="DW25" i="5"/>
  <c r="DW26" i="5"/>
  <c r="DW28" i="5"/>
  <c r="DW20" i="5"/>
  <c r="DW19" i="5"/>
  <c r="DW16" i="5"/>
  <c r="DW17" i="5"/>
  <c r="DW31" i="5" l="1"/>
  <c r="DW30" i="5"/>
  <c r="EC33" i="5"/>
  <c r="EC34" i="5"/>
  <c r="DW27" i="5"/>
  <c r="DZ26" i="5"/>
  <c r="EC23" i="5"/>
  <c r="DZ29" i="5"/>
  <c r="DZ28" i="5"/>
  <c r="DZ25" i="5"/>
  <c r="EC22" i="5"/>
  <c r="DZ24" i="5"/>
  <c r="DZ17" i="5"/>
  <c r="DZ19" i="5"/>
  <c r="DZ16" i="5"/>
  <c r="DZ20" i="5"/>
  <c r="EF34" i="5" l="1"/>
  <c r="DZ30" i="5"/>
  <c r="EF33" i="5"/>
  <c r="DZ31" i="5"/>
  <c r="DZ27" i="5"/>
  <c r="EC28" i="5"/>
  <c r="EF23" i="5"/>
  <c r="EF22" i="5"/>
  <c r="EC24" i="5"/>
  <c r="EC25" i="5"/>
  <c r="EC29" i="5"/>
  <c r="EC26" i="5"/>
  <c r="EC20" i="5"/>
  <c r="EC19" i="5"/>
  <c r="EC16" i="5"/>
  <c r="EC17" i="5"/>
  <c r="EC31" i="5" l="1"/>
  <c r="EC30" i="5"/>
  <c r="EI33" i="5"/>
  <c r="EI34" i="5"/>
  <c r="EC27" i="5"/>
  <c r="EF29" i="5"/>
  <c r="EF24" i="5"/>
  <c r="EI23" i="5"/>
  <c r="EF26" i="5"/>
  <c r="EF25" i="5"/>
  <c r="EI22" i="5"/>
  <c r="EF28" i="5"/>
  <c r="EF17" i="5"/>
  <c r="EF19" i="5"/>
  <c r="EF16" i="5"/>
  <c r="EF20" i="5"/>
  <c r="EL34" i="5" l="1"/>
  <c r="EF30" i="5"/>
  <c r="EL33" i="5"/>
  <c r="EF31" i="5"/>
  <c r="EF27" i="5"/>
  <c r="EL22" i="5"/>
  <c r="EI26" i="5"/>
  <c r="EI24" i="5"/>
  <c r="EI28" i="5"/>
  <c r="EI25" i="5"/>
  <c r="EL23" i="5"/>
  <c r="EI29" i="5"/>
  <c r="EI20" i="5"/>
  <c r="EI19" i="5"/>
  <c r="EI16" i="5"/>
  <c r="EI17" i="5"/>
  <c r="EI30" i="5" l="1"/>
  <c r="EI31" i="5"/>
  <c r="EO33" i="5"/>
  <c r="EO34" i="5"/>
  <c r="EI27" i="5"/>
  <c r="EO23" i="5"/>
  <c r="EL28" i="5"/>
  <c r="EL26" i="5"/>
  <c r="EL29" i="5"/>
  <c r="EL25" i="5"/>
  <c r="EL24" i="5"/>
  <c r="EO22" i="5"/>
  <c r="EL17" i="5"/>
  <c r="EL19" i="5"/>
  <c r="EL16" i="5"/>
  <c r="EL20" i="5"/>
  <c r="ER34" i="5" l="1"/>
  <c r="EL31" i="5"/>
  <c r="ER33" i="5"/>
  <c r="EL30" i="5"/>
  <c r="EL27" i="5"/>
  <c r="EO24" i="5"/>
  <c r="EO28" i="5"/>
  <c r="EO29" i="5"/>
  <c r="ER22" i="5"/>
  <c r="EO25" i="5"/>
  <c r="EO26" i="5"/>
  <c r="ER23" i="5"/>
  <c r="EO20" i="5"/>
  <c r="EO19" i="5"/>
  <c r="EO16" i="5"/>
  <c r="EO17" i="5"/>
  <c r="EO30" i="5" l="1"/>
  <c r="EO31" i="5"/>
  <c r="EU33" i="5"/>
  <c r="EU34" i="5"/>
  <c r="EO27" i="5"/>
  <c r="ER26" i="5"/>
  <c r="EU22" i="5"/>
  <c r="ER28" i="5"/>
  <c r="EU23" i="5"/>
  <c r="ER25" i="5"/>
  <c r="ER29" i="5"/>
  <c r="ER24" i="5"/>
  <c r="ER17" i="5"/>
  <c r="ER19" i="5"/>
  <c r="ER16" i="5"/>
  <c r="ER20" i="5"/>
  <c r="EX34" i="5" l="1"/>
  <c r="ER31" i="5"/>
  <c r="EX33" i="5"/>
  <c r="ER30" i="5"/>
  <c r="ER27" i="5"/>
  <c r="EX22" i="5"/>
  <c r="EU29" i="5"/>
  <c r="EX23" i="5"/>
  <c r="EU24" i="5"/>
  <c r="EU25" i="5"/>
  <c r="EU28" i="5"/>
  <c r="EU26" i="5"/>
  <c r="EU20" i="5"/>
  <c r="EU16" i="5"/>
  <c r="EU19" i="5"/>
  <c r="EU17" i="5"/>
  <c r="EU30" i="5" l="1"/>
  <c r="EU31" i="5"/>
  <c r="FA33" i="5"/>
  <c r="FA34" i="5"/>
  <c r="EU27" i="5"/>
  <c r="EX28" i="5"/>
  <c r="EX24" i="5"/>
  <c r="EX29" i="5"/>
  <c r="EX26" i="5"/>
  <c r="EX25" i="5"/>
  <c r="FA23" i="5"/>
  <c r="FA22" i="5"/>
  <c r="EX16" i="5"/>
  <c r="EX17" i="5"/>
  <c r="EX19" i="5"/>
  <c r="EX20" i="5"/>
  <c r="FG34" i="5" l="1"/>
  <c r="FD34" i="5"/>
  <c r="EX31" i="5"/>
  <c r="FG33" i="5"/>
  <c r="FD33" i="5"/>
  <c r="EX30" i="5"/>
  <c r="EX27" i="5"/>
  <c r="FG23" i="5"/>
  <c r="FD23" i="5"/>
  <c r="FA26" i="5"/>
  <c r="FA24" i="5"/>
  <c r="FG22" i="5"/>
  <c r="FD22" i="5"/>
  <c r="FA25" i="5"/>
  <c r="FA29" i="5"/>
  <c r="FA28" i="5"/>
  <c r="FA17" i="5"/>
  <c r="FA16" i="5"/>
  <c r="FA20" i="5"/>
  <c r="FA19" i="5"/>
  <c r="D14" i="6"/>
  <c r="C14" i="6"/>
  <c r="D13" i="6"/>
  <c r="C13" i="6"/>
  <c r="D12" i="6"/>
  <c r="C12" i="6"/>
  <c r="D11" i="6"/>
  <c r="C11" i="6"/>
  <c r="FA31" i="5" l="1"/>
  <c r="FA30" i="5"/>
  <c r="FA27" i="5"/>
  <c r="FG29" i="5"/>
  <c r="FD29" i="5"/>
  <c r="FG26" i="5"/>
  <c r="FD26" i="5"/>
  <c r="FG28" i="5"/>
  <c r="FD28" i="5"/>
  <c r="FG25" i="5"/>
  <c r="FD25" i="5"/>
  <c r="FG24" i="5"/>
  <c r="FD24" i="5"/>
  <c r="FD16" i="5"/>
  <c r="FG16" i="5"/>
  <c r="FG19" i="5"/>
  <c r="FD19" i="5"/>
  <c r="FG20" i="5"/>
  <c r="FD20" i="5"/>
  <c r="FG17" i="5"/>
  <c r="FD17" i="5"/>
  <c r="FD30" i="5" l="1"/>
  <c r="FG30" i="5"/>
  <c r="FG31" i="5"/>
  <c r="FD31" i="5"/>
  <c r="FG27" i="5"/>
  <c r="FD27" i="5"/>
  <c r="BB115" i="5"/>
  <c r="BA115" i="5"/>
  <c r="AY115" i="5"/>
  <c r="AX115" i="5"/>
  <c r="AV115" i="5"/>
  <c r="AU115" i="5"/>
  <c r="AS115" i="5"/>
  <c r="AR115" i="5"/>
  <c r="AP115" i="5"/>
  <c r="AO115" i="5"/>
  <c r="AM115" i="5"/>
  <c r="AL115" i="5"/>
  <c r="AJ115" i="5"/>
  <c r="AI115" i="5"/>
  <c r="AG115" i="5"/>
  <c r="AF115" i="5"/>
  <c r="AD115" i="5"/>
  <c r="AC115" i="5"/>
  <c r="AA115" i="5"/>
  <c r="Z115" i="5"/>
  <c r="X115" i="5"/>
  <c r="W115" i="5"/>
  <c r="U115" i="5"/>
  <c r="T115" i="5"/>
  <c r="R115" i="5"/>
  <c r="Q115" i="5"/>
  <c r="BC114" i="5"/>
  <c r="AZ114" i="5"/>
  <c r="AW114" i="5"/>
  <c r="AT114" i="5"/>
  <c r="AQ114" i="5"/>
  <c r="AN114" i="5"/>
  <c r="AK114" i="5"/>
  <c r="AH114" i="5"/>
  <c r="AE114" i="5"/>
  <c r="AB114" i="5"/>
  <c r="Y114" i="5"/>
  <c r="V114" i="5"/>
  <c r="S114" i="5"/>
  <c r="BC113" i="5"/>
  <c r="AZ113" i="5"/>
  <c r="AW113" i="5"/>
  <c r="AT113" i="5"/>
  <c r="AQ113" i="5"/>
  <c r="AN113" i="5"/>
  <c r="AK113" i="5"/>
  <c r="AH113" i="5"/>
  <c r="AE113" i="5"/>
  <c r="AB113" i="5"/>
  <c r="Y113" i="5"/>
  <c r="V113" i="5"/>
  <c r="S113" i="5"/>
  <c r="BC112" i="5"/>
  <c r="AZ112" i="5"/>
  <c r="AW112" i="5"/>
  <c r="AT112" i="5"/>
  <c r="AQ112" i="5"/>
  <c r="AN112" i="5"/>
  <c r="AK112" i="5"/>
  <c r="AH112" i="5"/>
  <c r="AE112" i="5"/>
  <c r="AB112" i="5"/>
  <c r="Y112" i="5"/>
  <c r="V112" i="5"/>
  <c r="S112" i="5"/>
  <c r="BC111" i="5"/>
  <c r="AZ111" i="5"/>
  <c r="AW111" i="5"/>
  <c r="AT111" i="5"/>
  <c r="AQ111" i="5"/>
  <c r="AN111" i="5"/>
  <c r="AK111" i="5"/>
  <c r="AH111" i="5"/>
  <c r="AE111" i="5"/>
  <c r="AB111" i="5"/>
  <c r="Y111" i="5"/>
  <c r="V111" i="5"/>
  <c r="S111" i="5"/>
  <c r="BC110" i="5"/>
  <c r="AZ110" i="5"/>
  <c r="AW110" i="5"/>
  <c r="AT110" i="5"/>
  <c r="AQ110" i="5"/>
  <c r="AN110" i="5"/>
  <c r="AK110" i="5"/>
  <c r="AH110" i="5"/>
  <c r="AE110" i="5"/>
  <c r="AB110" i="5"/>
  <c r="Y110" i="5"/>
  <c r="V110" i="5"/>
  <c r="S110" i="5"/>
  <c r="BC109" i="5"/>
  <c r="AZ109" i="5"/>
  <c r="AW109" i="5"/>
  <c r="AT109" i="5"/>
  <c r="AQ109" i="5"/>
  <c r="AN109" i="5"/>
  <c r="AK109" i="5"/>
  <c r="AH109" i="5"/>
  <c r="AE109" i="5"/>
  <c r="AB109" i="5"/>
  <c r="Y109" i="5"/>
  <c r="V109" i="5"/>
  <c r="S109" i="5"/>
  <c r="BC108" i="5"/>
  <c r="AZ108" i="5"/>
  <c r="AW108" i="5"/>
  <c r="AT108" i="5"/>
  <c r="AQ108" i="5"/>
  <c r="AN108" i="5"/>
  <c r="AK108" i="5"/>
  <c r="AH108" i="5"/>
  <c r="AE108" i="5"/>
  <c r="AB108" i="5"/>
  <c r="Y108" i="5"/>
  <c r="V108" i="5"/>
  <c r="S108" i="5"/>
  <c r="BC107" i="5"/>
  <c r="AZ107" i="5"/>
  <c r="AW107" i="5"/>
  <c r="AT107" i="5"/>
  <c r="AQ107" i="5"/>
  <c r="AN107" i="5"/>
  <c r="AK107" i="5"/>
  <c r="AH107" i="5"/>
  <c r="AE107" i="5"/>
  <c r="AB107" i="5"/>
  <c r="Y107" i="5"/>
  <c r="V107" i="5"/>
  <c r="S107" i="5"/>
  <c r="BC106" i="5"/>
  <c r="AZ106" i="5"/>
  <c r="AW106" i="5"/>
  <c r="AT106" i="5"/>
  <c r="AQ106" i="5"/>
  <c r="AN106" i="5"/>
  <c r="AK106" i="5"/>
  <c r="AH106" i="5"/>
  <c r="AE106" i="5"/>
  <c r="AB106" i="5"/>
  <c r="Y106" i="5"/>
  <c r="V106" i="5"/>
  <c r="S106" i="5"/>
  <c r="BC105" i="5"/>
  <c r="AZ105" i="5"/>
  <c r="AW105" i="5"/>
  <c r="AT105" i="5"/>
  <c r="AQ105" i="5"/>
  <c r="AN105" i="5"/>
  <c r="AK105" i="5"/>
  <c r="AH105" i="5"/>
  <c r="AE105" i="5"/>
  <c r="AB105" i="5"/>
  <c r="Y105" i="5"/>
  <c r="V105" i="5"/>
  <c r="S105" i="5"/>
  <c r="BC104" i="5"/>
  <c r="AZ104" i="5"/>
  <c r="AW104" i="5"/>
  <c r="AT104" i="5"/>
  <c r="AQ104" i="5"/>
  <c r="AN104" i="5"/>
  <c r="AK104" i="5"/>
  <c r="AH104" i="5"/>
  <c r="AE104" i="5"/>
  <c r="AB104" i="5"/>
  <c r="Y104" i="5"/>
  <c r="V104" i="5"/>
  <c r="S104" i="5"/>
  <c r="BC103" i="5"/>
  <c r="AZ103" i="5"/>
  <c r="AW103" i="5"/>
  <c r="AT103" i="5"/>
  <c r="AQ103" i="5"/>
  <c r="AN103" i="5"/>
  <c r="AK103" i="5"/>
  <c r="AH103" i="5"/>
  <c r="AE103" i="5"/>
  <c r="AB103" i="5"/>
  <c r="Y103" i="5"/>
  <c r="V103" i="5"/>
  <c r="S103" i="5"/>
  <c r="BC102" i="5"/>
  <c r="AZ102" i="5"/>
  <c r="AW102" i="5"/>
  <c r="AT102" i="5"/>
  <c r="AQ102" i="5"/>
  <c r="AN102" i="5"/>
  <c r="AK102" i="5"/>
  <c r="AH102" i="5"/>
  <c r="AE102" i="5"/>
  <c r="AB102" i="5"/>
  <c r="Y102" i="5"/>
  <c r="V102" i="5"/>
  <c r="S102" i="5"/>
  <c r="BC101" i="5"/>
  <c r="AZ101" i="5"/>
  <c r="AW101" i="5"/>
  <c r="AT101" i="5"/>
  <c r="AQ101" i="5"/>
  <c r="AN101" i="5"/>
  <c r="AK101" i="5"/>
  <c r="AH101" i="5"/>
  <c r="AE101" i="5"/>
  <c r="AB101" i="5"/>
  <c r="Y101" i="5"/>
  <c r="V101" i="5"/>
  <c r="S101" i="5"/>
  <c r="BC100" i="5"/>
  <c r="AZ100" i="5"/>
  <c r="AW100" i="5"/>
  <c r="AT100" i="5"/>
  <c r="AQ100" i="5"/>
  <c r="AN100" i="5"/>
  <c r="AK100" i="5"/>
  <c r="AH100" i="5"/>
  <c r="AE100" i="5"/>
  <c r="AB100" i="5"/>
  <c r="Y100" i="5"/>
  <c r="V100" i="5"/>
  <c r="S100" i="5"/>
  <c r="BC99" i="5"/>
  <c r="AZ99" i="5"/>
  <c r="AW99" i="5"/>
  <c r="AT99" i="5"/>
  <c r="AQ99" i="5"/>
  <c r="AN99" i="5"/>
  <c r="AK99" i="5"/>
  <c r="AH99" i="5"/>
  <c r="AE99" i="5"/>
  <c r="AB99" i="5"/>
  <c r="Y99" i="5"/>
  <c r="V99" i="5"/>
  <c r="S99" i="5"/>
  <c r="BC98" i="5"/>
  <c r="AZ98" i="5"/>
  <c r="AW98" i="5"/>
  <c r="AT98" i="5"/>
  <c r="AQ98" i="5"/>
  <c r="AN98" i="5"/>
  <c r="AK98" i="5"/>
  <c r="AH98" i="5"/>
  <c r="AE98" i="5"/>
  <c r="AB98" i="5"/>
  <c r="Y98" i="5"/>
  <c r="V98" i="5"/>
  <c r="S98" i="5"/>
  <c r="BC97" i="5"/>
  <c r="AZ97" i="5"/>
  <c r="AW97" i="5"/>
  <c r="AT97" i="5"/>
  <c r="AQ97" i="5"/>
  <c r="AN97" i="5"/>
  <c r="AK97" i="5"/>
  <c r="AH97" i="5"/>
  <c r="AE97" i="5"/>
  <c r="AB97" i="5"/>
  <c r="Y97" i="5"/>
  <c r="V97" i="5"/>
  <c r="S97" i="5"/>
  <c r="BC96" i="5"/>
  <c r="AZ96" i="5"/>
  <c r="AW96" i="5"/>
  <c r="AT96" i="5"/>
  <c r="AQ96" i="5"/>
  <c r="AN96" i="5"/>
  <c r="AK96" i="5"/>
  <c r="AH96" i="5"/>
  <c r="AE96" i="5"/>
  <c r="AB96" i="5"/>
  <c r="Y96" i="5"/>
  <c r="V96" i="5"/>
  <c r="S96" i="5"/>
  <c r="BC95" i="5"/>
  <c r="AZ95" i="5"/>
  <c r="AW95" i="5"/>
  <c r="AT95" i="5"/>
  <c r="AQ95" i="5"/>
  <c r="AN95" i="5"/>
  <c r="AK95" i="5"/>
  <c r="AH95" i="5"/>
  <c r="AE95" i="5"/>
  <c r="AB95" i="5"/>
  <c r="Y95" i="5"/>
  <c r="V95" i="5"/>
  <c r="S95" i="5"/>
  <c r="BC94" i="5"/>
  <c r="AZ94" i="5"/>
  <c r="AW94" i="5"/>
  <c r="AT94" i="5"/>
  <c r="AQ94" i="5"/>
  <c r="AN94" i="5"/>
  <c r="AK94" i="5"/>
  <c r="AH94" i="5"/>
  <c r="AE94" i="5"/>
  <c r="AB94" i="5"/>
  <c r="Y94" i="5"/>
  <c r="V94" i="5"/>
  <c r="S94" i="5"/>
  <c r="BC93" i="5"/>
  <c r="AZ93" i="5"/>
  <c r="AW93" i="5"/>
  <c r="AT93" i="5"/>
  <c r="AQ93" i="5"/>
  <c r="AN93" i="5"/>
  <c r="AK93" i="5"/>
  <c r="AH93" i="5"/>
  <c r="AE93" i="5"/>
  <c r="AB93" i="5"/>
  <c r="Y93" i="5"/>
  <c r="V93" i="5"/>
  <c r="S93" i="5"/>
  <c r="BC92" i="5"/>
  <c r="AZ92" i="5"/>
  <c r="AW92" i="5"/>
  <c r="AT92" i="5"/>
  <c r="AQ92" i="5"/>
  <c r="AN92" i="5"/>
  <c r="AK92" i="5"/>
  <c r="AH92" i="5"/>
  <c r="AE92" i="5"/>
  <c r="AB92" i="5"/>
  <c r="Y92" i="5"/>
  <c r="V92" i="5"/>
  <c r="S92" i="5"/>
  <c r="BC91" i="5"/>
  <c r="AZ91" i="5"/>
  <c r="AW91" i="5"/>
  <c r="AT91" i="5"/>
  <c r="AQ91" i="5"/>
  <c r="AN91" i="5"/>
  <c r="AK91" i="5"/>
  <c r="AH91" i="5"/>
  <c r="AE91" i="5"/>
  <c r="AB91" i="5"/>
  <c r="Y91" i="5"/>
  <c r="V91" i="5"/>
  <c r="S91" i="5"/>
  <c r="BC90" i="5"/>
  <c r="AZ90" i="5"/>
  <c r="AW90" i="5"/>
  <c r="AT90" i="5"/>
  <c r="AQ90" i="5"/>
  <c r="AN90" i="5"/>
  <c r="AK90" i="5"/>
  <c r="AH90" i="5"/>
  <c r="AE90" i="5"/>
  <c r="AB90" i="5"/>
  <c r="Y90" i="5"/>
  <c r="V90" i="5"/>
  <c r="S90" i="5"/>
  <c r="BC89" i="5"/>
  <c r="AZ89" i="5"/>
  <c r="AW89" i="5"/>
  <c r="AT89" i="5"/>
  <c r="AQ89" i="5"/>
  <c r="AN89" i="5"/>
  <c r="AK89" i="5"/>
  <c r="AH89" i="5"/>
  <c r="AE89" i="5"/>
  <c r="AB89" i="5"/>
  <c r="Y89" i="5"/>
  <c r="V89" i="5"/>
  <c r="S89" i="5"/>
  <c r="BC88" i="5"/>
  <c r="AZ88" i="5"/>
  <c r="AW88" i="5"/>
  <c r="AT88" i="5"/>
  <c r="AQ88" i="5"/>
  <c r="AN88" i="5"/>
  <c r="AK88" i="5"/>
  <c r="AH88" i="5"/>
  <c r="AE88" i="5"/>
  <c r="AB88" i="5"/>
  <c r="Y88" i="5"/>
  <c r="V88" i="5"/>
  <c r="S88" i="5"/>
  <c r="BC87" i="5"/>
  <c r="AZ87" i="5"/>
  <c r="AW87" i="5"/>
  <c r="AT87" i="5"/>
  <c r="AQ87" i="5"/>
  <c r="AN87" i="5"/>
  <c r="AK87" i="5"/>
  <c r="AH87" i="5"/>
  <c r="AE87" i="5"/>
  <c r="AB87" i="5"/>
  <c r="Y87" i="5"/>
  <c r="V87" i="5"/>
  <c r="S87" i="5"/>
  <c r="BC86" i="5"/>
  <c r="AZ86" i="5"/>
  <c r="AW86" i="5"/>
  <c r="AT86" i="5"/>
  <c r="AQ86" i="5"/>
  <c r="AN86" i="5"/>
  <c r="AK86" i="5"/>
  <c r="AH86" i="5"/>
  <c r="AE86" i="5"/>
  <c r="AB86" i="5"/>
  <c r="Y86" i="5"/>
  <c r="V86" i="5"/>
  <c r="S86" i="5"/>
  <c r="BC85" i="5"/>
  <c r="AZ85" i="5"/>
  <c r="AW85" i="5"/>
  <c r="AT85" i="5"/>
  <c r="AQ85" i="5"/>
  <c r="AN85" i="5"/>
  <c r="AK85" i="5"/>
  <c r="AH85" i="5"/>
  <c r="AE85" i="5"/>
  <c r="AB85" i="5"/>
  <c r="Y85" i="5"/>
  <c r="V85" i="5"/>
  <c r="S85" i="5"/>
  <c r="BC84" i="5"/>
  <c r="AZ84" i="5"/>
  <c r="AW84" i="5"/>
  <c r="AT84" i="5"/>
  <c r="AQ84" i="5"/>
  <c r="AN84" i="5"/>
  <c r="AK84" i="5"/>
  <c r="AH84" i="5"/>
  <c r="AE84" i="5"/>
  <c r="AB84" i="5"/>
  <c r="Y84" i="5"/>
  <c r="V84" i="5"/>
  <c r="S84" i="5"/>
  <c r="BC83" i="5"/>
  <c r="AZ83" i="5"/>
  <c r="AW83" i="5"/>
  <c r="AT83" i="5"/>
  <c r="AQ83" i="5"/>
  <c r="AN83" i="5"/>
  <c r="AK83" i="5"/>
  <c r="AH83" i="5"/>
  <c r="AE83" i="5"/>
  <c r="AB83" i="5"/>
  <c r="Y83" i="5"/>
  <c r="V83" i="5"/>
  <c r="S83" i="5"/>
  <c r="BC82" i="5"/>
  <c r="AZ82" i="5"/>
  <c r="AW82" i="5"/>
  <c r="AT82" i="5"/>
  <c r="AQ82" i="5"/>
  <c r="AN82" i="5"/>
  <c r="AK82" i="5"/>
  <c r="AH82" i="5"/>
  <c r="AE82" i="5"/>
  <c r="AB82" i="5"/>
  <c r="Y82" i="5"/>
  <c r="V82" i="5"/>
  <c r="S82" i="5"/>
  <c r="BC81" i="5"/>
  <c r="AZ81" i="5"/>
  <c r="AW81" i="5"/>
  <c r="AT81" i="5"/>
  <c r="AQ81" i="5"/>
  <c r="AN81" i="5"/>
  <c r="AK81" i="5"/>
  <c r="AH81" i="5"/>
  <c r="AE81" i="5"/>
  <c r="AB81" i="5"/>
  <c r="Y81" i="5"/>
  <c r="V81" i="5"/>
  <c r="S81" i="5"/>
  <c r="BC80" i="5"/>
  <c r="AZ80" i="5"/>
  <c r="AW80" i="5"/>
  <c r="AT80" i="5"/>
  <c r="AQ80" i="5"/>
  <c r="AN80" i="5"/>
  <c r="AK80" i="5"/>
  <c r="AH80" i="5"/>
  <c r="AE80" i="5"/>
  <c r="AB80" i="5"/>
  <c r="Y80" i="5"/>
  <c r="V80" i="5"/>
  <c r="S80" i="5"/>
  <c r="BC79" i="5"/>
  <c r="AZ79" i="5"/>
  <c r="AW79" i="5"/>
  <c r="AT79" i="5"/>
  <c r="AQ79" i="5"/>
  <c r="AN79" i="5"/>
  <c r="AK79" i="5"/>
  <c r="AH79" i="5"/>
  <c r="AE79" i="5"/>
  <c r="AB79" i="5"/>
  <c r="Y79" i="5"/>
  <c r="V79" i="5"/>
  <c r="S79" i="5"/>
  <c r="BC78" i="5"/>
  <c r="AZ78" i="5"/>
  <c r="AW78" i="5"/>
  <c r="AT78" i="5"/>
  <c r="AQ78" i="5"/>
  <c r="AN78" i="5"/>
  <c r="AK78" i="5"/>
  <c r="AH78" i="5"/>
  <c r="AE78" i="5"/>
  <c r="AB78" i="5"/>
  <c r="Y78" i="5"/>
  <c r="V78" i="5"/>
  <c r="S78" i="5"/>
  <c r="BC77" i="5"/>
  <c r="AZ77" i="5"/>
  <c r="AW77" i="5"/>
  <c r="AT77" i="5"/>
  <c r="AQ77" i="5"/>
  <c r="AN77" i="5"/>
  <c r="AK77" i="5"/>
  <c r="AH77" i="5"/>
  <c r="AE77" i="5"/>
  <c r="AB77" i="5"/>
  <c r="Y77" i="5"/>
  <c r="V77" i="5"/>
  <c r="S77" i="5"/>
  <c r="BC76" i="5"/>
  <c r="AZ76" i="5"/>
  <c r="AW76" i="5"/>
  <c r="AT76" i="5"/>
  <c r="AQ76" i="5"/>
  <c r="AN76" i="5"/>
  <c r="AK76" i="5"/>
  <c r="AH76" i="5"/>
  <c r="AE76" i="5"/>
  <c r="AB76" i="5"/>
  <c r="Y76" i="5"/>
  <c r="V76" i="5"/>
  <c r="S76" i="5"/>
  <c r="BC75" i="5"/>
  <c r="AZ75" i="5"/>
  <c r="AW75" i="5"/>
  <c r="AT75" i="5"/>
  <c r="AQ75" i="5"/>
  <c r="AN75" i="5"/>
  <c r="AK75" i="5"/>
  <c r="AH75" i="5"/>
  <c r="AE75" i="5"/>
  <c r="AB75" i="5"/>
  <c r="Y75" i="5"/>
  <c r="V75" i="5"/>
  <c r="S75" i="5"/>
  <c r="BC74" i="5"/>
  <c r="AZ74" i="5"/>
  <c r="AW74" i="5"/>
  <c r="AT74" i="5"/>
  <c r="AQ74" i="5"/>
  <c r="AN74" i="5"/>
  <c r="AK74" i="5"/>
  <c r="AH74" i="5"/>
  <c r="AE74" i="5"/>
  <c r="AB74" i="5"/>
  <c r="Y74" i="5"/>
  <c r="V74" i="5"/>
  <c r="S74" i="5"/>
  <c r="BC73" i="5"/>
  <c r="AZ73" i="5"/>
  <c r="AW73" i="5"/>
  <c r="AT73" i="5"/>
  <c r="AQ73" i="5"/>
  <c r="AN73" i="5"/>
  <c r="AK73" i="5"/>
  <c r="AH73" i="5"/>
  <c r="AE73" i="5"/>
  <c r="AB73" i="5"/>
  <c r="Y73" i="5"/>
  <c r="V73" i="5"/>
  <c r="S73" i="5"/>
  <c r="BC72" i="5"/>
  <c r="AZ72" i="5"/>
  <c r="AW72" i="5"/>
  <c r="AT72" i="5"/>
  <c r="AQ72" i="5"/>
  <c r="AN72" i="5"/>
  <c r="AK72" i="5"/>
  <c r="AH72" i="5"/>
  <c r="AE72" i="5"/>
  <c r="AB72" i="5"/>
  <c r="Y72" i="5"/>
  <c r="V72" i="5"/>
  <c r="S72" i="5"/>
  <c r="BC71" i="5"/>
  <c r="AZ71" i="5"/>
  <c r="AW71" i="5"/>
  <c r="AT71" i="5"/>
  <c r="AQ71" i="5"/>
  <c r="AN71" i="5"/>
  <c r="AK71" i="5"/>
  <c r="AH71" i="5"/>
  <c r="AE71" i="5"/>
  <c r="AB71" i="5"/>
  <c r="Y71" i="5"/>
  <c r="V71" i="5"/>
  <c r="S71" i="5"/>
  <c r="BC70" i="5"/>
  <c r="AZ70" i="5"/>
  <c r="AW70" i="5"/>
  <c r="AT70" i="5"/>
  <c r="AQ70" i="5"/>
  <c r="AN70" i="5"/>
  <c r="AK70" i="5"/>
  <c r="AH70" i="5"/>
  <c r="AE70" i="5"/>
  <c r="AB70" i="5"/>
  <c r="Y70" i="5"/>
  <c r="V70" i="5"/>
  <c r="S70" i="5"/>
  <c r="BC69" i="5"/>
  <c r="AZ69" i="5"/>
  <c r="AW69" i="5"/>
  <c r="AT69" i="5"/>
  <c r="AQ69" i="5"/>
  <c r="AN69" i="5"/>
  <c r="AK69" i="5"/>
  <c r="AH69" i="5"/>
  <c r="AE69" i="5"/>
  <c r="AB69" i="5"/>
  <c r="Y69" i="5"/>
  <c r="V69" i="5"/>
  <c r="S69" i="5"/>
  <c r="BC68" i="5"/>
  <c r="AZ68" i="5"/>
  <c r="AW68" i="5"/>
  <c r="AT68" i="5"/>
  <c r="AQ68" i="5"/>
  <c r="AN68" i="5"/>
  <c r="AK68" i="5"/>
  <c r="AH68" i="5"/>
  <c r="AE68" i="5"/>
  <c r="AB68" i="5"/>
  <c r="Y68" i="5"/>
  <c r="V68" i="5"/>
  <c r="S68" i="5"/>
  <c r="BC67" i="5"/>
  <c r="AZ67" i="5"/>
  <c r="AW67" i="5"/>
  <c r="AT67" i="5"/>
  <c r="AQ67" i="5"/>
  <c r="AN67" i="5"/>
  <c r="AK67" i="5"/>
  <c r="AH67" i="5"/>
  <c r="AE67" i="5"/>
  <c r="AB67" i="5"/>
  <c r="Y67" i="5"/>
  <c r="V67" i="5"/>
  <c r="S67" i="5"/>
  <c r="BC66" i="5"/>
  <c r="AZ66" i="5"/>
  <c r="AW66" i="5"/>
  <c r="AT66" i="5"/>
  <c r="AQ66" i="5"/>
  <c r="AN66" i="5"/>
  <c r="AK66" i="5"/>
  <c r="AH66" i="5"/>
  <c r="AE66" i="5"/>
  <c r="AB66" i="5"/>
  <c r="Y66" i="5"/>
  <c r="V66" i="5"/>
  <c r="S66" i="5"/>
  <c r="BC65" i="5"/>
  <c r="AZ65" i="5"/>
  <c r="AW65" i="5"/>
  <c r="AT65" i="5"/>
  <c r="AQ65" i="5"/>
  <c r="AN65" i="5"/>
  <c r="AK65" i="5"/>
  <c r="AH65" i="5"/>
  <c r="AE65" i="5"/>
  <c r="AB65" i="5"/>
  <c r="Y65" i="5"/>
  <c r="V65" i="5"/>
  <c r="S65" i="5"/>
  <c r="BC64" i="5"/>
  <c r="AZ64" i="5"/>
  <c r="AW64" i="5"/>
  <c r="AT64" i="5"/>
  <c r="AQ64" i="5"/>
  <c r="AN64" i="5"/>
  <c r="AK64" i="5"/>
  <c r="AH64" i="5"/>
  <c r="AE64" i="5"/>
  <c r="AB64" i="5"/>
  <c r="Y64" i="5"/>
  <c r="V64" i="5"/>
  <c r="S64" i="5"/>
  <c r="BC63" i="5"/>
  <c r="AZ63" i="5"/>
  <c r="AW63" i="5"/>
  <c r="AT63" i="5"/>
  <c r="AQ63" i="5"/>
  <c r="AN63" i="5"/>
  <c r="AK63" i="5"/>
  <c r="AH63" i="5"/>
  <c r="AE63" i="5"/>
  <c r="AB63" i="5"/>
  <c r="Y63" i="5"/>
  <c r="V63" i="5"/>
  <c r="S63" i="5"/>
  <c r="BC62" i="5"/>
  <c r="AZ62" i="5"/>
  <c r="AW62" i="5"/>
  <c r="AT62" i="5"/>
  <c r="AQ62" i="5"/>
  <c r="AN62" i="5"/>
  <c r="AK62" i="5"/>
  <c r="AH62" i="5"/>
  <c r="AE62" i="5"/>
  <c r="AB62" i="5"/>
  <c r="Y62" i="5"/>
  <c r="V62" i="5"/>
  <c r="S62" i="5"/>
  <c r="BC61" i="5"/>
  <c r="AZ61" i="5"/>
  <c r="AW61" i="5"/>
  <c r="AT61" i="5"/>
  <c r="AQ61" i="5"/>
  <c r="AN61" i="5"/>
  <c r="AK61" i="5"/>
  <c r="AH61" i="5"/>
  <c r="AE61" i="5"/>
  <c r="AB61" i="5"/>
  <c r="Y61" i="5"/>
  <c r="V61" i="5"/>
  <c r="S61" i="5"/>
  <c r="BC60" i="5"/>
  <c r="AZ60" i="5"/>
  <c r="AW60" i="5"/>
  <c r="AT60" i="5"/>
  <c r="AQ60" i="5"/>
  <c r="AN60" i="5"/>
  <c r="AK60" i="5"/>
  <c r="AH60" i="5"/>
  <c r="AE60" i="5"/>
  <c r="AB60" i="5"/>
  <c r="Y60" i="5"/>
  <c r="V60" i="5"/>
  <c r="S60" i="5"/>
  <c r="BC59" i="5"/>
  <c r="AZ59" i="5"/>
  <c r="AW59" i="5"/>
  <c r="AT59" i="5"/>
  <c r="AQ59" i="5"/>
  <c r="AN59" i="5"/>
  <c r="AK59" i="5"/>
  <c r="AH59" i="5"/>
  <c r="AE59" i="5"/>
  <c r="AB59" i="5"/>
  <c r="Y59" i="5"/>
  <c r="V59" i="5"/>
  <c r="S59" i="5"/>
  <c r="BC58" i="5"/>
  <c r="AZ58" i="5"/>
  <c r="AW58" i="5"/>
  <c r="AT58" i="5"/>
  <c r="AQ58" i="5"/>
  <c r="AN58" i="5"/>
  <c r="AK58" i="5"/>
  <c r="AH58" i="5"/>
  <c r="AE58" i="5"/>
  <c r="AB58" i="5"/>
  <c r="Y58" i="5"/>
  <c r="V58" i="5"/>
  <c r="S58" i="5"/>
  <c r="BC57" i="5"/>
  <c r="AZ57" i="5"/>
  <c r="AW57" i="5"/>
  <c r="AT57" i="5"/>
  <c r="AQ57" i="5"/>
  <c r="AN57" i="5"/>
  <c r="AK57" i="5"/>
  <c r="AH57" i="5"/>
  <c r="AE57" i="5"/>
  <c r="AB57" i="5"/>
  <c r="Y57" i="5"/>
  <c r="V57" i="5"/>
  <c r="S57" i="5"/>
  <c r="BC56" i="5"/>
  <c r="AZ56" i="5"/>
  <c r="AW56" i="5"/>
  <c r="AT56" i="5"/>
  <c r="AQ56" i="5"/>
  <c r="AN56" i="5"/>
  <c r="AK56" i="5"/>
  <c r="AH56" i="5"/>
  <c r="AE56" i="5"/>
  <c r="AB56" i="5"/>
  <c r="Y56" i="5"/>
  <c r="V56" i="5"/>
  <c r="S56" i="5"/>
  <c r="BC55" i="5"/>
  <c r="AZ55" i="5"/>
  <c r="AW55" i="5"/>
  <c r="AT55" i="5"/>
  <c r="AQ55" i="5"/>
  <c r="AN55" i="5"/>
  <c r="AK55" i="5"/>
  <c r="AH55" i="5"/>
  <c r="AE55" i="5"/>
  <c r="AB55" i="5"/>
  <c r="Y55" i="5"/>
  <c r="V55" i="5"/>
  <c r="S55" i="5"/>
  <c r="BC54" i="5"/>
  <c r="AZ54" i="5"/>
  <c r="AW54" i="5"/>
  <c r="AT54" i="5"/>
  <c r="AQ54" i="5"/>
  <c r="AN54" i="5"/>
  <c r="AK54" i="5"/>
  <c r="AH54" i="5"/>
  <c r="AE54" i="5"/>
  <c r="AB54" i="5"/>
  <c r="Y54" i="5"/>
  <c r="V54" i="5"/>
  <c r="S54" i="5"/>
  <c r="BC53" i="5"/>
  <c r="AZ53" i="5"/>
  <c r="AW53" i="5"/>
  <c r="AT53" i="5"/>
  <c r="AQ53" i="5"/>
  <c r="AN53" i="5"/>
  <c r="AK53" i="5"/>
  <c r="AH53" i="5"/>
  <c r="AE53" i="5"/>
  <c r="AB53" i="5"/>
  <c r="Y53" i="5"/>
  <c r="V53" i="5"/>
  <c r="S53" i="5"/>
  <c r="BC52" i="5"/>
  <c r="AZ52" i="5"/>
  <c r="AW52" i="5"/>
  <c r="AT52" i="5"/>
  <c r="AQ52" i="5"/>
  <c r="AN52" i="5"/>
  <c r="AK52" i="5"/>
  <c r="AH52" i="5"/>
  <c r="AE52" i="5"/>
  <c r="AB52" i="5"/>
  <c r="Y52" i="5"/>
  <c r="V52" i="5"/>
  <c r="S52" i="5"/>
  <c r="BC51" i="5"/>
  <c r="AZ51" i="5"/>
  <c r="AW51" i="5"/>
  <c r="AT51" i="5"/>
  <c r="AQ51" i="5"/>
  <c r="AN51" i="5"/>
  <c r="AK51" i="5"/>
  <c r="AH51" i="5"/>
  <c r="AE51" i="5"/>
  <c r="AB51" i="5"/>
  <c r="Y51" i="5"/>
  <c r="V51" i="5"/>
  <c r="S51" i="5"/>
  <c r="BC50" i="5"/>
  <c r="AZ50" i="5"/>
  <c r="AW50" i="5"/>
  <c r="AT50" i="5"/>
  <c r="AQ50" i="5"/>
  <c r="AN50" i="5"/>
  <c r="AK50" i="5"/>
  <c r="AH50" i="5"/>
  <c r="AE50" i="5"/>
  <c r="AB50" i="5"/>
  <c r="Y50" i="5"/>
  <c r="V50" i="5"/>
  <c r="S50" i="5"/>
  <c r="BC49" i="5"/>
  <c r="AZ49" i="5"/>
  <c r="AW49" i="5"/>
  <c r="AT49" i="5"/>
  <c r="AQ49" i="5"/>
  <c r="AN49" i="5"/>
  <c r="AK49" i="5"/>
  <c r="AH49" i="5"/>
  <c r="AE49" i="5"/>
  <c r="AB49" i="5"/>
  <c r="Y49" i="5"/>
  <c r="V49" i="5"/>
  <c r="S49" i="5"/>
  <c r="BC48" i="5"/>
  <c r="AZ48" i="5"/>
  <c r="AW48" i="5"/>
  <c r="AT48" i="5"/>
  <c r="AQ48" i="5"/>
  <c r="AN48" i="5"/>
  <c r="AK48" i="5"/>
  <c r="AH48" i="5"/>
  <c r="AE48" i="5"/>
  <c r="AB48" i="5"/>
  <c r="Y48" i="5"/>
  <c r="V48" i="5"/>
  <c r="S48" i="5"/>
  <c r="BC47" i="5"/>
  <c r="AZ47" i="5"/>
  <c r="AW47" i="5"/>
  <c r="AT47" i="5"/>
  <c r="AQ47" i="5"/>
  <c r="AN47" i="5"/>
  <c r="AK47" i="5"/>
  <c r="AH47" i="5"/>
  <c r="AE47" i="5"/>
  <c r="AB47" i="5"/>
  <c r="Y47" i="5"/>
  <c r="V47" i="5"/>
  <c r="S47" i="5"/>
  <c r="BC46" i="5"/>
  <c r="AZ46" i="5"/>
  <c r="AW46" i="5"/>
  <c r="AT46" i="5"/>
  <c r="AQ46" i="5"/>
  <c r="AN46" i="5"/>
  <c r="AK46" i="5"/>
  <c r="AH46" i="5"/>
  <c r="AE46" i="5"/>
  <c r="AB46" i="5"/>
  <c r="Y46" i="5"/>
  <c r="V46" i="5"/>
  <c r="S46" i="5"/>
  <c r="BC45" i="5"/>
  <c r="AZ45" i="5"/>
  <c r="AW45" i="5"/>
  <c r="AT45" i="5"/>
  <c r="AQ45" i="5"/>
  <c r="AN45" i="5"/>
  <c r="AK45" i="5"/>
  <c r="AH45" i="5"/>
  <c r="AE45" i="5"/>
  <c r="AB45" i="5"/>
  <c r="Y45" i="5"/>
  <c r="V45" i="5"/>
  <c r="S45" i="5"/>
  <c r="BC44" i="5"/>
  <c r="AZ44" i="5"/>
  <c r="AW44" i="5"/>
  <c r="AT44" i="5"/>
  <c r="AQ44" i="5"/>
  <c r="AN44" i="5"/>
  <c r="AK44" i="5"/>
  <c r="AH44" i="5"/>
  <c r="AE44" i="5"/>
  <c r="AB44" i="5"/>
  <c r="Y44" i="5"/>
  <c r="V44" i="5"/>
  <c r="S44" i="5"/>
  <c r="BC43" i="5"/>
  <c r="AZ43" i="5"/>
  <c r="AW43" i="5"/>
  <c r="AT43" i="5"/>
  <c r="AQ43" i="5"/>
  <c r="AN43" i="5"/>
  <c r="AK43" i="5"/>
  <c r="AH43" i="5"/>
  <c r="AE43" i="5"/>
  <c r="AB43" i="5"/>
  <c r="Y43" i="5"/>
  <c r="V43" i="5"/>
  <c r="S43" i="5"/>
  <c r="BC42" i="5"/>
  <c r="AZ42" i="5"/>
  <c r="AW42" i="5"/>
  <c r="AT42" i="5"/>
  <c r="AQ42" i="5"/>
  <c r="AN42" i="5"/>
  <c r="AK42" i="5"/>
  <c r="AH42" i="5"/>
  <c r="AE42" i="5"/>
  <c r="AB42" i="5"/>
  <c r="Y42" i="5"/>
  <c r="V42" i="5"/>
  <c r="S42" i="5"/>
  <c r="BC41" i="5"/>
  <c r="AZ41" i="5"/>
  <c r="AW41" i="5"/>
  <c r="AT41" i="5"/>
  <c r="AQ41" i="5"/>
  <c r="AN41" i="5"/>
  <c r="AK41" i="5"/>
  <c r="AH41" i="5"/>
  <c r="AE41" i="5"/>
  <c r="AB41" i="5"/>
  <c r="Y41" i="5"/>
  <c r="V41" i="5"/>
  <c r="S41" i="5"/>
  <c r="BC40" i="5"/>
  <c r="AZ40" i="5"/>
  <c r="AW40" i="5"/>
  <c r="AT40" i="5"/>
  <c r="AQ40" i="5"/>
  <c r="AN40" i="5"/>
  <c r="AK40" i="5"/>
  <c r="AH40" i="5"/>
  <c r="AE40" i="5"/>
  <c r="AB40" i="5"/>
  <c r="Y40" i="5"/>
  <c r="V40" i="5"/>
  <c r="S40" i="5"/>
  <c r="BC39" i="5"/>
  <c r="AZ39" i="5"/>
  <c r="AW39" i="5"/>
  <c r="AT39" i="5"/>
  <c r="AQ39" i="5"/>
  <c r="AN39" i="5"/>
  <c r="AK39" i="5"/>
  <c r="AH39" i="5"/>
  <c r="AE39" i="5"/>
  <c r="AB39" i="5"/>
  <c r="Y39" i="5"/>
  <c r="V39" i="5"/>
  <c r="S39" i="5"/>
  <c r="BC38" i="5"/>
  <c r="AZ38" i="5"/>
  <c r="AW38" i="5"/>
  <c r="AT38" i="5"/>
  <c r="AQ38" i="5"/>
  <c r="AN38" i="5"/>
  <c r="AK38" i="5"/>
  <c r="AH38" i="5"/>
  <c r="AE38" i="5"/>
  <c r="AB38" i="5"/>
  <c r="Y38" i="5"/>
  <c r="V38" i="5"/>
  <c r="S38" i="5"/>
  <c r="BC37" i="5"/>
  <c r="AZ37" i="5"/>
  <c r="AW37" i="5"/>
  <c r="AT37" i="5"/>
  <c r="AQ37" i="5"/>
  <c r="AN37" i="5"/>
  <c r="AK37" i="5"/>
  <c r="AH37" i="5"/>
  <c r="AE37" i="5"/>
  <c r="AB37" i="5"/>
  <c r="Y37" i="5"/>
  <c r="V37" i="5"/>
  <c r="S37" i="5"/>
  <c r="BC36" i="5"/>
  <c r="AZ36" i="5"/>
  <c r="AW36" i="5"/>
  <c r="AT36" i="5"/>
  <c r="AQ36" i="5"/>
  <c r="AN36" i="5"/>
  <c r="AK36" i="5"/>
  <c r="AH36" i="5"/>
  <c r="AE36" i="5"/>
  <c r="AB36" i="5"/>
  <c r="Y36" i="5"/>
  <c r="V36" i="5"/>
  <c r="S36" i="5"/>
  <c r="BC35" i="5"/>
  <c r="AZ35" i="5"/>
  <c r="AW35" i="5"/>
  <c r="AT35" i="5"/>
  <c r="AQ35" i="5"/>
  <c r="AN35" i="5"/>
  <c r="AK35" i="5"/>
  <c r="AH35" i="5"/>
  <c r="AE35" i="5"/>
  <c r="AB35" i="5"/>
  <c r="Y35" i="5"/>
  <c r="V35" i="5"/>
  <c r="S35" i="5"/>
  <c r="BC21" i="5"/>
  <c r="AZ21" i="5"/>
  <c r="AW21" i="5"/>
  <c r="AT21" i="5"/>
  <c r="AQ21" i="5"/>
  <c r="AN21" i="5"/>
  <c r="AK21" i="5"/>
  <c r="AH21" i="5"/>
  <c r="AE21" i="5"/>
  <c r="AB21" i="5"/>
  <c r="Y21" i="5"/>
  <c r="V21" i="5"/>
  <c r="S21" i="5"/>
  <c r="BC15" i="5"/>
  <c r="AZ15" i="5"/>
  <c r="AW15" i="5"/>
  <c r="AT15" i="5"/>
  <c r="AQ15" i="5"/>
  <c r="AN15" i="5"/>
  <c r="AK15" i="5"/>
  <c r="AH15" i="5"/>
  <c r="AE15" i="5"/>
  <c r="AB15" i="5"/>
  <c r="Y15" i="5"/>
  <c r="V15" i="5"/>
  <c r="S15" i="5"/>
  <c r="AB115" i="5" l="1"/>
  <c r="AN115" i="5"/>
  <c r="AZ115" i="5"/>
  <c r="AE115" i="5"/>
  <c r="BC115" i="5"/>
  <c r="S115" i="5"/>
  <c r="AH115" i="5"/>
  <c r="AQ115" i="5"/>
  <c r="V115" i="5"/>
  <c r="AT115" i="5"/>
  <c r="Y115" i="5"/>
  <c r="AK115" i="5"/>
  <c r="AW115" i="5"/>
  <c r="FM16" i="5" l="1"/>
  <c r="FM17" i="5" s="1"/>
  <c r="FM18" i="5" s="1"/>
  <c r="FM19" i="5" s="1"/>
  <c r="FM20" i="5" s="1"/>
  <c r="FM21" i="5" s="1"/>
  <c r="FM22" i="5" s="1"/>
  <c r="FM23" i="5" s="1"/>
  <c r="FM24" i="5" s="1"/>
  <c r="FM25" i="5" s="1"/>
  <c r="FM26" i="5" s="1"/>
  <c r="FM27" i="5" s="1"/>
  <c r="FM28" i="5" s="1"/>
  <c r="FM29" i="5" s="1"/>
  <c r="FM30" i="5" s="1"/>
  <c r="FM31" i="5" s="1"/>
  <c r="FM32" i="5" s="1"/>
  <c r="FM33" i="5" s="1"/>
  <c r="FM34" i="5" s="1"/>
  <c r="FM35" i="5" s="1"/>
  <c r="FM36" i="5" s="1"/>
  <c r="FM37" i="5" s="1"/>
  <c r="FM38" i="5" s="1"/>
  <c r="FM39" i="5" s="1"/>
  <c r="FM40" i="5" s="1"/>
  <c r="FM41" i="5" s="1"/>
  <c r="FM42" i="5" s="1"/>
  <c r="FM43" i="5" s="1"/>
  <c r="FM44" i="5" s="1"/>
  <c r="FM45" i="5" s="1"/>
  <c r="FM46" i="5" s="1"/>
  <c r="FM47" i="5" s="1"/>
  <c r="FM48" i="5" s="1"/>
  <c r="FM49" i="5" s="1"/>
  <c r="FM50" i="5" s="1"/>
  <c r="FM51" i="5" s="1"/>
  <c r="FM52" i="5" s="1"/>
  <c r="FM53" i="5" s="1"/>
  <c r="FM54" i="5" s="1"/>
  <c r="FM55" i="5" s="1"/>
  <c r="FM56" i="5" s="1"/>
  <c r="FM57" i="5" s="1"/>
  <c r="FM58" i="5" s="1"/>
  <c r="FM59" i="5" s="1"/>
  <c r="FM60" i="5" s="1"/>
  <c r="FM61" i="5" s="1"/>
  <c r="FM62" i="5" s="1"/>
  <c r="FM63" i="5" s="1"/>
  <c r="FM64" i="5" s="1"/>
  <c r="FM65" i="5" s="1"/>
  <c r="FM66" i="5" s="1"/>
  <c r="FO16" i="5"/>
  <c r="FO17" i="5" s="1"/>
  <c r="FO18" i="5" s="1"/>
  <c r="FO19" i="5" s="1"/>
  <c r="FO20" i="5" s="1"/>
  <c r="FO21" i="5" s="1"/>
  <c r="FL14" i="5"/>
  <c r="FO14" i="5"/>
  <c r="FJ15" i="5" l="1"/>
  <c r="FG15" i="5"/>
  <c r="FD15" i="5"/>
  <c r="FA15" i="5"/>
  <c r="EX15" i="5"/>
  <c r="EU15" i="5"/>
  <c r="ER15" i="5"/>
  <c r="EO15" i="5"/>
  <c r="EL15" i="5"/>
  <c r="EI15" i="5"/>
  <c r="EF15" i="5"/>
  <c r="EC15" i="5"/>
  <c r="DZ15" i="5"/>
  <c r="DW15" i="5"/>
  <c r="DB15" i="5"/>
  <c r="CY15" i="5"/>
  <c r="CJ15" i="5"/>
  <c r="CG15" i="5"/>
  <c r="CD15" i="5"/>
  <c r="BX15" i="5"/>
  <c r="BU15" i="5"/>
  <c r="BR15" i="5"/>
  <c r="BO15" i="5"/>
  <c r="BL15" i="5"/>
  <c r="BI15" i="5"/>
  <c r="BF15" i="5"/>
  <c r="P15" i="5"/>
  <c r="M15" i="5"/>
  <c r="J15" i="5"/>
  <c r="CA15" i="5" l="1"/>
  <c r="CP15" i="5"/>
  <c r="DH15" i="5"/>
  <c r="DE15" i="5"/>
  <c r="CM15" i="5"/>
  <c r="DK15" i="5" l="1"/>
  <c r="CV15" i="5"/>
  <c r="CS15" i="5"/>
  <c r="DN15" i="5" l="1"/>
  <c r="DT15" i="5" l="1"/>
  <c r="DQ15" i="5"/>
  <c r="FJ21" i="5" l="1"/>
  <c r="FG21" i="5"/>
  <c r="FD21" i="5"/>
  <c r="FA21" i="5"/>
  <c r="EX21" i="5"/>
  <c r="EU21" i="5"/>
  <c r="ER21" i="5"/>
  <c r="EO21" i="5"/>
  <c r="EL21" i="5"/>
  <c r="EI21" i="5"/>
  <c r="EF21" i="5"/>
  <c r="EC21" i="5"/>
  <c r="DZ21" i="5"/>
  <c r="DW21" i="5"/>
  <c r="DT21" i="5"/>
  <c r="DQ21" i="5"/>
  <c r="DN21" i="5"/>
  <c r="DK21" i="5"/>
  <c r="DH21" i="5"/>
  <c r="DE21" i="5"/>
  <c r="DB21" i="5"/>
  <c r="CY21" i="5"/>
  <c r="CV21" i="5"/>
  <c r="CS21" i="5"/>
  <c r="CP21" i="5"/>
  <c r="CM21" i="5"/>
  <c r="CJ21" i="5"/>
  <c r="CG21" i="5"/>
  <c r="CD21" i="5"/>
  <c r="CA21" i="5"/>
  <c r="BX21" i="5"/>
  <c r="BU21" i="5"/>
  <c r="BR21" i="5"/>
  <c r="BO21" i="5"/>
  <c r="BL21" i="5"/>
  <c r="BI21" i="5"/>
  <c r="BF21" i="5"/>
  <c r="P21" i="5"/>
  <c r="M21" i="5"/>
  <c r="J21" i="5"/>
  <c r="FJ114" i="5" l="1"/>
  <c r="FG114" i="5"/>
  <c r="FD114" i="5"/>
  <c r="FA114" i="5"/>
  <c r="EX114" i="5"/>
  <c r="EU114" i="5"/>
  <c r="ER114" i="5"/>
  <c r="EO114" i="5"/>
  <c r="EL114" i="5"/>
  <c r="EI114" i="5"/>
  <c r="EF114" i="5"/>
  <c r="EC114" i="5"/>
  <c r="DZ114" i="5"/>
  <c r="DW114" i="5"/>
  <c r="DT114" i="5"/>
  <c r="DQ114" i="5"/>
  <c r="DN114" i="5"/>
  <c r="DK114" i="5"/>
  <c r="DH114" i="5"/>
  <c r="DE114" i="5"/>
  <c r="DB114" i="5"/>
  <c r="CY114" i="5"/>
  <c r="CV114" i="5"/>
  <c r="CS114" i="5"/>
  <c r="CP114" i="5"/>
  <c r="CM114" i="5"/>
  <c r="CJ114" i="5"/>
  <c r="CG114" i="5"/>
  <c r="CD114" i="5"/>
  <c r="CA114" i="5"/>
  <c r="BX114" i="5"/>
  <c r="BU114" i="5"/>
  <c r="BR114" i="5"/>
  <c r="BO114" i="5"/>
  <c r="BL114" i="5"/>
  <c r="BI114" i="5"/>
  <c r="BF114" i="5"/>
  <c r="P114" i="5"/>
  <c r="M114" i="5"/>
  <c r="J114" i="5"/>
  <c r="FJ113" i="5"/>
  <c r="FG113" i="5"/>
  <c r="FD113" i="5"/>
  <c r="FA113" i="5"/>
  <c r="EX113" i="5"/>
  <c r="EU113" i="5"/>
  <c r="ER113" i="5"/>
  <c r="EO113" i="5"/>
  <c r="EL113" i="5"/>
  <c r="EI113" i="5"/>
  <c r="EF113" i="5"/>
  <c r="EC113" i="5"/>
  <c r="DZ113" i="5"/>
  <c r="DW113" i="5"/>
  <c r="DT113" i="5"/>
  <c r="DQ113" i="5"/>
  <c r="DN113" i="5"/>
  <c r="DK113" i="5"/>
  <c r="DH113" i="5"/>
  <c r="DE113" i="5"/>
  <c r="DB113" i="5"/>
  <c r="CY113" i="5"/>
  <c r="CV113" i="5"/>
  <c r="CS113" i="5"/>
  <c r="CP113" i="5"/>
  <c r="CM113" i="5"/>
  <c r="CJ113" i="5"/>
  <c r="CG113" i="5"/>
  <c r="CD113" i="5"/>
  <c r="CA113" i="5"/>
  <c r="BX113" i="5"/>
  <c r="BU113" i="5"/>
  <c r="BR113" i="5"/>
  <c r="BO113" i="5"/>
  <c r="BL113" i="5"/>
  <c r="BI113" i="5"/>
  <c r="BF113" i="5"/>
  <c r="P113" i="5"/>
  <c r="M113" i="5"/>
  <c r="J113" i="5"/>
  <c r="FJ112" i="5"/>
  <c r="FG112" i="5"/>
  <c r="FD112" i="5"/>
  <c r="FA112" i="5"/>
  <c r="EX112" i="5"/>
  <c r="EU112" i="5"/>
  <c r="ER112" i="5"/>
  <c r="EO112" i="5"/>
  <c r="EL112" i="5"/>
  <c r="EI112" i="5"/>
  <c r="EF112" i="5"/>
  <c r="EC112" i="5"/>
  <c r="DZ112" i="5"/>
  <c r="DW112" i="5"/>
  <c r="DT112" i="5"/>
  <c r="DQ112" i="5"/>
  <c r="DN112" i="5"/>
  <c r="DK112" i="5"/>
  <c r="DH112" i="5"/>
  <c r="DE112" i="5"/>
  <c r="DB112" i="5"/>
  <c r="CY112" i="5"/>
  <c r="CV112" i="5"/>
  <c r="CS112" i="5"/>
  <c r="CP112" i="5"/>
  <c r="CM112" i="5"/>
  <c r="CJ112" i="5"/>
  <c r="CG112" i="5"/>
  <c r="CD112" i="5"/>
  <c r="CA112" i="5"/>
  <c r="BX112" i="5"/>
  <c r="BU112" i="5"/>
  <c r="BR112" i="5"/>
  <c r="BO112" i="5"/>
  <c r="BL112" i="5"/>
  <c r="BI112" i="5"/>
  <c r="BF112" i="5"/>
  <c r="P112" i="5"/>
  <c r="M112" i="5"/>
  <c r="J112" i="5"/>
  <c r="FJ111" i="5"/>
  <c r="FG111" i="5"/>
  <c r="FD111" i="5"/>
  <c r="FA111" i="5"/>
  <c r="EX111" i="5"/>
  <c r="EU111" i="5"/>
  <c r="ER111" i="5"/>
  <c r="EO111" i="5"/>
  <c r="EL111" i="5"/>
  <c r="EI111" i="5"/>
  <c r="EF111" i="5"/>
  <c r="EC111" i="5"/>
  <c r="DZ111" i="5"/>
  <c r="DW111" i="5"/>
  <c r="DT111" i="5"/>
  <c r="DQ111" i="5"/>
  <c r="DN111" i="5"/>
  <c r="DK111" i="5"/>
  <c r="DH111" i="5"/>
  <c r="DE111" i="5"/>
  <c r="DB111" i="5"/>
  <c r="CY111" i="5"/>
  <c r="CV111" i="5"/>
  <c r="CS111" i="5"/>
  <c r="CP111" i="5"/>
  <c r="CM111" i="5"/>
  <c r="CJ111" i="5"/>
  <c r="CG111" i="5"/>
  <c r="CD111" i="5"/>
  <c r="CA111" i="5"/>
  <c r="BX111" i="5"/>
  <c r="BU111" i="5"/>
  <c r="BR111" i="5"/>
  <c r="BO111" i="5"/>
  <c r="BL111" i="5"/>
  <c r="BI111" i="5"/>
  <c r="BF111" i="5"/>
  <c r="P111" i="5"/>
  <c r="M111" i="5"/>
  <c r="J111" i="5"/>
  <c r="FJ110" i="5"/>
  <c r="FG110" i="5"/>
  <c r="FD110" i="5"/>
  <c r="FA110" i="5"/>
  <c r="EX110" i="5"/>
  <c r="EU110" i="5"/>
  <c r="ER110" i="5"/>
  <c r="EO110" i="5"/>
  <c r="EL110" i="5"/>
  <c r="EI110" i="5"/>
  <c r="EF110" i="5"/>
  <c r="EC110" i="5"/>
  <c r="DZ110" i="5"/>
  <c r="DW110" i="5"/>
  <c r="DT110" i="5"/>
  <c r="DQ110" i="5"/>
  <c r="DN110" i="5"/>
  <c r="DK110" i="5"/>
  <c r="DH110" i="5"/>
  <c r="DE110" i="5"/>
  <c r="DB110" i="5"/>
  <c r="CY110" i="5"/>
  <c r="CV110" i="5"/>
  <c r="CS110" i="5"/>
  <c r="CP110" i="5"/>
  <c r="CM110" i="5"/>
  <c r="CJ110" i="5"/>
  <c r="CG110" i="5"/>
  <c r="CD110" i="5"/>
  <c r="CA110" i="5"/>
  <c r="BX110" i="5"/>
  <c r="BU110" i="5"/>
  <c r="BR110" i="5"/>
  <c r="BO110" i="5"/>
  <c r="BL110" i="5"/>
  <c r="BI110" i="5"/>
  <c r="BF110" i="5"/>
  <c r="P110" i="5"/>
  <c r="M110" i="5"/>
  <c r="J110" i="5"/>
  <c r="FJ109" i="5"/>
  <c r="FG109" i="5"/>
  <c r="FD109" i="5"/>
  <c r="FA109" i="5"/>
  <c r="EX109" i="5"/>
  <c r="EU109" i="5"/>
  <c r="ER109" i="5"/>
  <c r="EO109" i="5"/>
  <c r="EL109" i="5"/>
  <c r="EI109" i="5"/>
  <c r="EF109" i="5"/>
  <c r="EC109" i="5"/>
  <c r="DZ109" i="5"/>
  <c r="DW109" i="5"/>
  <c r="DT109" i="5"/>
  <c r="DQ109" i="5"/>
  <c r="DN109" i="5"/>
  <c r="DK109" i="5"/>
  <c r="DH109" i="5"/>
  <c r="DE109" i="5"/>
  <c r="DB109" i="5"/>
  <c r="CY109" i="5"/>
  <c r="CV109" i="5"/>
  <c r="CS109" i="5"/>
  <c r="CP109" i="5"/>
  <c r="CM109" i="5"/>
  <c r="CJ109" i="5"/>
  <c r="CG109" i="5"/>
  <c r="CD109" i="5"/>
  <c r="CA109" i="5"/>
  <c r="BX109" i="5"/>
  <c r="BU109" i="5"/>
  <c r="BR109" i="5"/>
  <c r="BO109" i="5"/>
  <c r="BL109" i="5"/>
  <c r="BI109" i="5"/>
  <c r="BF109" i="5"/>
  <c r="P109" i="5"/>
  <c r="M109" i="5"/>
  <c r="J109" i="5"/>
  <c r="FJ108" i="5"/>
  <c r="FG108" i="5"/>
  <c r="FD108" i="5"/>
  <c r="FA108" i="5"/>
  <c r="EX108" i="5"/>
  <c r="EU108" i="5"/>
  <c r="ER108" i="5"/>
  <c r="EO108" i="5"/>
  <c r="EL108" i="5"/>
  <c r="EI108" i="5"/>
  <c r="EF108" i="5"/>
  <c r="EC108" i="5"/>
  <c r="DZ108" i="5"/>
  <c r="DW108" i="5"/>
  <c r="DT108" i="5"/>
  <c r="DQ108" i="5"/>
  <c r="DN108" i="5"/>
  <c r="DK108" i="5"/>
  <c r="DH108" i="5"/>
  <c r="DE108" i="5"/>
  <c r="DB108" i="5"/>
  <c r="CY108" i="5"/>
  <c r="CV108" i="5"/>
  <c r="CS108" i="5"/>
  <c r="CP108" i="5"/>
  <c r="CM108" i="5"/>
  <c r="CJ108" i="5"/>
  <c r="CG108" i="5"/>
  <c r="CD108" i="5"/>
  <c r="CA108" i="5"/>
  <c r="BX108" i="5"/>
  <c r="BU108" i="5"/>
  <c r="BR108" i="5"/>
  <c r="BO108" i="5"/>
  <c r="BL108" i="5"/>
  <c r="BI108" i="5"/>
  <c r="BF108" i="5"/>
  <c r="P108" i="5"/>
  <c r="M108" i="5"/>
  <c r="J108" i="5"/>
  <c r="FJ107" i="5"/>
  <c r="FG107" i="5"/>
  <c r="FD107" i="5"/>
  <c r="FA107" i="5"/>
  <c r="EX107" i="5"/>
  <c r="EU107" i="5"/>
  <c r="ER107" i="5"/>
  <c r="EO107" i="5"/>
  <c r="EL107" i="5"/>
  <c r="EI107" i="5"/>
  <c r="EF107" i="5"/>
  <c r="EC107" i="5"/>
  <c r="DZ107" i="5"/>
  <c r="DW107" i="5"/>
  <c r="DT107" i="5"/>
  <c r="DQ107" i="5"/>
  <c r="DN107" i="5"/>
  <c r="DK107" i="5"/>
  <c r="DH107" i="5"/>
  <c r="DE107" i="5"/>
  <c r="DB107" i="5"/>
  <c r="CY107" i="5"/>
  <c r="CV107" i="5"/>
  <c r="CS107" i="5"/>
  <c r="CP107" i="5"/>
  <c r="CM107" i="5"/>
  <c r="CJ107" i="5"/>
  <c r="CG107" i="5"/>
  <c r="CD107" i="5"/>
  <c r="CA107" i="5"/>
  <c r="BX107" i="5"/>
  <c r="BU107" i="5"/>
  <c r="BR107" i="5"/>
  <c r="BO107" i="5"/>
  <c r="BL107" i="5"/>
  <c r="BI107" i="5"/>
  <c r="BF107" i="5"/>
  <c r="P107" i="5"/>
  <c r="M107" i="5"/>
  <c r="J107" i="5"/>
  <c r="FJ106" i="5"/>
  <c r="FG106" i="5"/>
  <c r="FD106" i="5"/>
  <c r="FA106" i="5"/>
  <c r="EX106" i="5"/>
  <c r="EU106" i="5"/>
  <c r="ER106" i="5"/>
  <c r="EO106" i="5"/>
  <c r="EL106" i="5"/>
  <c r="EI106" i="5"/>
  <c r="EF106" i="5"/>
  <c r="EC106" i="5"/>
  <c r="DZ106" i="5"/>
  <c r="DW106" i="5"/>
  <c r="DT106" i="5"/>
  <c r="DQ106" i="5"/>
  <c r="DN106" i="5"/>
  <c r="DK106" i="5"/>
  <c r="DH106" i="5"/>
  <c r="DE106" i="5"/>
  <c r="DB106" i="5"/>
  <c r="CY106" i="5"/>
  <c r="CV106" i="5"/>
  <c r="CS106" i="5"/>
  <c r="CP106" i="5"/>
  <c r="CM106" i="5"/>
  <c r="CJ106" i="5"/>
  <c r="CG106" i="5"/>
  <c r="CD106" i="5"/>
  <c r="CA106" i="5"/>
  <c r="BX106" i="5"/>
  <c r="BU106" i="5"/>
  <c r="BR106" i="5"/>
  <c r="BO106" i="5"/>
  <c r="BL106" i="5"/>
  <c r="BI106" i="5"/>
  <c r="BF106" i="5"/>
  <c r="P106" i="5"/>
  <c r="M106" i="5"/>
  <c r="J106" i="5"/>
  <c r="FJ105" i="5"/>
  <c r="FG105" i="5"/>
  <c r="FD105" i="5"/>
  <c r="FA105" i="5"/>
  <c r="EX105" i="5"/>
  <c r="EU105" i="5"/>
  <c r="ER105" i="5"/>
  <c r="EO105" i="5"/>
  <c r="EL105" i="5"/>
  <c r="EI105" i="5"/>
  <c r="EF105" i="5"/>
  <c r="EC105" i="5"/>
  <c r="DZ105" i="5"/>
  <c r="DW105" i="5"/>
  <c r="DT105" i="5"/>
  <c r="DQ105" i="5"/>
  <c r="DN105" i="5"/>
  <c r="DK105" i="5"/>
  <c r="DH105" i="5"/>
  <c r="DE105" i="5"/>
  <c r="DB105" i="5"/>
  <c r="CY105" i="5"/>
  <c r="CV105" i="5"/>
  <c r="CS105" i="5"/>
  <c r="CP105" i="5"/>
  <c r="CM105" i="5"/>
  <c r="CJ105" i="5"/>
  <c r="CG105" i="5"/>
  <c r="CD105" i="5"/>
  <c r="CA105" i="5"/>
  <c r="BX105" i="5"/>
  <c r="BU105" i="5"/>
  <c r="BR105" i="5"/>
  <c r="BO105" i="5"/>
  <c r="BL105" i="5"/>
  <c r="BI105" i="5"/>
  <c r="BF105" i="5"/>
  <c r="P105" i="5"/>
  <c r="M105" i="5"/>
  <c r="J105" i="5"/>
  <c r="FJ104" i="5"/>
  <c r="FG104" i="5"/>
  <c r="FD104" i="5"/>
  <c r="FA104" i="5"/>
  <c r="EX104" i="5"/>
  <c r="EU104" i="5"/>
  <c r="ER104" i="5"/>
  <c r="EO104" i="5"/>
  <c r="EL104" i="5"/>
  <c r="EI104" i="5"/>
  <c r="EF104" i="5"/>
  <c r="EC104" i="5"/>
  <c r="DZ104" i="5"/>
  <c r="DW104" i="5"/>
  <c r="DT104" i="5"/>
  <c r="DQ104" i="5"/>
  <c r="DN104" i="5"/>
  <c r="DK104" i="5"/>
  <c r="DH104" i="5"/>
  <c r="DE104" i="5"/>
  <c r="DB104" i="5"/>
  <c r="CY104" i="5"/>
  <c r="CV104" i="5"/>
  <c r="CS104" i="5"/>
  <c r="CP104" i="5"/>
  <c r="CM104" i="5"/>
  <c r="CJ104" i="5"/>
  <c r="CG104" i="5"/>
  <c r="CD104" i="5"/>
  <c r="CA104" i="5"/>
  <c r="BX104" i="5"/>
  <c r="BU104" i="5"/>
  <c r="BR104" i="5"/>
  <c r="BO104" i="5"/>
  <c r="BL104" i="5"/>
  <c r="BI104" i="5"/>
  <c r="BF104" i="5"/>
  <c r="P104" i="5"/>
  <c r="M104" i="5"/>
  <c r="J104" i="5"/>
  <c r="FJ103" i="5"/>
  <c r="FG103" i="5"/>
  <c r="FD103" i="5"/>
  <c r="FA103" i="5"/>
  <c r="EX103" i="5"/>
  <c r="EU103" i="5"/>
  <c r="ER103" i="5"/>
  <c r="EO103" i="5"/>
  <c r="EL103" i="5"/>
  <c r="EI103" i="5"/>
  <c r="EF103" i="5"/>
  <c r="EC103" i="5"/>
  <c r="DZ103" i="5"/>
  <c r="DW103" i="5"/>
  <c r="DT103" i="5"/>
  <c r="DQ103" i="5"/>
  <c r="DN103" i="5"/>
  <c r="DK103" i="5"/>
  <c r="DH103" i="5"/>
  <c r="DE103" i="5"/>
  <c r="DB103" i="5"/>
  <c r="CY103" i="5"/>
  <c r="CV103" i="5"/>
  <c r="CS103" i="5"/>
  <c r="CP103" i="5"/>
  <c r="CM103" i="5"/>
  <c r="CJ103" i="5"/>
  <c r="CG103" i="5"/>
  <c r="CD103" i="5"/>
  <c r="CA103" i="5"/>
  <c r="BX103" i="5"/>
  <c r="BU103" i="5"/>
  <c r="BR103" i="5"/>
  <c r="BO103" i="5"/>
  <c r="BL103" i="5"/>
  <c r="BI103" i="5"/>
  <c r="BF103" i="5"/>
  <c r="P103" i="5"/>
  <c r="M103" i="5"/>
  <c r="J103" i="5"/>
  <c r="FJ102" i="5"/>
  <c r="FG102" i="5"/>
  <c r="FD102" i="5"/>
  <c r="FA102" i="5"/>
  <c r="EX102" i="5"/>
  <c r="EU102" i="5"/>
  <c r="ER102" i="5"/>
  <c r="EO102" i="5"/>
  <c r="EL102" i="5"/>
  <c r="EI102" i="5"/>
  <c r="EF102" i="5"/>
  <c r="EC102" i="5"/>
  <c r="DZ102" i="5"/>
  <c r="DW102" i="5"/>
  <c r="DT102" i="5"/>
  <c r="DQ102" i="5"/>
  <c r="DN102" i="5"/>
  <c r="DK102" i="5"/>
  <c r="DH102" i="5"/>
  <c r="DE102" i="5"/>
  <c r="DB102" i="5"/>
  <c r="CY102" i="5"/>
  <c r="CV102" i="5"/>
  <c r="CS102" i="5"/>
  <c r="CP102" i="5"/>
  <c r="CM102" i="5"/>
  <c r="CJ102" i="5"/>
  <c r="CG102" i="5"/>
  <c r="CD102" i="5"/>
  <c r="CA102" i="5"/>
  <c r="BX102" i="5"/>
  <c r="BU102" i="5"/>
  <c r="BR102" i="5"/>
  <c r="BO102" i="5"/>
  <c r="BL102" i="5"/>
  <c r="BI102" i="5"/>
  <c r="BF102" i="5"/>
  <c r="P102" i="5"/>
  <c r="M102" i="5"/>
  <c r="J102" i="5"/>
  <c r="FJ101" i="5"/>
  <c r="FG101" i="5"/>
  <c r="FD101" i="5"/>
  <c r="FA101" i="5"/>
  <c r="EX101" i="5"/>
  <c r="EU101" i="5"/>
  <c r="ER101" i="5"/>
  <c r="EO101" i="5"/>
  <c r="EL101" i="5"/>
  <c r="EI101" i="5"/>
  <c r="EF101" i="5"/>
  <c r="EC101" i="5"/>
  <c r="DZ101" i="5"/>
  <c r="DW101" i="5"/>
  <c r="DT101" i="5"/>
  <c r="DQ101" i="5"/>
  <c r="DN101" i="5"/>
  <c r="DK101" i="5"/>
  <c r="DH101" i="5"/>
  <c r="DE101" i="5"/>
  <c r="DB101" i="5"/>
  <c r="CY101" i="5"/>
  <c r="CV101" i="5"/>
  <c r="CS101" i="5"/>
  <c r="CP101" i="5"/>
  <c r="CM101" i="5"/>
  <c r="CJ101" i="5"/>
  <c r="CG101" i="5"/>
  <c r="CD101" i="5"/>
  <c r="CA101" i="5"/>
  <c r="BX101" i="5"/>
  <c r="BU101" i="5"/>
  <c r="BR101" i="5"/>
  <c r="BO101" i="5"/>
  <c r="BL101" i="5"/>
  <c r="BI101" i="5"/>
  <c r="BF101" i="5"/>
  <c r="P101" i="5"/>
  <c r="M101" i="5"/>
  <c r="J101" i="5"/>
  <c r="FJ100" i="5"/>
  <c r="FG100" i="5"/>
  <c r="FD100" i="5"/>
  <c r="FA100" i="5"/>
  <c r="EX100" i="5"/>
  <c r="EU100" i="5"/>
  <c r="ER100" i="5"/>
  <c r="EO100" i="5"/>
  <c r="EL100" i="5"/>
  <c r="EI100" i="5"/>
  <c r="EF100" i="5"/>
  <c r="EC100" i="5"/>
  <c r="DZ100" i="5"/>
  <c r="DW100" i="5"/>
  <c r="DT100" i="5"/>
  <c r="DQ100" i="5"/>
  <c r="DN100" i="5"/>
  <c r="DK100" i="5"/>
  <c r="DH100" i="5"/>
  <c r="DE100" i="5"/>
  <c r="DB100" i="5"/>
  <c r="CY100" i="5"/>
  <c r="CV100" i="5"/>
  <c r="CS100" i="5"/>
  <c r="CP100" i="5"/>
  <c r="CM100" i="5"/>
  <c r="CJ100" i="5"/>
  <c r="CG100" i="5"/>
  <c r="CD100" i="5"/>
  <c r="CA100" i="5"/>
  <c r="BX100" i="5"/>
  <c r="BU100" i="5"/>
  <c r="BR100" i="5"/>
  <c r="BO100" i="5"/>
  <c r="BL100" i="5"/>
  <c r="BI100" i="5"/>
  <c r="BF100" i="5"/>
  <c r="P100" i="5"/>
  <c r="M100" i="5"/>
  <c r="J100" i="5"/>
  <c r="FJ99" i="5"/>
  <c r="FG99" i="5"/>
  <c r="FD99" i="5"/>
  <c r="FA99" i="5"/>
  <c r="EX99" i="5"/>
  <c r="EU99" i="5"/>
  <c r="ER99" i="5"/>
  <c r="EO99" i="5"/>
  <c r="EL99" i="5"/>
  <c r="EI99" i="5"/>
  <c r="EF99" i="5"/>
  <c r="EC99" i="5"/>
  <c r="DZ99" i="5"/>
  <c r="DW99" i="5"/>
  <c r="DT99" i="5"/>
  <c r="DQ99" i="5"/>
  <c r="DN99" i="5"/>
  <c r="DK99" i="5"/>
  <c r="DH99" i="5"/>
  <c r="DE99" i="5"/>
  <c r="DB99" i="5"/>
  <c r="CY99" i="5"/>
  <c r="CV99" i="5"/>
  <c r="CS99" i="5"/>
  <c r="CP99" i="5"/>
  <c r="CM99" i="5"/>
  <c r="CJ99" i="5"/>
  <c r="CG99" i="5"/>
  <c r="CD99" i="5"/>
  <c r="CA99" i="5"/>
  <c r="BX99" i="5"/>
  <c r="BU99" i="5"/>
  <c r="BR99" i="5"/>
  <c r="BO99" i="5"/>
  <c r="BL99" i="5"/>
  <c r="BI99" i="5"/>
  <c r="BF99" i="5"/>
  <c r="P99" i="5"/>
  <c r="M99" i="5"/>
  <c r="J99" i="5"/>
  <c r="FJ98" i="5"/>
  <c r="FG98" i="5"/>
  <c r="FD98" i="5"/>
  <c r="FA98" i="5"/>
  <c r="EX98" i="5"/>
  <c r="EU98" i="5"/>
  <c r="ER98" i="5"/>
  <c r="EO98" i="5"/>
  <c r="EL98" i="5"/>
  <c r="EI98" i="5"/>
  <c r="EF98" i="5"/>
  <c r="EC98" i="5"/>
  <c r="DZ98" i="5"/>
  <c r="DW98" i="5"/>
  <c r="DT98" i="5"/>
  <c r="DQ98" i="5"/>
  <c r="DN98" i="5"/>
  <c r="DK98" i="5"/>
  <c r="DH98" i="5"/>
  <c r="DE98" i="5"/>
  <c r="DB98" i="5"/>
  <c r="CY98" i="5"/>
  <c r="CV98" i="5"/>
  <c r="CS98" i="5"/>
  <c r="CP98" i="5"/>
  <c r="CM98" i="5"/>
  <c r="CJ98" i="5"/>
  <c r="CG98" i="5"/>
  <c r="CD98" i="5"/>
  <c r="CA98" i="5"/>
  <c r="BX98" i="5"/>
  <c r="BU98" i="5"/>
  <c r="BR98" i="5"/>
  <c r="BO98" i="5"/>
  <c r="BL98" i="5"/>
  <c r="BI98" i="5"/>
  <c r="BF98" i="5"/>
  <c r="P98" i="5"/>
  <c r="M98" i="5"/>
  <c r="J98" i="5"/>
  <c r="FJ97" i="5"/>
  <c r="FG97" i="5"/>
  <c r="FD97" i="5"/>
  <c r="FA97" i="5"/>
  <c r="EX97" i="5"/>
  <c r="EU97" i="5"/>
  <c r="ER97" i="5"/>
  <c r="EO97" i="5"/>
  <c r="EL97" i="5"/>
  <c r="EI97" i="5"/>
  <c r="EF97" i="5"/>
  <c r="EC97" i="5"/>
  <c r="DZ97" i="5"/>
  <c r="DW97" i="5"/>
  <c r="DT97" i="5"/>
  <c r="DQ97" i="5"/>
  <c r="DN97" i="5"/>
  <c r="DK97" i="5"/>
  <c r="DH97" i="5"/>
  <c r="DE97" i="5"/>
  <c r="DB97" i="5"/>
  <c r="CY97" i="5"/>
  <c r="CV97" i="5"/>
  <c r="CS97" i="5"/>
  <c r="CP97" i="5"/>
  <c r="CM97" i="5"/>
  <c r="CJ97" i="5"/>
  <c r="CG97" i="5"/>
  <c r="CD97" i="5"/>
  <c r="CA97" i="5"/>
  <c r="BX97" i="5"/>
  <c r="BU97" i="5"/>
  <c r="BR97" i="5"/>
  <c r="BO97" i="5"/>
  <c r="BL97" i="5"/>
  <c r="BI97" i="5"/>
  <c r="BF97" i="5"/>
  <c r="P97" i="5"/>
  <c r="M97" i="5"/>
  <c r="J97" i="5"/>
  <c r="FJ96" i="5"/>
  <c r="FG96" i="5"/>
  <c r="FD96" i="5"/>
  <c r="FA96" i="5"/>
  <c r="EX96" i="5"/>
  <c r="EU96" i="5"/>
  <c r="ER96" i="5"/>
  <c r="EO96" i="5"/>
  <c r="EL96" i="5"/>
  <c r="EI96" i="5"/>
  <c r="EF96" i="5"/>
  <c r="EC96" i="5"/>
  <c r="DZ96" i="5"/>
  <c r="DW96" i="5"/>
  <c r="DT96" i="5"/>
  <c r="DQ96" i="5"/>
  <c r="DN96" i="5"/>
  <c r="DK96" i="5"/>
  <c r="DH96" i="5"/>
  <c r="DE96" i="5"/>
  <c r="DB96" i="5"/>
  <c r="CY96" i="5"/>
  <c r="CV96" i="5"/>
  <c r="CS96" i="5"/>
  <c r="CP96" i="5"/>
  <c r="CM96" i="5"/>
  <c r="CJ96" i="5"/>
  <c r="CG96" i="5"/>
  <c r="CD96" i="5"/>
  <c r="CA96" i="5"/>
  <c r="BX96" i="5"/>
  <c r="BU96" i="5"/>
  <c r="BR96" i="5"/>
  <c r="BO96" i="5"/>
  <c r="BL96" i="5"/>
  <c r="BI96" i="5"/>
  <c r="BF96" i="5"/>
  <c r="P96" i="5"/>
  <c r="M96" i="5"/>
  <c r="J96" i="5"/>
  <c r="FJ95" i="5"/>
  <c r="FG95" i="5"/>
  <c r="FD95" i="5"/>
  <c r="FA95" i="5"/>
  <c r="EX95" i="5"/>
  <c r="EU95" i="5"/>
  <c r="ER95" i="5"/>
  <c r="EO95" i="5"/>
  <c r="EL95" i="5"/>
  <c r="EI95" i="5"/>
  <c r="EF95" i="5"/>
  <c r="EC95" i="5"/>
  <c r="DZ95" i="5"/>
  <c r="DW95" i="5"/>
  <c r="DT95" i="5"/>
  <c r="DQ95" i="5"/>
  <c r="DN95" i="5"/>
  <c r="DK95" i="5"/>
  <c r="DH95" i="5"/>
  <c r="DE95" i="5"/>
  <c r="DB95" i="5"/>
  <c r="CY95" i="5"/>
  <c r="CV95" i="5"/>
  <c r="CS95" i="5"/>
  <c r="CP95" i="5"/>
  <c r="CM95" i="5"/>
  <c r="CJ95" i="5"/>
  <c r="CG95" i="5"/>
  <c r="CD95" i="5"/>
  <c r="CA95" i="5"/>
  <c r="BX95" i="5"/>
  <c r="BU95" i="5"/>
  <c r="BR95" i="5"/>
  <c r="BO95" i="5"/>
  <c r="BL95" i="5"/>
  <c r="BI95" i="5"/>
  <c r="BF95" i="5"/>
  <c r="P95" i="5"/>
  <c r="M95" i="5"/>
  <c r="J95" i="5"/>
  <c r="FJ94" i="5"/>
  <c r="FG94" i="5"/>
  <c r="FD94" i="5"/>
  <c r="FA94" i="5"/>
  <c r="EX94" i="5"/>
  <c r="EU94" i="5"/>
  <c r="ER94" i="5"/>
  <c r="EO94" i="5"/>
  <c r="EL94" i="5"/>
  <c r="EI94" i="5"/>
  <c r="EF94" i="5"/>
  <c r="EC94" i="5"/>
  <c r="DZ94" i="5"/>
  <c r="DW94" i="5"/>
  <c r="DT94" i="5"/>
  <c r="DQ94" i="5"/>
  <c r="DN94" i="5"/>
  <c r="DK94" i="5"/>
  <c r="DH94" i="5"/>
  <c r="DE94" i="5"/>
  <c r="DB94" i="5"/>
  <c r="CY94" i="5"/>
  <c r="CV94" i="5"/>
  <c r="CS94" i="5"/>
  <c r="CP94" i="5"/>
  <c r="CM94" i="5"/>
  <c r="CJ94" i="5"/>
  <c r="CG94" i="5"/>
  <c r="CD94" i="5"/>
  <c r="CA94" i="5"/>
  <c r="BX94" i="5"/>
  <c r="BU94" i="5"/>
  <c r="BR94" i="5"/>
  <c r="BO94" i="5"/>
  <c r="BL94" i="5"/>
  <c r="BI94" i="5"/>
  <c r="BF94" i="5"/>
  <c r="P94" i="5"/>
  <c r="M94" i="5"/>
  <c r="J94" i="5"/>
  <c r="FJ93" i="5"/>
  <c r="FG93" i="5"/>
  <c r="FD93" i="5"/>
  <c r="FA93" i="5"/>
  <c r="EX93" i="5"/>
  <c r="EU93" i="5"/>
  <c r="ER93" i="5"/>
  <c r="EO93" i="5"/>
  <c r="EL93" i="5"/>
  <c r="EI93" i="5"/>
  <c r="EF93" i="5"/>
  <c r="EC93" i="5"/>
  <c r="DZ93" i="5"/>
  <c r="DW93" i="5"/>
  <c r="DT93" i="5"/>
  <c r="DQ93" i="5"/>
  <c r="DN93" i="5"/>
  <c r="DK93" i="5"/>
  <c r="DH93" i="5"/>
  <c r="DE93" i="5"/>
  <c r="DB93" i="5"/>
  <c r="CY93" i="5"/>
  <c r="CV93" i="5"/>
  <c r="CS93" i="5"/>
  <c r="CP93" i="5"/>
  <c r="CM93" i="5"/>
  <c r="CJ93" i="5"/>
  <c r="CG93" i="5"/>
  <c r="CD93" i="5"/>
  <c r="CA93" i="5"/>
  <c r="BX93" i="5"/>
  <c r="BU93" i="5"/>
  <c r="BR93" i="5"/>
  <c r="BO93" i="5"/>
  <c r="BL93" i="5"/>
  <c r="BI93" i="5"/>
  <c r="BF93" i="5"/>
  <c r="P93" i="5"/>
  <c r="M93" i="5"/>
  <c r="J93" i="5"/>
  <c r="FJ92" i="5"/>
  <c r="FG92" i="5"/>
  <c r="FD92" i="5"/>
  <c r="FA92" i="5"/>
  <c r="EX92" i="5"/>
  <c r="EU92" i="5"/>
  <c r="ER92" i="5"/>
  <c r="EO92" i="5"/>
  <c r="EL92" i="5"/>
  <c r="EI92" i="5"/>
  <c r="EF92" i="5"/>
  <c r="EC92" i="5"/>
  <c r="DZ92" i="5"/>
  <c r="DW92" i="5"/>
  <c r="DT92" i="5"/>
  <c r="DQ92" i="5"/>
  <c r="DN92" i="5"/>
  <c r="DK92" i="5"/>
  <c r="DH92" i="5"/>
  <c r="DE92" i="5"/>
  <c r="DB92" i="5"/>
  <c r="CY92" i="5"/>
  <c r="CV92" i="5"/>
  <c r="CS92" i="5"/>
  <c r="CP92" i="5"/>
  <c r="CM92" i="5"/>
  <c r="CJ92" i="5"/>
  <c r="CG92" i="5"/>
  <c r="CD92" i="5"/>
  <c r="CA92" i="5"/>
  <c r="BX92" i="5"/>
  <c r="BU92" i="5"/>
  <c r="BR92" i="5"/>
  <c r="BO92" i="5"/>
  <c r="BL92" i="5"/>
  <c r="BI92" i="5"/>
  <c r="BF92" i="5"/>
  <c r="P92" i="5"/>
  <c r="M92" i="5"/>
  <c r="J92" i="5"/>
  <c r="FJ91" i="5"/>
  <c r="FG91" i="5"/>
  <c r="FD91" i="5"/>
  <c r="FA91" i="5"/>
  <c r="EX91" i="5"/>
  <c r="EU91" i="5"/>
  <c r="ER91" i="5"/>
  <c r="EO91" i="5"/>
  <c r="EL91" i="5"/>
  <c r="EI91" i="5"/>
  <c r="EF91" i="5"/>
  <c r="EC91" i="5"/>
  <c r="DZ91" i="5"/>
  <c r="DW91" i="5"/>
  <c r="DT91" i="5"/>
  <c r="DQ91" i="5"/>
  <c r="DN91" i="5"/>
  <c r="DK91" i="5"/>
  <c r="DH91" i="5"/>
  <c r="DE91" i="5"/>
  <c r="DB91" i="5"/>
  <c r="CY91" i="5"/>
  <c r="CV91" i="5"/>
  <c r="CS91" i="5"/>
  <c r="CP91" i="5"/>
  <c r="CM91" i="5"/>
  <c r="CJ91" i="5"/>
  <c r="CG91" i="5"/>
  <c r="CD91" i="5"/>
  <c r="CA91" i="5"/>
  <c r="BX91" i="5"/>
  <c r="BU91" i="5"/>
  <c r="BR91" i="5"/>
  <c r="BO91" i="5"/>
  <c r="BL91" i="5"/>
  <c r="BI91" i="5"/>
  <c r="BF91" i="5"/>
  <c r="P91" i="5"/>
  <c r="M91" i="5"/>
  <c r="J91" i="5"/>
  <c r="FJ90" i="5"/>
  <c r="FG90" i="5"/>
  <c r="FD90" i="5"/>
  <c r="FA90" i="5"/>
  <c r="EX90" i="5"/>
  <c r="EU90" i="5"/>
  <c r="ER90" i="5"/>
  <c r="EO90" i="5"/>
  <c r="EL90" i="5"/>
  <c r="EI90" i="5"/>
  <c r="EF90" i="5"/>
  <c r="EC90" i="5"/>
  <c r="DZ90" i="5"/>
  <c r="DW90" i="5"/>
  <c r="DT90" i="5"/>
  <c r="DQ90" i="5"/>
  <c r="DN90" i="5"/>
  <c r="DK90" i="5"/>
  <c r="DH90" i="5"/>
  <c r="DE90" i="5"/>
  <c r="DB90" i="5"/>
  <c r="CY90" i="5"/>
  <c r="CV90" i="5"/>
  <c r="CS90" i="5"/>
  <c r="CP90" i="5"/>
  <c r="CM90" i="5"/>
  <c r="CJ90" i="5"/>
  <c r="CG90" i="5"/>
  <c r="CD90" i="5"/>
  <c r="CA90" i="5"/>
  <c r="BX90" i="5"/>
  <c r="BU90" i="5"/>
  <c r="BR90" i="5"/>
  <c r="BO90" i="5"/>
  <c r="BL90" i="5"/>
  <c r="BI90" i="5"/>
  <c r="BF90" i="5"/>
  <c r="P90" i="5"/>
  <c r="M90" i="5"/>
  <c r="J90" i="5"/>
  <c r="FJ89" i="5"/>
  <c r="FG89" i="5"/>
  <c r="FD89" i="5"/>
  <c r="FA89" i="5"/>
  <c r="EX89" i="5"/>
  <c r="EU89" i="5"/>
  <c r="ER89" i="5"/>
  <c r="EO89" i="5"/>
  <c r="EL89" i="5"/>
  <c r="EI89" i="5"/>
  <c r="EF89" i="5"/>
  <c r="EC89" i="5"/>
  <c r="DZ89" i="5"/>
  <c r="DW89" i="5"/>
  <c r="DT89" i="5"/>
  <c r="DQ89" i="5"/>
  <c r="DN89" i="5"/>
  <c r="DK89" i="5"/>
  <c r="DH89" i="5"/>
  <c r="DE89" i="5"/>
  <c r="DB89" i="5"/>
  <c r="CY89" i="5"/>
  <c r="CV89" i="5"/>
  <c r="CS89" i="5"/>
  <c r="CP89" i="5"/>
  <c r="CM89" i="5"/>
  <c r="CJ89" i="5"/>
  <c r="CG89" i="5"/>
  <c r="CD89" i="5"/>
  <c r="CA89" i="5"/>
  <c r="BX89" i="5"/>
  <c r="BU89" i="5"/>
  <c r="BR89" i="5"/>
  <c r="BO89" i="5"/>
  <c r="BL89" i="5"/>
  <c r="BI89" i="5"/>
  <c r="BF89" i="5"/>
  <c r="P89" i="5"/>
  <c r="M89" i="5"/>
  <c r="J89" i="5"/>
  <c r="FJ88" i="5"/>
  <c r="FG88" i="5"/>
  <c r="FD88" i="5"/>
  <c r="FA88" i="5"/>
  <c r="EX88" i="5"/>
  <c r="EU88" i="5"/>
  <c r="ER88" i="5"/>
  <c r="EO88" i="5"/>
  <c r="EL88" i="5"/>
  <c r="EI88" i="5"/>
  <c r="EF88" i="5"/>
  <c r="EC88" i="5"/>
  <c r="DZ88" i="5"/>
  <c r="DW88" i="5"/>
  <c r="DT88" i="5"/>
  <c r="DQ88" i="5"/>
  <c r="DN88" i="5"/>
  <c r="DK88" i="5"/>
  <c r="DH88" i="5"/>
  <c r="DE88" i="5"/>
  <c r="DB88" i="5"/>
  <c r="CY88" i="5"/>
  <c r="CV88" i="5"/>
  <c r="CS88" i="5"/>
  <c r="CP88" i="5"/>
  <c r="CM88" i="5"/>
  <c r="CJ88" i="5"/>
  <c r="CG88" i="5"/>
  <c r="CD88" i="5"/>
  <c r="CA88" i="5"/>
  <c r="BX88" i="5"/>
  <c r="BU88" i="5"/>
  <c r="BR88" i="5"/>
  <c r="BO88" i="5"/>
  <c r="BL88" i="5"/>
  <c r="BI88" i="5"/>
  <c r="BF88" i="5"/>
  <c r="P88" i="5"/>
  <c r="M88" i="5"/>
  <c r="J88" i="5"/>
  <c r="FJ87" i="5"/>
  <c r="FG87" i="5"/>
  <c r="FD87" i="5"/>
  <c r="FA87" i="5"/>
  <c r="EX87" i="5"/>
  <c r="EU87" i="5"/>
  <c r="ER87" i="5"/>
  <c r="EO87" i="5"/>
  <c r="EL87" i="5"/>
  <c r="EI87" i="5"/>
  <c r="EF87" i="5"/>
  <c r="EC87" i="5"/>
  <c r="DZ87" i="5"/>
  <c r="DW87" i="5"/>
  <c r="DT87" i="5"/>
  <c r="DQ87" i="5"/>
  <c r="DN87" i="5"/>
  <c r="DK87" i="5"/>
  <c r="DH87" i="5"/>
  <c r="DE87" i="5"/>
  <c r="DB87" i="5"/>
  <c r="CY87" i="5"/>
  <c r="CV87" i="5"/>
  <c r="CS87" i="5"/>
  <c r="CP87" i="5"/>
  <c r="CM87" i="5"/>
  <c r="CJ87" i="5"/>
  <c r="CG87" i="5"/>
  <c r="CD87" i="5"/>
  <c r="CA87" i="5"/>
  <c r="BX87" i="5"/>
  <c r="BU87" i="5"/>
  <c r="BR87" i="5"/>
  <c r="BO87" i="5"/>
  <c r="BL87" i="5"/>
  <c r="BI87" i="5"/>
  <c r="BF87" i="5"/>
  <c r="P87" i="5"/>
  <c r="M87" i="5"/>
  <c r="J87" i="5"/>
  <c r="FJ86" i="5"/>
  <c r="FG86" i="5"/>
  <c r="FD86" i="5"/>
  <c r="FA86" i="5"/>
  <c r="EX86" i="5"/>
  <c r="EU86" i="5"/>
  <c r="ER86" i="5"/>
  <c r="EO86" i="5"/>
  <c r="EL86" i="5"/>
  <c r="EI86" i="5"/>
  <c r="EF86" i="5"/>
  <c r="EC86" i="5"/>
  <c r="DZ86" i="5"/>
  <c r="DW86" i="5"/>
  <c r="DT86" i="5"/>
  <c r="DQ86" i="5"/>
  <c r="DN86" i="5"/>
  <c r="DK86" i="5"/>
  <c r="DH86" i="5"/>
  <c r="DE86" i="5"/>
  <c r="DB86" i="5"/>
  <c r="CY86" i="5"/>
  <c r="CV86" i="5"/>
  <c r="CS86" i="5"/>
  <c r="CP86" i="5"/>
  <c r="CM86" i="5"/>
  <c r="CJ86" i="5"/>
  <c r="CG86" i="5"/>
  <c r="CD86" i="5"/>
  <c r="CA86" i="5"/>
  <c r="BX86" i="5"/>
  <c r="BU86" i="5"/>
  <c r="BR86" i="5"/>
  <c r="BO86" i="5"/>
  <c r="BL86" i="5"/>
  <c r="BI86" i="5"/>
  <c r="BF86" i="5"/>
  <c r="P86" i="5"/>
  <c r="M86" i="5"/>
  <c r="J86" i="5"/>
  <c r="FJ85" i="5"/>
  <c r="FG85" i="5"/>
  <c r="FD85" i="5"/>
  <c r="FA85" i="5"/>
  <c r="EX85" i="5"/>
  <c r="EU85" i="5"/>
  <c r="ER85" i="5"/>
  <c r="EO85" i="5"/>
  <c r="EL85" i="5"/>
  <c r="EI85" i="5"/>
  <c r="EF85" i="5"/>
  <c r="EC85" i="5"/>
  <c r="DZ85" i="5"/>
  <c r="DW85" i="5"/>
  <c r="DT85" i="5"/>
  <c r="DQ85" i="5"/>
  <c r="DN85" i="5"/>
  <c r="DK85" i="5"/>
  <c r="DH85" i="5"/>
  <c r="DE85" i="5"/>
  <c r="DB85" i="5"/>
  <c r="CY85" i="5"/>
  <c r="CV85" i="5"/>
  <c r="CS85" i="5"/>
  <c r="CP85" i="5"/>
  <c r="CM85" i="5"/>
  <c r="CJ85" i="5"/>
  <c r="CG85" i="5"/>
  <c r="CD85" i="5"/>
  <c r="CA85" i="5"/>
  <c r="BX85" i="5"/>
  <c r="BU85" i="5"/>
  <c r="BR85" i="5"/>
  <c r="BO85" i="5"/>
  <c r="BL85" i="5"/>
  <c r="BI85" i="5"/>
  <c r="BF85" i="5"/>
  <c r="P85" i="5"/>
  <c r="M85" i="5"/>
  <c r="J85" i="5"/>
  <c r="FJ84" i="5"/>
  <c r="FG84" i="5"/>
  <c r="FD84" i="5"/>
  <c r="FA84" i="5"/>
  <c r="EX84" i="5"/>
  <c r="EU84" i="5"/>
  <c r="ER84" i="5"/>
  <c r="EO84" i="5"/>
  <c r="EL84" i="5"/>
  <c r="EI84" i="5"/>
  <c r="EF84" i="5"/>
  <c r="EC84" i="5"/>
  <c r="DZ84" i="5"/>
  <c r="DW84" i="5"/>
  <c r="DT84" i="5"/>
  <c r="DQ84" i="5"/>
  <c r="DN84" i="5"/>
  <c r="DK84" i="5"/>
  <c r="DH84" i="5"/>
  <c r="DE84" i="5"/>
  <c r="DB84" i="5"/>
  <c r="CY84" i="5"/>
  <c r="CV84" i="5"/>
  <c r="CS84" i="5"/>
  <c r="CP84" i="5"/>
  <c r="CM84" i="5"/>
  <c r="CJ84" i="5"/>
  <c r="CG84" i="5"/>
  <c r="CD84" i="5"/>
  <c r="CA84" i="5"/>
  <c r="BX84" i="5"/>
  <c r="BU84" i="5"/>
  <c r="BR84" i="5"/>
  <c r="BO84" i="5"/>
  <c r="BL84" i="5"/>
  <c r="BI84" i="5"/>
  <c r="BF84" i="5"/>
  <c r="P84" i="5"/>
  <c r="M84" i="5"/>
  <c r="J84" i="5"/>
  <c r="FJ83" i="5"/>
  <c r="FG83" i="5"/>
  <c r="FD83" i="5"/>
  <c r="FA83" i="5"/>
  <c r="EX83" i="5"/>
  <c r="EU83" i="5"/>
  <c r="ER83" i="5"/>
  <c r="EO83" i="5"/>
  <c r="EL83" i="5"/>
  <c r="EI83" i="5"/>
  <c r="EF83" i="5"/>
  <c r="EC83" i="5"/>
  <c r="DZ83" i="5"/>
  <c r="DW83" i="5"/>
  <c r="DT83" i="5"/>
  <c r="DQ83" i="5"/>
  <c r="DN83" i="5"/>
  <c r="DK83" i="5"/>
  <c r="DH83" i="5"/>
  <c r="DE83" i="5"/>
  <c r="DB83" i="5"/>
  <c r="CY83" i="5"/>
  <c r="CV83" i="5"/>
  <c r="CS83" i="5"/>
  <c r="CP83" i="5"/>
  <c r="CM83" i="5"/>
  <c r="CJ83" i="5"/>
  <c r="CG83" i="5"/>
  <c r="CD83" i="5"/>
  <c r="CA83" i="5"/>
  <c r="BX83" i="5"/>
  <c r="BU83" i="5"/>
  <c r="BR83" i="5"/>
  <c r="BO83" i="5"/>
  <c r="BL83" i="5"/>
  <c r="BI83" i="5"/>
  <c r="BF83" i="5"/>
  <c r="P83" i="5"/>
  <c r="M83" i="5"/>
  <c r="J83" i="5"/>
  <c r="FJ82" i="5"/>
  <c r="FG82" i="5"/>
  <c r="FD82" i="5"/>
  <c r="FA82" i="5"/>
  <c r="EX82" i="5"/>
  <c r="EU82" i="5"/>
  <c r="ER82" i="5"/>
  <c r="EO82" i="5"/>
  <c r="EL82" i="5"/>
  <c r="EI82" i="5"/>
  <c r="EF82" i="5"/>
  <c r="EC82" i="5"/>
  <c r="DZ82" i="5"/>
  <c r="DW82" i="5"/>
  <c r="DT82" i="5"/>
  <c r="DQ82" i="5"/>
  <c r="DN82" i="5"/>
  <c r="DK82" i="5"/>
  <c r="DH82" i="5"/>
  <c r="DE82" i="5"/>
  <c r="DB82" i="5"/>
  <c r="CY82" i="5"/>
  <c r="CV82" i="5"/>
  <c r="CS82" i="5"/>
  <c r="CP82" i="5"/>
  <c r="CM82" i="5"/>
  <c r="CJ82" i="5"/>
  <c r="CG82" i="5"/>
  <c r="CD82" i="5"/>
  <c r="CA82" i="5"/>
  <c r="BX82" i="5"/>
  <c r="BU82" i="5"/>
  <c r="BR82" i="5"/>
  <c r="BO82" i="5"/>
  <c r="BL82" i="5"/>
  <c r="BI82" i="5"/>
  <c r="BF82" i="5"/>
  <c r="P82" i="5"/>
  <c r="M82" i="5"/>
  <c r="J82" i="5"/>
  <c r="FJ81" i="5"/>
  <c r="FG81" i="5"/>
  <c r="FD81" i="5"/>
  <c r="FA81" i="5"/>
  <c r="EX81" i="5"/>
  <c r="EU81" i="5"/>
  <c r="ER81" i="5"/>
  <c r="EO81" i="5"/>
  <c r="EL81" i="5"/>
  <c r="EI81" i="5"/>
  <c r="EF81" i="5"/>
  <c r="EC81" i="5"/>
  <c r="DZ81" i="5"/>
  <c r="DW81" i="5"/>
  <c r="DT81" i="5"/>
  <c r="DQ81" i="5"/>
  <c r="DN81" i="5"/>
  <c r="DK81" i="5"/>
  <c r="DH81" i="5"/>
  <c r="DE81" i="5"/>
  <c r="DB81" i="5"/>
  <c r="CY81" i="5"/>
  <c r="CV81" i="5"/>
  <c r="CS81" i="5"/>
  <c r="CP81" i="5"/>
  <c r="CM81" i="5"/>
  <c r="CJ81" i="5"/>
  <c r="CG81" i="5"/>
  <c r="CD81" i="5"/>
  <c r="CA81" i="5"/>
  <c r="BX81" i="5"/>
  <c r="BU81" i="5"/>
  <c r="BR81" i="5"/>
  <c r="BO81" i="5"/>
  <c r="BL81" i="5"/>
  <c r="BI81" i="5"/>
  <c r="BF81" i="5"/>
  <c r="P81" i="5"/>
  <c r="M81" i="5"/>
  <c r="J81" i="5"/>
  <c r="FJ80" i="5"/>
  <c r="FG80" i="5"/>
  <c r="FD80" i="5"/>
  <c r="FA80" i="5"/>
  <c r="EX80" i="5"/>
  <c r="EU80" i="5"/>
  <c r="ER80" i="5"/>
  <c r="EO80" i="5"/>
  <c r="EL80" i="5"/>
  <c r="EI80" i="5"/>
  <c r="EF80" i="5"/>
  <c r="EC80" i="5"/>
  <c r="DZ80" i="5"/>
  <c r="DW80" i="5"/>
  <c r="DT80" i="5"/>
  <c r="DQ80" i="5"/>
  <c r="DN80" i="5"/>
  <c r="DK80" i="5"/>
  <c r="DH80" i="5"/>
  <c r="DE80" i="5"/>
  <c r="DB80" i="5"/>
  <c r="CY80" i="5"/>
  <c r="CV80" i="5"/>
  <c r="CS80" i="5"/>
  <c r="CP80" i="5"/>
  <c r="CM80" i="5"/>
  <c r="CJ80" i="5"/>
  <c r="CG80" i="5"/>
  <c r="CD80" i="5"/>
  <c r="CA80" i="5"/>
  <c r="BX80" i="5"/>
  <c r="BU80" i="5"/>
  <c r="BR80" i="5"/>
  <c r="BO80" i="5"/>
  <c r="BL80" i="5"/>
  <c r="BI80" i="5"/>
  <c r="BF80" i="5"/>
  <c r="P80" i="5"/>
  <c r="M80" i="5"/>
  <c r="J80" i="5"/>
  <c r="FJ79" i="5"/>
  <c r="FG79" i="5"/>
  <c r="FD79" i="5"/>
  <c r="FA79" i="5"/>
  <c r="EX79" i="5"/>
  <c r="EU79" i="5"/>
  <c r="ER79" i="5"/>
  <c r="EO79" i="5"/>
  <c r="EL79" i="5"/>
  <c r="EI79" i="5"/>
  <c r="EF79" i="5"/>
  <c r="EC79" i="5"/>
  <c r="DZ79" i="5"/>
  <c r="DW79" i="5"/>
  <c r="DT79" i="5"/>
  <c r="DQ79" i="5"/>
  <c r="DN79" i="5"/>
  <c r="DK79" i="5"/>
  <c r="DH79" i="5"/>
  <c r="DE79" i="5"/>
  <c r="DB79" i="5"/>
  <c r="CY79" i="5"/>
  <c r="CV79" i="5"/>
  <c r="CS79" i="5"/>
  <c r="CP79" i="5"/>
  <c r="CM79" i="5"/>
  <c r="CJ79" i="5"/>
  <c r="CG79" i="5"/>
  <c r="CD79" i="5"/>
  <c r="CA79" i="5"/>
  <c r="BX79" i="5"/>
  <c r="BU79" i="5"/>
  <c r="BR79" i="5"/>
  <c r="BO79" i="5"/>
  <c r="BL79" i="5"/>
  <c r="BI79" i="5"/>
  <c r="BF79" i="5"/>
  <c r="P79" i="5"/>
  <c r="M79" i="5"/>
  <c r="J79" i="5"/>
  <c r="FJ78" i="5"/>
  <c r="FG78" i="5"/>
  <c r="FD78" i="5"/>
  <c r="FA78" i="5"/>
  <c r="EX78" i="5"/>
  <c r="EU78" i="5"/>
  <c r="ER78" i="5"/>
  <c r="EO78" i="5"/>
  <c r="EL78" i="5"/>
  <c r="EI78" i="5"/>
  <c r="EF78" i="5"/>
  <c r="EC78" i="5"/>
  <c r="DZ78" i="5"/>
  <c r="DW78" i="5"/>
  <c r="DT78" i="5"/>
  <c r="DQ78" i="5"/>
  <c r="DN78" i="5"/>
  <c r="DK78" i="5"/>
  <c r="DH78" i="5"/>
  <c r="DE78" i="5"/>
  <c r="DB78" i="5"/>
  <c r="CY78" i="5"/>
  <c r="CV78" i="5"/>
  <c r="CS78" i="5"/>
  <c r="CP78" i="5"/>
  <c r="CM78" i="5"/>
  <c r="CJ78" i="5"/>
  <c r="CG78" i="5"/>
  <c r="CD78" i="5"/>
  <c r="CA78" i="5"/>
  <c r="BX78" i="5"/>
  <c r="BU78" i="5"/>
  <c r="BR78" i="5"/>
  <c r="BO78" i="5"/>
  <c r="BL78" i="5"/>
  <c r="BI78" i="5"/>
  <c r="BF78" i="5"/>
  <c r="P78" i="5"/>
  <c r="M78" i="5"/>
  <c r="J78" i="5"/>
  <c r="FJ77" i="5"/>
  <c r="FG77" i="5"/>
  <c r="FD77" i="5"/>
  <c r="FA77" i="5"/>
  <c r="EX77" i="5"/>
  <c r="EU77" i="5"/>
  <c r="ER77" i="5"/>
  <c r="EO77" i="5"/>
  <c r="EL77" i="5"/>
  <c r="EI77" i="5"/>
  <c r="EF77" i="5"/>
  <c r="EC77" i="5"/>
  <c r="DZ77" i="5"/>
  <c r="DW77" i="5"/>
  <c r="DT77" i="5"/>
  <c r="DQ77" i="5"/>
  <c r="DN77" i="5"/>
  <c r="DK77" i="5"/>
  <c r="DH77" i="5"/>
  <c r="DE77" i="5"/>
  <c r="DB77" i="5"/>
  <c r="CY77" i="5"/>
  <c r="CV77" i="5"/>
  <c r="CS77" i="5"/>
  <c r="CP77" i="5"/>
  <c r="CM77" i="5"/>
  <c r="CJ77" i="5"/>
  <c r="CG77" i="5"/>
  <c r="CD77" i="5"/>
  <c r="CA77" i="5"/>
  <c r="BX77" i="5"/>
  <c r="BU77" i="5"/>
  <c r="BR77" i="5"/>
  <c r="BO77" i="5"/>
  <c r="BL77" i="5"/>
  <c r="BI77" i="5"/>
  <c r="BF77" i="5"/>
  <c r="P77" i="5"/>
  <c r="M77" i="5"/>
  <c r="J77" i="5"/>
  <c r="FJ76" i="5"/>
  <c r="FG76" i="5"/>
  <c r="FD76" i="5"/>
  <c r="FA76" i="5"/>
  <c r="EX76" i="5"/>
  <c r="EU76" i="5"/>
  <c r="ER76" i="5"/>
  <c r="EO76" i="5"/>
  <c r="EL76" i="5"/>
  <c r="EI76" i="5"/>
  <c r="EF76" i="5"/>
  <c r="EC76" i="5"/>
  <c r="DZ76" i="5"/>
  <c r="DW76" i="5"/>
  <c r="DT76" i="5"/>
  <c r="DQ76" i="5"/>
  <c r="DN76" i="5"/>
  <c r="DK76" i="5"/>
  <c r="DH76" i="5"/>
  <c r="DE76" i="5"/>
  <c r="DB76" i="5"/>
  <c r="CY76" i="5"/>
  <c r="CV76" i="5"/>
  <c r="CS76" i="5"/>
  <c r="CP76" i="5"/>
  <c r="CM76" i="5"/>
  <c r="CJ76" i="5"/>
  <c r="CG76" i="5"/>
  <c r="CD76" i="5"/>
  <c r="CA76" i="5"/>
  <c r="BX76" i="5"/>
  <c r="BU76" i="5"/>
  <c r="BR76" i="5"/>
  <c r="BO76" i="5"/>
  <c r="BL76" i="5"/>
  <c r="BI76" i="5"/>
  <c r="BF76" i="5"/>
  <c r="P76" i="5"/>
  <c r="M76" i="5"/>
  <c r="J76" i="5"/>
  <c r="FJ75" i="5"/>
  <c r="FG75" i="5"/>
  <c r="FD75" i="5"/>
  <c r="FA75" i="5"/>
  <c r="EX75" i="5"/>
  <c r="EU75" i="5"/>
  <c r="ER75" i="5"/>
  <c r="EO75" i="5"/>
  <c r="EL75" i="5"/>
  <c r="EI75" i="5"/>
  <c r="EF75" i="5"/>
  <c r="EC75" i="5"/>
  <c r="DZ75" i="5"/>
  <c r="DW75" i="5"/>
  <c r="DT75" i="5"/>
  <c r="DQ75" i="5"/>
  <c r="DN75" i="5"/>
  <c r="DK75" i="5"/>
  <c r="DH75" i="5"/>
  <c r="DE75" i="5"/>
  <c r="DB75" i="5"/>
  <c r="CY75" i="5"/>
  <c r="CV75" i="5"/>
  <c r="CS75" i="5"/>
  <c r="CP75" i="5"/>
  <c r="CM75" i="5"/>
  <c r="CJ75" i="5"/>
  <c r="CG75" i="5"/>
  <c r="CD75" i="5"/>
  <c r="CA75" i="5"/>
  <c r="BX75" i="5"/>
  <c r="BU75" i="5"/>
  <c r="BR75" i="5"/>
  <c r="BO75" i="5"/>
  <c r="BL75" i="5"/>
  <c r="BI75" i="5"/>
  <c r="BF75" i="5"/>
  <c r="P75" i="5"/>
  <c r="M75" i="5"/>
  <c r="J75" i="5"/>
  <c r="FJ74" i="5"/>
  <c r="FG74" i="5"/>
  <c r="FD74" i="5"/>
  <c r="FA74" i="5"/>
  <c r="EX74" i="5"/>
  <c r="EU74" i="5"/>
  <c r="ER74" i="5"/>
  <c r="EO74" i="5"/>
  <c r="EL74" i="5"/>
  <c r="EI74" i="5"/>
  <c r="EF74" i="5"/>
  <c r="EC74" i="5"/>
  <c r="DZ74" i="5"/>
  <c r="DW74" i="5"/>
  <c r="DT74" i="5"/>
  <c r="DQ74" i="5"/>
  <c r="DN74" i="5"/>
  <c r="DK74" i="5"/>
  <c r="DH74" i="5"/>
  <c r="DE74" i="5"/>
  <c r="DB74" i="5"/>
  <c r="CY74" i="5"/>
  <c r="CV74" i="5"/>
  <c r="CS74" i="5"/>
  <c r="CP74" i="5"/>
  <c r="CM74" i="5"/>
  <c r="CJ74" i="5"/>
  <c r="CG74" i="5"/>
  <c r="CD74" i="5"/>
  <c r="CA74" i="5"/>
  <c r="BX74" i="5"/>
  <c r="BU74" i="5"/>
  <c r="BR74" i="5"/>
  <c r="BO74" i="5"/>
  <c r="BL74" i="5"/>
  <c r="BI74" i="5"/>
  <c r="BF74" i="5"/>
  <c r="P74" i="5"/>
  <c r="M74" i="5"/>
  <c r="J74" i="5"/>
  <c r="FJ73" i="5"/>
  <c r="FG73" i="5"/>
  <c r="FD73" i="5"/>
  <c r="FA73" i="5"/>
  <c r="EX73" i="5"/>
  <c r="EU73" i="5"/>
  <c r="ER73" i="5"/>
  <c r="EO73" i="5"/>
  <c r="EL73" i="5"/>
  <c r="EI73" i="5"/>
  <c r="EF73" i="5"/>
  <c r="EC73" i="5"/>
  <c r="DZ73" i="5"/>
  <c r="DW73" i="5"/>
  <c r="DT73" i="5"/>
  <c r="DQ73" i="5"/>
  <c r="DN73" i="5"/>
  <c r="DK73" i="5"/>
  <c r="DH73" i="5"/>
  <c r="DE73" i="5"/>
  <c r="DB73" i="5"/>
  <c r="CY73" i="5"/>
  <c r="CV73" i="5"/>
  <c r="CS73" i="5"/>
  <c r="CP73" i="5"/>
  <c r="CM73" i="5"/>
  <c r="CJ73" i="5"/>
  <c r="CG73" i="5"/>
  <c r="CD73" i="5"/>
  <c r="CA73" i="5"/>
  <c r="BX73" i="5"/>
  <c r="BU73" i="5"/>
  <c r="BR73" i="5"/>
  <c r="BO73" i="5"/>
  <c r="BL73" i="5"/>
  <c r="BI73" i="5"/>
  <c r="BF73" i="5"/>
  <c r="P73" i="5"/>
  <c r="M73" i="5"/>
  <c r="J73" i="5"/>
  <c r="FJ72" i="5"/>
  <c r="FG72" i="5"/>
  <c r="FD72" i="5"/>
  <c r="FA72" i="5"/>
  <c r="EX72" i="5"/>
  <c r="EU72" i="5"/>
  <c r="ER72" i="5"/>
  <c r="EO72" i="5"/>
  <c r="EL72" i="5"/>
  <c r="EI72" i="5"/>
  <c r="EF72" i="5"/>
  <c r="EC72" i="5"/>
  <c r="DZ72" i="5"/>
  <c r="DW72" i="5"/>
  <c r="DT72" i="5"/>
  <c r="DQ72" i="5"/>
  <c r="DN72" i="5"/>
  <c r="DK72" i="5"/>
  <c r="DH72" i="5"/>
  <c r="DE72" i="5"/>
  <c r="DB72" i="5"/>
  <c r="CY72" i="5"/>
  <c r="CV72" i="5"/>
  <c r="CS72" i="5"/>
  <c r="CP72" i="5"/>
  <c r="CM72" i="5"/>
  <c r="CJ72" i="5"/>
  <c r="CG72" i="5"/>
  <c r="CD72" i="5"/>
  <c r="CA72" i="5"/>
  <c r="BX72" i="5"/>
  <c r="BU72" i="5"/>
  <c r="BR72" i="5"/>
  <c r="BO72" i="5"/>
  <c r="BL72" i="5"/>
  <c r="BI72" i="5"/>
  <c r="BF72" i="5"/>
  <c r="P72" i="5"/>
  <c r="M72" i="5"/>
  <c r="J72" i="5"/>
  <c r="FJ71" i="5"/>
  <c r="FG71" i="5"/>
  <c r="FD71" i="5"/>
  <c r="FA71" i="5"/>
  <c r="EX71" i="5"/>
  <c r="EU71" i="5"/>
  <c r="ER71" i="5"/>
  <c r="EO71" i="5"/>
  <c r="EL71" i="5"/>
  <c r="EI71" i="5"/>
  <c r="EF71" i="5"/>
  <c r="EC71" i="5"/>
  <c r="DZ71" i="5"/>
  <c r="DW71" i="5"/>
  <c r="DT71" i="5"/>
  <c r="DQ71" i="5"/>
  <c r="DN71" i="5"/>
  <c r="DK71" i="5"/>
  <c r="DH71" i="5"/>
  <c r="DE71" i="5"/>
  <c r="DB71" i="5"/>
  <c r="CY71" i="5"/>
  <c r="CV71" i="5"/>
  <c r="CS71" i="5"/>
  <c r="CP71" i="5"/>
  <c r="CM71" i="5"/>
  <c r="CJ71" i="5"/>
  <c r="CG71" i="5"/>
  <c r="CD71" i="5"/>
  <c r="CA71" i="5"/>
  <c r="BX71" i="5"/>
  <c r="BU71" i="5"/>
  <c r="BR71" i="5"/>
  <c r="BO71" i="5"/>
  <c r="BL71" i="5"/>
  <c r="BI71" i="5"/>
  <c r="BF71" i="5"/>
  <c r="P71" i="5"/>
  <c r="M71" i="5"/>
  <c r="J71" i="5"/>
  <c r="FJ70" i="5"/>
  <c r="FG70" i="5"/>
  <c r="FD70" i="5"/>
  <c r="FA70" i="5"/>
  <c r="EX70" i="5"/>
  <c r="EU70" i="5"/>
  <c r="ER70" i="5"/>
  <c r="EO70" i="5"/>
  <c r="EL70" i="5"/>
  <c r="EI70" i="5"/>
  <c r="EF70" i="5"/>
  <c r="EC70" i="5"/>
  <c r="DZ70" i="5"/>
  <c r="DW70" i="5"/>
  <c r="DT70" i="5"/>
  <c r="DQ70" i="5"/>
  <c r="DN70" i="5"/>
  <c r="DK70" i="5"/>
  <c r="DH70" i="5"/>
  <c r="DE70" i="5"/>
  <c r="DB70" i="5"/>
  <c r="CY70" i="5"/>
  <c r="CV70" i="5"/>
  <c r="CS70" i="5"/>
  <c r="CP70" i="5"/>
  <c r="CM70" i="5"/>
  <c r="CJ70" i="5"/>
  <c r="CG70" i="5"/>
  <c r="CD70" i="5"/>
  <c r="CA70" i="5"/>
  <c r="BX70" i="5"/>
  <c r="BU70" i="5"/>
  <c r="BR70" i="5"/>
  <c r="BO70" i="5"/>
  <c r="BL70" i="5"/>
  <c r="BI70" i="5"/>
  <c r="BF70" i="5"/>
  <c r="P70" i="5"/>
  <c r="M70" i="5"/>
  <c r="J70" i="5"/>
  <c r="FJ69" i="5"/>
  <c r="FG69" i="5"/>
  <c r="FD69" i="5"/>
  <c r="FA69" i="5"/>
  <c r="EX69" i="5"/>
  <c r="EU69" i="5"/>
  <c r="ER69" i="5"/>
  <c r="EO69" i="5"/>
  <c r="EL69" i="5"/>
  <c r="EI69" i="5"/>
  <c r="EF69" i="5"/>
  <c r="EC69" i="5"/>
  <c r="DZ69" i="5"/>
  <c r="DW69" i="5"/>
  <c r="DT69" i="5"/>
  <c r="DQ69" i="5"/>
  <c r="DN69" i="5"/>
  <c r="DK69" i="5"/>
  <c r="DH69" i="5"/>
  <c r="DE69" i="5"/>
  <c r="DB69" i="5"/>
  <c r="CY69" i="5"/>
  <c r="CV69" i="5"/>
  <c r="CS69" i="5"/>
  <c r="CP69" i="5"/>
  <c r="CM69" i="5"/>
  <c r="CJ69" i="5"/>
  <c r="CG69" i="5"/>
  <c r="CD69" i="5"/>
  <c r="CA69" i="5"/>
  <c r="BX69" i="5"/>
  <c r="BU69" i="5"/>
  <c r="BR69" i="5"/>
  <c r="BO69" i="5"/>
  <c r="BL69" i="5"/>
  <c r="BI69" i="5"/>
  <c r="BF69" i="5"/>
  <c r="P69" i="5"/>
  <c r="M69" i="5"/>
  <c r="J69" i="5"/>
  <c r="FJ68" i="5"/>
  <c r="FG68" i="5"/>
  <c r="FD68" i="5"/>
  <c r="FA68" i="5"/>
  <c r="EX68" i="5"/>
  <c r="EU68" i="5"/>
  <c r="ER68" i="5"/>
  <c r="EO68" i="5"/>
  <c r="EL68" i="5"/>
  <c r="EI68" i="5"/>
  <c r="EF68" i="5"/>
  <c r="EC68" i="5"/>
  <c r="DZ68" i="5"/>
  <c r="DW68" i="5"/>
  <c r="DT68" i="5"/>
  <c r="DQ68" i="5"/>
  <c r="DN68" i="5"/>
  <c r="DK68" i="5"/>
  <c r="DH68" i="5"/>
  <c r="DE68" i="5"/>
  <c r="DB68" i="5"/>
  <c r="CY68" i="5"/>
  <c r="CV68" i="5"/>
  <c r="CS68" i="5"/>
  <c r="CP68" i="5"/>
  <c r="CM68" i="5"/>
  <c r="CJ68" i="5"/>
  <c r="CG68" i="5"/>
  <c r="CD68" i="5"/>
  <c r="CA68" i="5"/>
  <c r="BX68" i="5"/>
  <c r="BU68" i="5"/>
  <c r="BR68" i="5"/>
  <c r="BO68" i="5"/>
  <c r="BL68" i="5"/>
  <c r="BI68" i="5"/>
  <c r="BF68" i="5"/>
  <c r="P68" i="5"/>
  <c r="M68" i="5"/>
  <c r="J68" i="5"/>
  <c r="FJ67" i="5"/>
  <c r="FG67" i="5"/>
  <c r="FD67" i="5"/>
  <c r="FA67" i="5"/>
  <c r="EX67" i="5"/>
  <c r="EU67" i="5"/>
  <c r="ER67" i="5"/>
  <c r="EO67" i="5"/>
  <c r="EL67" i="5"/>
  <c r="EI67" i="5"/>
  <c r="EF67" i="5"/>
  <c r="EC67" i="5"/>
  <c r="DZ67" i="5"/>
  <c r="DW67" i="5"/>
  <c r="DT67" i="5"/>
  <c r="DQ67" i="5"/>
  <c r="DN67" i="5"/>
  <c r="DK67" i="5"/>
  <c r="DH67" i="5"/>
  <c r="DE67" i="5"/>
  <c r="DB67" i="5"/>
  <c r="CY67" i="5"/>
  <c r="CV67" i="5"/>
  <c r="CS67" i="5"/>
  <c r="CP67" i="5"/>
  <c r="CM67" i="5"/>
  <c r="CJ67" i="5"/>
  <c r="CG67" i="5"/>
  <c r="CD67" i="5"/>
  <c r="CA67" i="5"/>
  <c r="BX67" i="5"/>
  <c r="BU67" i="5"/>
  <c r="BR67" i="5"/>
  <c r="BO67" i="5"/>
  <c r="BL67" i="5"/>
  <c r="BI67" i="5"/>
  <c r="BF67" i="5"/>
  <c r="P67" i="5"/>
  <c r="M67" i="5"/>
  <c r="J67" i="5"/>
  <c r="FJ66" i="5"/>
  <c r="FG66" i="5"/>
  <c r="FD66" i="5"/>
  <c r="FA66" i="5"/>
  <c r="EX66" i="5"/>
  <c r="EU66" i="5"/>
  <c r="ER66" i="5"/>
  <c r="EO66" i="5"/>
  <c r="EL66" i="5"/>
  <c r="EI66" i="5"/>
  <c r="EF66" i="5"/>
  <c r="EC66" i="5"/>
  <c r="DZ66" i="5"/>
  <c r="DW66" i="5"/>
  <c r="DT66" i="5"/>
  <c r="DQ66" i="5"/>
  <c r="DN66" i="5"/>
  <c r="DK66" i="5"/>
  <c r="DH66" i="5"/>
  <c r="DE66" i="5"/>
  <c r="DB66" i="5"/>
  <c r="CY66" i="5"/>
  <c r="CV66" i="5"/>
  <c r="CS66" i="5"/>
  <c r="CP66" i="5"/>
  <c r="CM66" i="5"/>
  <c r="CJ66" i="5"/>
  <c r="CG66" i="5"/>
  <c r="CD66" i="5"/>
  <c r="CA66" i="5"/>
  <c r="BX66" i="5"/>
  <c r="BU66" i="5"/>
  <c r="BR66" i="5"/>
  <c r="BO66" i="5"/>
  <c r="BL66" i="5"/>
  <c r="BI66" i="5"/>
  <c r="BF66" i="5"/>
  <c r="P66" i="5"/>
  <c r="M66" i="5"/>
  <c r="J66" i="5"/>
  <c r="FJ65" i="5"/>
  <c r="FG65" i="5"/>
  <c r="FD65" i="5"/>
  <c r="FA65" i="5"/>
  <c r="EX65" i="5"/>
  <c r="EU65" i="5"/>
  <c r="ER65" i="5"/>
  <c r="EO65" i="5"/>
  <c r="EL65" i="5"/>
  <c r="EI65" i="5"/>
  <c r="EF65" i="5"/>
  <c r="EC65" i="5"/>
  <c r="DZ65" i="5"/>
  <c r="DW65" i="5"/>
  <c r="DT65" i="5"/>
  <c r="DQ65" i="5"/>
  <c r="DN65" i="5"/>
  <c r="DK65" i="5"/>
  <c r="DH65" i="5"/>
  <c r="DE65" i="5"/>
  <c r="DB65" i="5"/>
  <c r="CY65" i="5"/>
  <c r="CV65" i="5"/>
  <c r="CS65" i="5"/>
  <c r="CP65" i="5"/>
  <c r="CM65" i="5"/>
  <c r="CJ65" i="5"/>
  <c r="CG65" i="5"/>
  <c r="CD65" i="5"/>
  <c r="CA65" i="5"/>
  <c r="BX65" i="5"/>
  <c r="BU65" i="5"/>
  <c r="BR65" i="5"/>
  <c r="BO65" i="5"/>
  <c r="BL65" i="5"/>
  <c r="BI65" i="5"/>
  <c r="BF65" i="5"/>
  <c r="P65" i="5"/>
  <c r="M65" i="5"/>
  <c r="J65" i="5"/>
  <c r="FJ64" i="5"/>
  <c r="FG64" i="5"/>
  <c r="FD64" i="5"/>
  <c r="FA64" i="5"/>
  <c r="EX64" i="5"/>
  <c r="EU64" i="5"/>
  <c r="ER64" i="5"/>
  <c r="EO64" i="5"/>
  <c r="EL64" i="5"/>
  <c r="EI64" i="5"/>
  <c r="EF64" i="5"/>
  <c r="EC64" i="5"/>
  <c r="DZ64" i="5"/>
  <c r="DW64" i="5"/>
  <c r="DT64" i="5"/>
  <c r="DQ64" i="5"/>
  <c r="DN64" i="5"/>
  <c r="DK64" i="5"/>
  <c r="DH64" i="5"/>
  <c r="DE64" i="5"/>
  <c r="DB64" i="5"/>
  <c r="CY64" i="5"/>
  <c r="CV64" i="5"/>
  <c r="CS64" i="5"/>
  <c r="CP64" i="5"/>
  <c r="CM64" i="5"/>
  <c r="CJ64" i="5"/>
  <c r="CG64" i="5"/>
  <c r="CD64" i="5"/>
  <c r="CA64" i="5"/>
  <c r="BX64" i="5"/>
  <c r="BU64" i="5"/>
  <c r="BR64" i="5"/>
  <c r="BO64" i="5"/>
  <c r="BL64" i="5"/>
  <c r="BI64" i="5"/>
  <c r="BF64" i="5"/>
  <c r="P64" i="5"/>
  <c r="M64" i="5"/>
  <c r="J64" i="5"/>
  <c r="FJ63" i="5"/>
  <c r="FG63" i="5"/>
  <c r="FD63" i="5"/>
  <c r="FA63" i="5"/>
  <c r="EX63" i="5"/>
  <c r="EU63" i="5"/>
  <c r="ER63" i="5"/>
  <c r="EO63" i="5"/>
  <c r="EL63" i="5"/>
  <c r="EI63" i="5"/>
  <c r="EF63" i="5"/>
  <c r="EC63" i="5"/>
  <c r="DZ63" i="5"/>
  <c r="DW63" i="5"/>
  <c r="DT63" i="5"/>
  <c r="DQ63" i="5"/>
  <c r="DN63" i="5"/>
  <c r="DK63" i="5"/>
  <c r="DH63" i="5"/>
  <c r="DE63" i="5"/>
  <c r="DB63" i="5"/>
  <c r="CY63" i="5"/>
  <c r="CV63" i="5"/>
  <c r="CS63" i="5"/>
  <c r="CP63" i="5"/>
  <c r="CM63" i="5"/>
  <c r="CJ63" i="5"/>
  <c r="CG63" i="5"/>
  <c r="CD63" i="5"/>
  <c r="CA63" i="5"/>
  <c r="BX63" i="5"/>
  <c r="BU63" i="5"/>
  <c r="BR63" i="5"/>
  <c r="BO63" i="5"/>
  <c r="BL63" i="5"/>
  <c r="BI63" i="5"/>
  <c r="BF63" i="5"/>
  <c r="P63" i="5"/>
  <c r="M63" i="5"/>
  <c r="J63" i="5"/>
  <c r="FJ62" i="5"/>
  <c r="FG62" i="5"/>
  <c r="FD62" i="5"/>
  <c r="FA62" i="5"/>
  <c r="EX62" i="5"/>
  <c r="EU62" i="5"/>
  <c r="ER62" i="5"/>
  <c r="EO62" i="5"/>
  <c r="EL62" i="5"/>
  <c r="EI62" i="5"/>
  <c r="EF62" i="5"/>
  <c r="EC62" i="5"/>
  <c r="DZ62" i="5"/>
  <c r="DW62" i="5"/>
  <c r="DT62" i="5"/>
  <c r="DQ62" i="5"/>
  <c r="DN62" i="5"/>
  <c r="DK62" i="5"/>
  <c r="DH62" i="5"/>
  <c r="DE62" i="5"/>
  <c r="DB62" i="5"/>
  <c r="CY62" i="5"/>
  <c r="CV62" i="5"/>
  <c r="CS62" i="5"/>
  <c r="CP62" i="5"/>
  <c r="CM62" i="5"/>
  <c r="CJ62" i="5"/>
  <c r="CG62" i="5"/>
  <c r="CD62" i="5"/>
  <c r="CA62" i="5"/>
  <c r="BX62" i="5"/>
  <c r="BU62" i="5"/>
  <c r="BR62" i="5"/>
  <c r="BO62" i="5"/>
  <c r="BL62" i="5"/>
  <c r="BI62" i="5"/>
  <c r="BF62" i="5"/>
  <c r="P62" i="5"/>
  <c r="M62" i="5"/>
  <c r="J62" i="5"/>
  <c r="FJ61" i="5"/>
  <c r="FG61" i="5"/>
  <c r="FD61" i="5"/>
  <c r="FA61" i="5"/>
  <c r="EX61" i="5"/>
  <c r="EU61" i="5"/>
  <c r="ER61" i="5"/>
  <c r="EO61" i="5"/>
  <c r="EL61" i="5"/>
  <c r="EI61" i="5"/>
  <c r="EF61" i="5"/>
  <c r="EC61" i="5"/>
  <c r="DZ61" i="5"/>
  <c r="DW61" i="5"/>
  <c r="DT61" i="5"/>
  <c r="DQ61" i="5"/>
  <c r="DN61" i="5"/>
  <c r="DK61" i="5"/>
  <c r="DH61" i="5"/>
  <c r="DE61" i="5"/>
  <c r="DB61" i="5"/>
  <c r="CY61" i="5"/>
  <c r="CV61" i="5"/>
  <c r="CS61" i="5"/>
  <c r="CP61" i="5"/>
  <c r="CM61" i="5"/>
  <c r="CJ61" i="5"/>
  <c r="CG61" i="5"/>
  <c r="CD61" i="5"/>
  <c r="CA61" i="5"/>
  <c r="BX61" i="5"/>
  <c r="BU61" i="5"/>
  <c r="BR61" i="5"/>
  <c r="BO61" i="5"/>
  <c r="BL61" i="5"/>
  <c r="BI61" i="5"/>
  <c r="BF61" i="5"/>
  <c r="P61" i="5"/>
  <c r="M61" i="5"/>
  <c r="J61" i="5"/>
  <c r="FJ60" i="5"/>
  <c r="FG60" i="5"/>
  <c r="FD60" i="5"/>
  <c r="FA60" i="5"/>
  <c r="EX60" i="5"/>
  <c r="EU60" i="5"/>
  <c r="ER60" i="5"/>
  <c r="EO60" i="5"/>
  <c r="EL60" i="5"/>
  <c r="EI60" i="5"/>
  <c r="EF60" i="5"/>
  <c r="EC60" i="5"/>
  <c r="DZ60" i="5"/>
  <c r="DW60" i="5"/>
  <c r="DT60" i="5"/>
  <c r="DQ60" i="5"/>
  <c r="DN60" i="5"/>
  <c r="DK60" i="5"/>
  <c r="DH60" i="5"/>
  <c r="DE60" i="5"/>
  <c r="DB60" i="5"/>
  <c r="CY60" i="5"/>
  <c r="CV60" i="5"/>
  <c r="CS60" i="5"/>
  <c r="CP60" i="5"/>
  <c r="CM60" i="5"/>
  <c r="CJ60" i="5"/>
  <c r="CG60" i="5"/>
  <c r="CD60" i="5"/>
  <c r="CA60" i="5"/>
  <c r="BX60" i="5"/>
  <c r="BU60" i="5"/>
  <c r="BR60" i="5"/>
  <c r="BO60" i="5"/>
  <c r="BL60" i="5"/>
  <c r="BI60" i="5"/>
  <c r="BF60" i="5"/>
  <c r="P60" i="5"/>
  <c r="M60" i="5"/>
  <c r="J60" i="5"/>
  <c r="FJ59" i="5"/>
  <c r="FG59" i="5"/>
  <c r="FD59" i="5"/>
  <c r="FA59" i="5"/>
  <c r="EX59" i="5"/>
  <c r="EU59" i="5"/>
  <c r="ER59" i="5"/>
  <c r="EO59" i="5"/>
  <c r="EL59" i="5"/>
  <c r="EI59" i="5"/>
  <c r="EF59" i="5"/>
  <c r="EC59" i="5"/>
  <c r="DZ59" i="5"/>
  <c r="DW59" i="5"/>
  <c r="DT59" i="5"/>
  <c r="DQ59" i="5"/>
  <c r="DN59" i="5"/>
  <c r="DK59" i="5"/>
  <c r="DH59" i="5"/>
  <c r="DE59" i="5"/>
  <c r="DB59" i="5"/>
  <c r="CY59" i="5"/>
  <c r="CV59" i="5"/>
  <c r="CS59" i="5"/>
  <c r="CP59" i="5"/>
  <c r="CM59" i="5"/>
  <c r="CJ59" i="5"/>
  <c r="CG59" i="5"/>
  <c r="CD59" i="5"/>
  <c r="CA59" i="5"/>
  <c r="BX59" i="5"/>
  <c r="BU59" i="5"/>
  <c r="BR59" i="5"/>
  <c r="BO59" i="5"/>
  <c r="BL59" i="5"/>
  <c r="BI59" i="5"/>
  <c r="BF59" i="5"/>
  <c r="P59" i="5"/>
  <c r="M59" i="5"/>
  <c r="J59" i="5"/>
  <c r="FJ58" i="5"/>
  <c r="FG58" i="5"/>
  <c r="FD58" i="5"/>
  <c r="FA58" i="5"/>
  <c r="EX58" i="5"/>
  <c r="EU58" i="5"/>
  <c r="ER58" i="5"/>
  <c r="EO58" i="5"/>
  <c r="EL58" i="5"/>
  <c r="EI58" i="5"/>
  <c r="EF58" i="5"/>
  <c r="EC58" i="5"/>
  <c r="DZ58" i="5"/>
  <c r="DW58" i="5"/>
  <c r="DT58" i="5"/>
  <c r="DQ58" i="5"/>
  <c r="DN58" i="5"/>
  <c r="DK58" i="5"/>
  <c r="DH58" i="5"/>
  <c r="DE58" i="5"/>
  <c r="DB58" i="5"/>
  <c r="CY58" i="5"/>
  <c r="CV58" i="5"/>
  <c r="CS58" i="5"/>
  <c r="CP58" i="5"/>
  <c r="CM58" i="5"/>
  <c r="CJ58" i="5"/>
  <c r="CG58" i="5"/>
  <c r="CD58" i="5"/>
  <c r="CA58" i="5"/>
  <c r="BX58" i="5"/>
  <c r="BU58" i="5"/>
  <c r="BR58" i="5"/>
  <c r="BO58" i="5"/>
  <c r="BL58" i="5"/>
  <c r="BI58" i="5"/>
  <c r="BF58" i="5"/>
  <c r="P58" i="5"/>
  <c r="M58" i="5"/>
  <c r="J58" i="5"/>
  <c r="FJ57" i="5"/>
  <c r="FG57" i="5"/>
  <c r="FD57" i="5"/>
  <c r="FA57" i="5"/>
  <c r="EX57" i="5"/>
  <c r="EU57" i="5"/>
  <c r="ER57" i="5"/>
  <c r="EO57" i="5"/>
  <c r="EL57" i="5"/>
  <c r="EI57" i="5"/>
  <c r="EF57" i="5"/>
  <c r="EC57" i="5"/>
  <c r="DZ57" i="5"/>
  <c r="DW57" i="5"/>
  <c r="DT57" i="5"/>
  <c r="DQ57" i="5"/>
  <c r="DN57" i="5"/>
  <c r="DK57" i="5"/>
  <c r="DH57" i="5"/>
  <c r="DE57" i="5"/>
  <c r="DB57" i="5"/>
  <c r="CY57" i="5"/>
  <c r="CV57" i="5"/>
  <c r="CS57" i="5"/>
  <c r="CP57" i="5"/>
  <c r="CM57" i="5"/>
  <c r="CJ57" i="5"/>
  <c r="CG57" i="5"/>
  <c r="CD57" i="5"/>
  <c r="CA57" i="5"/>
  <c r="BX57" i="5"/>
  <c r="BU57" i="5"/>
  <c r="BR57" i="5"/>
  <c r="BO57" i="5"/>
  <c r="BL57" i="5"/>
  <c r="BI57" i="5"/>
  <c r="BF57" i="5"/>
  <c r="P57" i="5"/>
  <c r="M57" i="5"/>
  <c r="J57" i="5"/>
  <c r="FJ56" i="5"/>
  <c r="FG56" i="5"/>
  <c r="FD56" i="5"/>
  <c r="FA56" i="5"/>
  <c r="EX56" i="5"/>
  <c r="EU56" i="5"/>
  <c r="ER56" i="5"/>
  <c r="EO56" i="5"/>
  <c r="EL56" i="5"/>
  <c r="EI56" i="5"/>
  <c r="EF56" i="5"/>
  <c r="EC56" i="5"/>
  <c r="DZ56" i="5"/>
  <c r="DW56" i="5"/>
  <c r="DT56" i="5"/>
  <c r="DQ56" i="5"/>
  <c r="DN56" i="5"/>
  <c r="DK56" i="5"/>
  <c r="DH56" i="5"/>
  <c r="DE56" i="5"/>
  <c r="DB56" i="5"/>
  <c r="CY56" i="5"/>
  <c r="CV56" i="5"/>
  <c r="CS56" i="5"/>
  <c r="CP56" i="5"/>
  <c r="CM56" i="5"/>
  <c r="CJ56" i="5"/>
  <c r="CG56" i="5"/>
  <c r="CD56" i="5"/>
  <c r="CA56" i="5"/>
  <c r="BX56" i="5"/>
  <c r="BU56" i="5"/>
  <c r="BR56" i="5"/>
  <c r="BO56" i="5"/>
  <c r="BL56" i="5"/>
  <c r="BI56" i="5"/>
  <c r="BF56" i="5"/>
  <c r="P56" i="5"/>
  <c r="M56" i="5"/>
  <c r="J56" i="5"/>
  <c r="FJ55" i="5"/>
  <c r="FG55" i="5"/>
  <c r="FD55" i="5"/>
  <c r="FA55" i="5"/>
  <c r="EX55" i="5"/>
  <c r="EU55" i="5"/>
  <c r="ER55" i="5"/>
  <c r="EO55" i="5"/>
  <c r="EL55" i="5"/>
  <c r="EI55" i="5"/>
  <c r="EF55" i="5"/>
  <c r="EC55" i="5"/>
  <c r="DZ55" i="5"/>
  <c r="DW55" i="5"/>
  <c r="DT55" i="5"/>
  <c r="DQ55" i="5"/>
  <c r="DN55" i="5"/>
  <c r="DK55" i="5"/>
  <c r="DH55" i="5"/>
  <c r="DE55" i="5"/>
  <c r="DB55" i="5"/>
  <c r="CY55" i="5"/>
  <c r="CV55" i="5"/>
  <c r="CS55" i="5"/>
  <c r="CP55" i="5"/>
  <c r="CM55" i="5"/>
  <c r="CJ55" i="5"/>
  <c r="CG55" i="5"/>
  <c r="CD55" i="5"/>
  <c r="CA55" i="5"/>
  <c r="BX55" i="5"/>
  <c r="BU55" i="5"/>
  <c r="BR55" i="5"/>
  <c r="BO55" i="5"/>
  <c r="BL55" i="5"/>
  <c r="BI55" i="5"/>
  <c r="BF55" i="5"/>
  <c r="P55" i="5"/>
  <c r="M55" i="5"/>
  <c r="J55" i="5"/>
  <c r="FJ54" i="5"/>
  <c r="FG54" i="5"/>
  <c r="FD54" i="5"/>
  <c r="FA54" i="5"/>
  <c r="EX54" i="5"/>
  <c r="EU54" i="5"/>
  <c r="ER54" i="5"/>
  <c r="EO54" i="5"/>
  <c r="EL54" i="5"/>
  <c r="EI54" i="5"/>
  <c r="EF54" i="5"/>
  <c r="EC54" i="5"/>
  <c r="DZ54" i="5"/>
  <c r="DW54" i="5"/>
  <c r="DT54" i="5"/>
  <c r="DQ54" i="5"/>
  <c r="DN54" i="5"/>
  <c r="DK54" i="5"/>
  <c r="DH54" i="5"/>
  <c r="DE54" i="5"/>
  <c r="DB54" i="5"/>
  <c r="CY54" i="5"/>
  <c r="CV54" i="5"/>
  <c r="CS54" i="5"/>
  <c r="CP54" i="5"/>
  <c r="CM54" i="5"/>
  <c r="CJ54" i="5"/>
  <c r="CG54" i="5"/>
  <c r="CD54" i="5"/>
  <c r="CA54" i="5"/>
  <c r="BX54" i="5"/>
  <c r="BU54" i="5"/>
  <c r="BR54" i="5"/>
  <c r="BO54" i="5"/>
  <c r="BL54" i="5"/>
  <c r="BI54" i="5"/>
  <c r="BF54" i="5"/>
  <c r="P54" i="5"/>
  <c r="M54" i="5"/>
  <c r="J54" i="5"/>
  <c r="FJ53" i="5"/>
  <c r="FG53" i="5"/>
  <c r="FD53" i="5"/>
  <c r="FA53" i="5"/>
  <c r="EX53" i="5"/>
  <c r="EU53" i="5"/>
  <c r="ER53" i="5"/>
  <c r="EO53" i="5"/>
  <c r="EL53" i="5"/>
  <c r="EI53" i="5"/>
  <c r="EF53" i="5"/>
  <c r="EC53" i="5"/>
  <c r="DZ53" i="5"/>
  <c r="DW53" i="5"/>
  <c r="DT53" i="5"/>
  <c r="DQ53" i="5"/>
  <c r="DN53" i="5"/>
  <c r="DK53" i="5"/>
  <c r="DH53" i="5"/>
  <c r="DE53" i="5"/>
  <c r="DB53" i="5"/>
  <c r="CY53" i="5"/>
  <c r="CV53" i="5"/>
  <c r="CS53" i="5"/>
  <c r="CP53" i="5"/>
  <c r="CM53" i="5"/>
  <c r="CJ53" i="5"/>
  <c r="CG53" i="5"/>
  <c r="CD53" i="5"/>
  <c r="CA53" i="5"/>
  <c r="BX53" i="5"/>
  <c r="BU53" i="5"/>
  <c r="BR53" i="5"/>
  <c r="BO53" i="5"/>
  <c r="BL53" i="5"/>
  <c r="BI53" i="5"/>
  <c r="BF53" i="5"/>
  <c r="P53" i="5"/>
  <c r="M53" i="5"/>
  <c r="J53" i="5"/>
  <c r="FJ52" i="5"/>
  <c r="FG52" i="5"/>
  <c r="FD52" i="5"/>
  <c r="FA52" i="5"/>
  <c r="EX52" i="5"/>
  <c r="EU52" i="5"/>
  <c r="ER52" i="5"/>
  <c r="EO52" i="5"/>
  <c r="EL52" i="5"/>
  <c r="EI52" i="5"/>
  <c r="EF52" i="5"/>
  <c r="EC52" i="5"/>
  <c r="DZ52" i="5"/>
  <c r="DW52" i="5"/>
  <c r="DT52" i="5"/>
  <c r="DQ52" i="5"/>
  <c r="DN52" i="5"/>
  <c r="DK52" i="5"/>
  <c r="DH52" i="5"/>
  <c r="DE52" i="5"/>
  <c r="DB52" i="5"/>
  <c r="CY52" i="5"/>
  <c r="CV52" i="5"/>
  <c r="CS52" i="5"/>
  <c r="CP52" i="5"/>
  <c r="CM52" i="5"/>
  <c r="CJ52" i="5"/>
  <c r="CG52" i="5"/>
  <c r="CD52" i="5"/>
  <c r="CA52" i="5"/>
  <c r="BX52" i="5"/>
  <c r="BU52" i="5"/>
  <c r="BR52" i="5"/>
  <c r="BO52" i="5"/>
  <c r="BL52" i="5"/>
  <c r="BI52" i="5"/>
  <c r="BF52" i="5"/>
  <c r="P52" i="5"/>
  <c r="M52" i="5"/>
  <c r="J52" i="5"/>
  <c r="FJ51" i="5"/>
  <c r="FG51" i="5"/>
  <c r="FD51" i="5"/>
  <c r="FA51" i="5"/>
  <c r="EX51" i="5"/>
  <c r="EU51" i="5"/>
  <c r="ER51" i="5"/>
  <c r="EO51" i="5"/>
  <c r="EL51" i="5"/>
  <c r="EI51" i="5"/>
  <c r="EF51" i="5"/>
  <c r="EC51" i="5"/>
  <c r="DZ51" i="5"/>
  <c r="DW51" i="5"/>
  <c r="DT51" i="5"/>
  <c r="DQ51" i="5"/>
  <c r="DN51" i="5"/>
  <c r="DK51" i="5"/>
  <c r="DH51" i="5"/>
  <c r="DE51" i="5"/>
  <c r="DB51" i="5"/>
  <c r="CY51" i="5"/>
  <c r="CV51" i="5"/>
  <c r="CS51" i="5"/>
  <c r="CP51" i="5"/>
  <c r="CM51" i="5"/>
  <c r="CJ51" i="5"/>
  <c r="CG51" i="5"/>
  <c r="CD51" i="5"/>
  <c r="CA51" i="5"/>
  <c r="BX51" i="5"/>
  <c r="BU51" i="5"/>
  <c r="BR51" i="5"/>
  <c r="BO51" i="5"/>
  <c r="BL51" i="5"/>
  <c r="BI51" i="5"/>
  <c r="BF51" i="5"/>
  <c r="P51" i="5"/>
  <c r="M51" i="5"/>
  <c r="J51" i="5"/>
  <c r="FJ50" i="5"/>
  <c r="FG50" i="5"/>
  <c r="FD50" i="5"/>
  <c r="FA50" i="5"/>
  <c r="EX50" i="5"/>
  <c r="EU50" i="5"/>
  <c r="ER50" i="5"/>
  <c r="EO50" i="5"/>
  <c r="EL50" i="5"/>
  <c r="EI50" i="5"/>
  <c r="EF50" i="5"/>
  <c r="EC50" i="5"/>
  <c r="DZ50" i="5"/>
  <c r="DW50" i="5"/>
  <c r="DT50" i="5"/>
  <c r="DQ50" i="5"/>
  <c r="DN50" i="5"/>
  <c r="DK50" i="5"/>
  <c r="DH50" i="5"/>
  <c r="DE50" i="5"/>
  <c r="DB50" i="5"/>
  <c r="CY50" i="5"/>
  <c r="CV50" i="5"/>
  <c r="CS50" i="5"/>
  <c r="CP50" i="5"/>
  <c r="CM50" i="5"/>
  <c r="CJ50" i="5"/>
  <c r="CG50" i="5"/>
  <c r="CD50" i="5"/>
  <c r="CA50" i="5"/>
  <c r="BX50" i="5"/>
  <c r="BU50" i="5"/>
  <c r="BR50" i="5"/>
  <c r="BO50" i="5"/>
  <c r="BL50" i="5"/>
  <c r="BI50" i="5"/>
  <c r="BF50" i="5"/>
  <c r="P50" i="5"/>
  <c r="M50" i="5"/>
  <c r="J50" i="5"/>
  <c r="FJ49" i="5"/>
  <c r="FG49" i="5"/>
  <c r="FD49" i="5"/>
  <c r="FA49" i="5"/>
  <c r="EX49" i="5"/>
  <c r="EU49" i="5"/>
  <c r="ER49" i="5"/>
  <c r="EO49" i="5"/>
  <c r="EL49" i="5"/>
  <c r="EI49" i="5"/>
  <c r="EF49" i="5"/>
  <c r="EC49" i="5"/>
  <c r="DZ49" i="5"/>
  <c r="DW49" i="5"/>
  <c r="DT49" i="5"/>
  <c r="DQ49" i="5"/>
  <c r="DN49" i="5"/>
  <c r="DK49" i="5"/>
  <c r="DH49" i="5"/>
  <c r="DE49" i="5"/>
  <c r="DB49" i="5"/>
  <c r="CY49" i="5"/>
  <c r="CV49" i="5"/>
  <c r="CS49" i="5"/>
  <c r="CP49" i="5"/>
  <c r="CM49" i="5"/>
  <c r="CJ49" i="5"/>
  <c r="CG49" i="5"/>
  <c r="CD49" i="5"/>
  <c r="CA49" i="5"/>
  <c r="BX49" i="5"/>
  <c r="BU49" i="5"/>
  <c r="BR49" i="5"/>
  <c r="BO49" i="5"/>
  <c r="BL49" i="5"/>
  <c r="BI49" i="5"/>
  <c r="BF49" i="5"/>
  <c r="P49" i="5"/>
  <c r="M49" i="5"/>
  <c r="J49" i="5"/>
  <c r="FJ48" i="5"/>
  <c r="FG48" i="5"/>
  <c r="FD48" i="5"/>
  <c r="FA48" i="5"/>
  <c r="EX48" i="5"/>
  <c r="EU48" i="5"/>
  <c r="ER48" i="5"/>
  <c r="EO48" i="5"/>
  <c r="EL48" i="5"/>
  <c r="EI48" i="5"/>
  <c r="EF48" i="5"/>
  <c r="EC48" i="5"/>
  <c r="DZ48" i="5"/>
  <c r="DW48" i="5"/>
  <c r="DT48" i="5"/>
  <c r="DQ48" i="5"/>
  <c r="DN48" i="5"/>
  <c r="DK48" i="5"/>
  <c r="DH48" i="5"/>
  <c r="DE48" i="5"/>
  <c r="DB48" i="5"/>
  <c r="CY48" i="5"/>
  <c r="CV48" i="5"/>
  <c r="CS48" i="5"/>
  <c r="CP48" i="5"/>
  <c r="CM48" i="5"/>
  <c r="CJ48" i="5"/>
  <c r="CG48" i="5"/>
  <c r="CD48" i="5"/>
  <c r="CA48" i="5"/>
  <c r="BX48" i="5"/>
  <c r="BU48" i="5"/>
  <c r="BR48" i="5"/>
  <c r="BO48" i="5"/>
  <c r="BL48" i="5"/>
  <c r="BI48" i="5"/>
  <c r="BF48" i="5"/>
  <c r="P48" i="5"/>
  <c r="M48" i="5"/>
  <c r="J48" i="5"/>
  <c r="FJ47" i="5"/>
  <c r="FG47" i="5"/>
  <c r="FD47" i="5"/>
  <c r="FA47" i="5"/>
  <c r="EX47" i="5"/>
  <c r="EU47" i="5"/>
  <c r="ER47" i="5"/>
  <c r="EO47" i="5"/>
  <c r="EL47" i="5"/>
  <c r="EI47" i="5"/>
  <c r="EF47" i="5"/>
  <c r="EC47" i="5"/>
  <c r="DZ47" i="5"/>
  <c r="DW47" i="5"/>
  <c r="DT47" i="5"/>
  <c r="DQ47" i="5"/>
  <c r="DN47" i="5"/>
  <c r="DK47" i="5"/>
  <c r="DH47" i="5"/>
  <c r="DE47" i="5"/>
  <c r="DB47" i="5"/>
  <c r="CY47" i="5"/>
  <c r="CV47" i="5"/>
  <c r="CS47" i="5"/>
  <c r="CP47" i="5"/>
  <c r="CM47" i="5"/>
  <c r="CJ47" i="5"/>
  <c r="CG47" i="5"/>
  <c r="CD47" i="5"/>
  <c r="CA47" i="5"/>
  <c r="BX47" i="5"/>
  <c r="BU47" i="5"/>
  <c r="BR47" i="5"/>
  <c r="BO47" i="5"/>
  <c r="BL47" i="5"/>
  <c r="BI47" i="5"/>
  <c r="BF47" i="5"/>
  <c r="P47" i="5"/>
  <c r="M47" i="5"/>
  <c r="J47" i="5"/>
  <c r="FJ46" i="5"/>
  <c r="FG46" i="5"/>
  <c r="FD46" i="5"/>
  <c r="FA46" i="5"/>
  <c r="EX46" i="5"/>
  <c r="EU46" i="5"/>
  <c r="ER46" i="5"/>
  <c r="EO46" i="5"/>
  <c r="EL46" i="5"/>
  <c r="EI46" i="5"/>
  <c r="EF46" i="5"/>
  <c r="EC46" i="5"/>
  <c r="DZ46" i="5"/>
  <c r="DW46" i="5"/>
  <c r="DT46" i="5"/>
  <c r="DQ46" i="5"/>
  <c r="DN46" i="5"/>
  <c r="DK46" i="5"/>
  <c r="DH46" i="5"/>
  <c r="DE46" i="5"/>
  <c r="DB46" i="5"/>
  <c r="CY46" i="5"/>
  <c r="CV46" i="5"/>
  <c r="CS46" i="5"/>
  <c r="CP46" i="5"/>
  <c r="CM46" i="5"/>
  <c r="CJ46" i="5"/>
  <c r="CG46" i="5"/>
  <c r="CD46" i="5"/>
  <c r="CA46" i="5"/>
  <c r="BX46" i="5"/>
  <c r="BU46" i="5"/>
  <c r="BR46" i="5"/>
  <c r="BO46" i="5"/>
  <c r="BL46" i="5"/>
  <c r="BI46" i="5"/>
  <c r="BF46" i="5"/>
  <c r="P46" i="5"/>
  <c r="M46" i="5"/>
  <c r="J46" i="5"/>
  <c r="FJ45" i="5"/>
  <c r="FG45" i="5"/>
  <c r="FD45" i="5"/>
  <c r="FA45" i="5"/>
  <c r="EX45" i="5"/>
  <c r="EU45" i="5"/>
  <c r="ER45" i="5"/>
  <c r="EO45" i="5"/>
  <c r="EL45" i="5"/>
  <c r="EI45" i="5"/>
  <c r="EF45" i="5"/>
  <c r="EC45" i="5"/>
  <c r="DZ45" i="5"/>
  <c r="DW45" i="5"/>
  <c r="DT45" i="5"/>
  <c r="DQ45" i="5"/>
  <c r="DN45" i="5"/>
  <c r="DK45" i="5"/>
  <c r="DH45" i="5"/>
  <c r="DE45" i="5"/>
  <c r="DB45" i="5"/>
  <c r="CY45" i="5"/>
  <c r="CV45" i="5"/>
  <c r="CS45" i="5"/>
  <c r="CP45" i="5"/>
  <c r="CM45" i="5"/>
  <c r="CJ45" i="5"/>
  <c r="CG45" i="5"/>
  <c r="CD45" i="5"/>
  <c r="CA45" i="5"/>
  <c r="BX45" i="5"/>
  <c r="BU45" i="5"/>
  <c r="BR45" i="5"/>
  <c r="BO45" i="5"/>
  <c r="BL45" i="5"/>
  <c r="BI45" i="5"/>
  <c r="BF45" i="5"/>
  <c r="P45" i="5"/>
  <c r="M45" i="5"/>
  <c r="J45" i="5"/>
  <c r="FJ44" i="5"/>
  <c r="FG44" i="5"/>
  <c r="FD44" i="5"/>
  <c r="FA44" i="5"/>
  <c r="EX44" i="5"/>
  <c r="EU44" i="5"/>
  <c r="ER44" i="5"/>
  <c r="EO44" i="5"/>
  <c r="EL44" i="5"/>
  <c r="EI44" i="5"/>
  <c r="EF44" i="5"/>
  <c r="EC44" i="5"/>
  <c r="DZ44" i="5"/>
  <c r="DW44" i="5"/>
  <c r="DT44" i="5"/>
  <c r="DQ44" i="5"/>
  <c r="DN44" i="5"/>
  <c r="DK44" i="5"/>
  <c r="DH44" i="5"/>
  <c r="DE44" i="5"/>
  <c r="DB44" i="5"/>
  <c r="CY44" i="5"/>
  <c r="CV44" i="5"/>
  <c r="CS44" i="5"/>
  <c r="CP44" i="5"/>
  <c r="CM44" i="5"/>
  <c r="CJ44" i="5"/>
  <c r="CG44" i="5"/>
  <c r="CD44" i="5"/>
  <c r="CA44" i="5"/>
  <c r="BX44" i="5"/>
  <c r="BU44" i="5"/>
  <c r="BR44" i="5"/>
  <c r="BO44" i="5"/>
  <c r="BL44" i="5"/>
  <c r="BI44" i="5"/>
  <c r="BF44" i="5"/>
  <c r="P44" i="5"/>
  <c r="M44" i="5"/>
  <c r="J44" i="5"/>
  <c r="FJ43" i="5"/>
  <c r="FG43" i="5"/>
  <c r="FD43" i="5"/>
  <c r="FA43" i="5"/>
  <c r="EX43" i="5"/>
  <c r="EU43" i="5"/>
  <c r="ER43" i="5"/>
  <c r="EO43" i="5"/>
  <c r="EL43" i="5"/>
  <c r="EI43" i="5"/>
  <c r="EF43" i="5"/>
  <c r="EC43" i="5"/>
  <c r="DZ43" i="5"/>
  <c r="DW43" i="5"/>
  <c r="DT43" i="5"/>
  <c r="DQ43" i="5"/>
  <c r="DN43" i="5"/>
  <c r="DK43" i="5"/>
  <c r="DH43" i="5"/>
  <c r="DE43" i="5"/>
  <c r="DB43" i="5"/>
  <c r="CY43" i="5"/>
  <c r="CV43" i="5"/>
  <c r="CS43" i="5"/>
  <c r="CP43" i="5"/>
  <c r="CM43" i="5"/>
  <c r="CJ43" i="5"/>
  <c r="CG43" i="5"/>
  <c r="CD43" i="5"/>
  <c r="CA43" i="5"/>
  <c r="BX43" i="5"/>
  <c r="BU43" i="5"/>
  <c r="BR43" i="5"/>
  <c r="BO43" i="5"/>
  <c r="BL43" i="5"/>
  <c r="BI43" i="5"/>
  <c r="BF43" i="5"/>
  <c r="P43" i="5"/>
  <c r="M43" i="5"/>
  <c r="J43" i="5"/>
  <c r="FJ42" i="5"/>
  <c r="FG42" i="5"/>
  <c r="FD42" i="5"/>
  <c r="FA42" i="5"/>
  <c r="EX42" i="5"/>
  <c r="EU42" i="5"/>
  <c r="ER42" i="5"/>
  <c r="EO42" i="5"/>
  <c r="EL42" i="5"/>
  <c r="EI42" i="5"/>
  <c r="EF42" i="5"/>
  <c r="EC42" i="5"/>
  <c r="DZ42" i="5"/>
  <c r="DW42" i="5"/>
  <c r="DT42" i="5"/>
  <c r="DQ42" i="5"/>
  <c r="DN42" i="5"/>
  <c r="DK42" i="5"/>
  <c r="DH42" i="5"/>
  <c r="DE42" i="5"/>
  <c r="DB42" i="5"/>
  <c r="CY42" i="5"/>
  <c r="CV42" i="5"/>
  <c r="CS42" i="5"/>
  <c r="CP42" i="5"/>
  <c r="CM42" i="5"/>
  <c r="CJ42" i="5"/>
  <c r="CG42" i="5"/>
  <c r="CD42" i="5"/>
  <c r="CA42" i="5"/>
  <c r="BX42" i="5"/>
  <c r="BU42" i="5"/>
  <c r="BR42" i="5"/>
  <c r="BO42" i="5"/>
  <c r="BL42" i="5"/>
  <c r="BI42" i="5"/>
  <c r="BF42" i="5"/>
  <c r="P42" i="5"/>
  <c r="M42" i="5"/>
  <c r="J42" i="5"/>
  <c r="FJ41" i="5"/>
  <c r="FG41" i="5"/>
  <c r="FD41" i="5"/>
  <c r="FA41" i="5"/>
  <c r="EX41" i="5"/>
  <c r="EU41" i="5"/>
  <c r="ER41" i="5"/>
  <c r="EO41" i="5"/>
  <c r="EL41" i="5"/>
  <c r="EI41" i="5"/>
  <c r="EF41" i="5"/>
  <c r="EC41" i="5"/>
  <c r="DZ41" i="5"/>
  <c r="DW41" i="5"/>
  <c r="DT41" i="5"/>
  <c r="DQ41" i="5"/>
  <c r="DN41" i="5"/>
  <c r="DK41" i="5"/>
  <c r="DH41" i="5"/>
  <c r="DE41" i="5"/>
  <c r="DB41" i="5"/>
  <c r="CY41" i="5"/>
  <c r="CV41" i="5"/>
  <c r="CS41" i="5"/>
  <c r="CP41" i="5"/>
  <c r="CM41" i="5"/>
  <c r="CJ41" i="5"/>
  <c r="CG41" i="5"/>
  <c r="CD41" i="5"/>
  <c r="CA41" i="5"/>
  <c r="BX41" i="5"/>
  <c r="BU41" i="5"/>
  <c r="BR41" i="5"/>
  <c r="BO41" i="5"/>
  <c r="BL41" i="5"/>
  <c r="BI41" i="5"/>
  <c r="BF41" i="5"/>
  <c r="P41" i="5"/>
  <c r="M41" i="5"/>
  <c r="J41" i="5"/>
  <c r="FJ40" i="5"/>
  <c r="FG40" i="5"/>
  <c r="FD40" i="5"/>
  <c r="FA40" i="5"/>
  <c r="EX40" i="5"/>
  <c r="EU40" i="5"/>
  <c r="ER40" i="5"/>
  <c r="EO40" i="5"/>
  <c r="EL40" i="5"/>
  <c r="EI40" i="5"/>
  <c r="EF40" i="5"/>
  <c r="EC40" i="5"/>
  <c r="DZ40" i="5"/>
  <c r="DW40" i="5"/>
  <c r="DT40" i="5"/>
  <c r="DQ40" i="5"/>
  <c r="DN40" i="5"/>
  <c r="DK40" i="5"/>
  <c r="DH40" i="5"/>
  <c r="DE40" i="5"/>
  <c r="DB40" i="5"/>
  <c r="CY40" i="5"/>
  <c r="CV40" i="5"/>
  <c r="CS40" i="5"/>
  <c r="CP40" i="5"/>
  <c r="CM40" i="5"/>
  <c r="CJ40" i="5"/>
  <c r="CG40" i="5"/>
  <c r="CD40" i="5"/>
  <c r="CA40" i="5"/>
  <c r="BX40" i="5"/>
  <c r="BU40" i="5"/>
  <c r="BR40" i="5"/>
  <c r="BO40" i="5"/>
  <c r="BL40" i="5"/>
  <c r="BI40" i="5"/>
  <c r="BF40" i="5"/>
  <c r="P40" i="5"/>
  <c r="M40" i="5"/>
  <c r="J40" i="5"/>
  <c r="FJ39" i="5"/>
  <c r="FG39" i="5"/>
  <c r="FD39" i="5"/>
  <c r="FA39" i="5"/>
  <c r="EX39" i="5"/>
  <c r="EU39" i="5"/>
  <c r="ER39" i="5"/>
  <c r="EO39" i="5"/>
  <c r="EL39" i="5"/>
  <c r="EI39" i="5"/>
  <c r="EF39" i="5"/>
  <c r="EC39" i="5"/>
  <c r="DZ39" i="5"/>
  <c r="DW39" i="5"/>
  <c r="DT39" i="5"/>
  <c r="DQ39" i="5"/>
  <c r="DN39" i="5"/>
  <c r="DK39" i="5"/>
  <c r="DH39" i="5"/>
  <c r="DE39" i="5"/>
  <c r="DB39" i="5"/>
  <c r="CY39" i="5"/>
  <c r="CV39" i="5"/>
  <c r="CS39" i="5"/>
  <c r="CP39" i="5"/>
  <c r="CM39" i="5"/>
  <c r="CJ39" i="5"/>
  <c r="CG39" i="5"/>
  <c r="CD39" i="5"/>
  <c r="CA39" i="5"/>
  <c r="BX39" i="5"/>
  <c r="BU39" i="5"/>
  <c r="BR39" i="5"/>
  <c r="BO39" i="5"/>
  <c r="BL39" i="5"/>
  <c r="BI39" i="5"/>
  <c r="BF39" i="5"/>
  <c r="P39" i="5"/>
  <c r="M39" i="5"/>
  <c r="J39" i="5"/>
  <c r="FJ38" i="5"/>
  <c r="FG38" i="5"/>
  <c r="FD38" i="5"/>
  <c r="FA38" i="5"/>
  <c r="EX38" i="5"/>
  <c r="EU38" i="5"/>
  <c r="ER38" i="5"/>
  <c r="EO38" i="5"/>
  <c r="EL38" i="5"/>
  <c r="EI38" i="5"/>
  <c r="EF38" i="5"/>
  <c r="EC38" i="5"/>
  <c r="DZ38" i="5"/>
  <c r="DW38" i="5"/>
  <c r="DT38" i="5"/>
  <c r="DQ38" i="5"/>
  <c r="DN38" i="5"/>
  <c r="DK38" i="5"/>
  <c r="DH38" i="5"/>
  <c r="DE38" i="5"/>
  <c r="DB38" i="5"/>
  <c r="CY38" i="5"/>
  <c r="CV38" i="5"/>
  <c r="CS38" i="5"/>
  <c r="CP38" i="5"/>
  <c r="CM38" i="5"/>
  <c r="CJ38" i="5"/>
  <c r="CG38" i="5"/>
  <c r="CD38" i="5"/>
  <c r="CA38" i="5"/>
  <c r="BX38" i="5"/>
  <c r="BU38" i="5"/>
  <c r="BR38" i="5"/>
  <c r="BO38" i="5"/>
  <c r="BL38" i="5"/>
  <c r="BI38" i="5"/>
  <c r="BF38" i="5"/>
  <c r="P38" i="5"/>
  <c r="M38" i="5"/>
  <c r="J38" i="5"/>
  <c r="FJ37" i="5"/>
  <c r="FG37" i="5"/>
  <c r="FD37" i="5"/>
  <c r="FA37" i="5"/>
  <c r="EX37" i="5"/>
  <c r="EU37" i="5"/>
  <c r="ER37" i="5"/>
  <c r="EO37" i="5"/>
  <c r="EL37" i="5"/>
  <c r="EI37" i="5"/>
  <c r="EF37" i="5"/>
  <c r="EC37" i="5"/>
  <c r="DZ37" i="5"/>
  <c r="DW37" i="5"/>
  <c r="DT37" i="5"/>
  <c r="DQ37" i="5"/>
  <c r="DN37" i="5"/>
  <c r="DK37" i="5"/>
  <c r="DH37" i="5"/>
  <c r="DE37" i="5"/>
  <c r="DB37" i="5"/>
  <c r="CY37" i="5"/>
  <c r="CV37" i="5"/>
  <c r="CS37" i="5"/>
  <c r="CP37" i="5"/>
  <c r="CM37" i="5"/>
  <c r="CJ37" i="5"/>
  <c r="CG37" i="5"/>
  <c r="CD37" i="5"/>
  <c r="CA37" i="5"/>
  <c r="BX37" i="5"/>
  <c r="BU37" i="5"/>
  <c r="BR37" i="5"/>
  <c r="BO37" i="5"/>
  <c r="BL37" i="5"/>
  <c r="BI37" i="5"/>
  <c r="BF37" i="5"/>
  <c r="P37" i="5"/>
  <c r="M37" i="5"/>
  <c r="J37" i="5"/>
  <c r="FJ36" i="5"/>
  <c r="FG36" i="5"/>
  <c r="FD36" i="5"/>
  <c r="FA36" i="5"/>
  <c r="EX36" i="5"/>
  <c r="EU36" i="5"/>
  <c r="ER36" i="5"/>
  <c r="EO36" i="5"/>
  <c r="EL36" i="5"/>
  <c r="EI36" i="5"/>
  <c r="EF36" i="5"/>
  <c r="EC36" i="5"/>
  <c r="DZ36" i="5"/>
  <c r="DW36" i="5"/>
  <c r="DT36" i="5"/>
  <c r="DQ36" i="5"/>
  <c r="DN36" i="5"/>
  <c r="DK36" i="5"/>
  <c r="DH36" i="5"/>
  <c r="DE36" i="5"/>
  <c r="DB36" i="5"/>
  <c r="CY36" i="5"/>
  <c r="CV36" i="5"/>
  <c r="CS36" i="5"/>
  <c r="CP36" i="5"/>
  <c r="CM36" i="5"/>
  <c r="CJ36" i="5"/>
  <c r="CG36" i="5"/>
  <c r="CD36" i="5"/>
  <c r="CA36" i="5"/>
  <c r="BX36" i="5"/>
  <c r="BU36" i="5"/>
  <c r="BR36" i="5"/>
  <c r="BO36" i="5"/>
  <c r="BL36" i="5"/>
  <c r="BI36" i="5"/>
  <c r="BF36" i="5"/>
  <c r="P36" i="5"/>
  <c r="M36" i="5"/>
  <c r="J36" i="5"/>
  <c r="FJ35" i="5"/>
  <c r="FG35" i="5"/>
  <c r="FD35" i="5"/>
  <c r="FA35" i="5"/>
  <c r="EX35" i="5"/>
  <c r="EU35" i="5"/>
  <c r="ER35" i="5"/>
  <c r="EO35" i="5"/>
  <c r="EL35" i="5"/>
  <c r="EI35" i="5"/>
  <c r="EF35" i="5"/>
  <c r="EC35" i="5"/>
  <c r="DZ35" i="5"/>
  <c r="DW35" i="5"/>
  <c r="DT35" i="5"/>
  <c r="DQ35" i="5"/>
  <c r="DN35" i="5"/>
  <c r="DK35" i="5"/>
  <c r="DH35" i="5"/>
  <c r="DE35" i="5"/>
  <c r="DB35" i="5"/>
  <c r="CY35" i="5"/>
  <c r="CV35" i="5"/>
  <c r="CS35" i="5"/>
  <c r="CP35" i="5"/>
  <c r="CM35" i="5"/>
  <c r="CJ35" i="5"/>
  <c r="CG35" i="5"/>
  <c r="CD35" i="5"/>
  <c r="CA35" i="5"/>
  <c r="BX35" i="5"/>
  <c r="BU35" i="5"/>
  <c r="BR35" i="5"/>
  <c r="BO35" i="5"/>
  <c r="BL35" i="5"/>
  <c r="BI35" i="5"/>
  <c r="BF35" i="5"/>
  <c r="P35" i="5"/>
  <c r="M35" i="5"/>
  <c r="J35" i="5"/>
  <c r="C7" i="6" l="1"/>
  <c r="L8" i="2"/>
  <c r="K8" i="2"/>
  <c r="K11" i="2"/>
  <c r="D9" i="7"/>
  <c r="FL15" i="5" l="1"/>
  <c r="FL16" i="5" l="1"/>
  <c r="K13" i="5" l="1"/>
  <c r="FL17" i="5"/>
  <c r="D12" i="7"/>
  <c r="FL18" i="5" l="1"/>
  <c r="N13" i="5"/>
  <c r="P13" i="5" s="1"/>
  <c r="A122" i="5"/>
  <c r="A118" i="5"/>
  <c r="A117" i="5"/>
  <c r="FL19" i="5" l="1"/>
  <c r="Q13" i="5"/>
  <c r="A116" i="5"/>
  <c r="S13" i="5" l="1"/>
  <c r="R13" i="5"/>
  <c r="FL20" i="5"/>
  <c r="T13" i="5"/>
  <c r="V13" i="5" l="1"/>
  <c r="U13" i="5"/>
  <c r="FL21" i="5"/>
  <c r="W13" i="5"/>
  <c r="K9" i="2"/>
  <c r="X13" i="5" l="1"/>
  <c r="Y13" i="5"/>
  <c r="FL22" i="5"/>
  <c r="Z13" i="5"/>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I115" i="5"/>
  <c r="FH115" i="5"/>
  <c r="FF115" i="5"/>
  <c r="FE115" i="5"/>
  <c r="FC115" i="5"/>
  <c r="FB115" i="5"/>
  <c r="EZ115" i="5"/>
  <c r="EY115" i="5"/>
  <c r="EW115" i="5"/>
  <c r="EV115" i="5"/>
  <c r="ET115" i="5"/>
  <c r="ES115" i="5"/>
  <c r="EQ115" i="5"/>
  <c r="EP115" i="5"/>
  <c r="EN115" i="5"/>
  <c r="EM115" i="5"/>
  <c r="EK115" i="5"/>
  <c r="EJ115" i="5"/>
  <c r="EH115" i="5"/>
  <c r="EG115" i="5"/>
  <c r="EE115" i="5"/>
  <c r="ED115" i="5"/>
  <c r="EB115" i="5"/>
  <c r="EA115" i="5"/>
  <c r="DY115" i="5"/>
  <c r="DX115" i="5"/>
  <c r="DV115" i="5"/>
  <c r="DU115" i="5"/>
  <c r="DS115" i="5"/>
  <c r="DR115" i="5"/>
  <c r="DP115" i="5"/>
  <c r="DO115" i="5"/>
  <c r="DM115" i="5"/>
  <c r="DL115" i="5"/>
  <c r="DJ115" i="5"/>
  <c r="DI115" i="5"/>
  <c r="DG115" i="5"/>
  <c r="DF115" i="5"/>
  <c r="DD115" i="5"/>
  <c r="DC115" i="5"/>
  <c r="DA115" i="5"/>
  <c r="CZ115" i="5"/>
  <c r="CX115" i="5"/>
  <c r="CW115" i="5"/>
  <c r="CU115" i="5"/>
  <c r="CT115" i="5"/>
  <c r="CR115" i="5"/>
  <c r="CQ115" i="5"/>
  <c r="CO115" i="5"/>
  <c r="CN115" i="5"/>
  <c r="CL115" i="5"/>
  <c r="CK115" i="5"/>
  <c r="CI115" i="5"/>
  <c r="CH115" i="5"/>
  <c r="CF115" i="5"/>
  <c r="CE115" i="5"/>
  <c r="CC115" i="5"/>
  <c r="CB115" i="5"/>
  <c r="BZ115" i="5"/>
  <c r="BY115" i="5"/>
  <c r="BW115" i="5"/>
  <c r="BV115" i="5"/>
  <c r="BT115" i="5"/>
  <c r="BS115" i="5"/>
  <c r="BQ115" i="5"/>
  <c r="BP115" i="5"/>
  <c r="BN115" i="5"/>
  <c r="BM115" i="5"/>
  <c r="BK115" i="5"/>
  <c r="BJ115" i="5"/>
  <c r="BH115" i="5"/>
  <c r="BG115" i="5"/>
  <c r="BE115" i="5"/>
  <c r="BD115" i="5"/>
  <c r="O115" i="5"/>
  <c r="N115" i="5"/>
  <c r="AB13" i="5" l="1"/>
  <c r="AA13" i="5"/>
  <c r="FL23" i="5"/>
  <c r="AC13" i="5"/>
  <c r="F124" i="2"/>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AD13" i="5" l="1"/>
  <c r="AE13" i="5"/>
  <c r="FL24" i="5"/>
  <c r="AF13" i="5"/>
  <c r="AH13" i="5" l="1"/>
  <c r="AG13" i="5"/>
  <c r="FL25" i="5"/>
  <c r="AI13" i="5"/>
  <c r="FL26" i="5" l="1"/>
  <c r="AL13" i="5"/>
  <c r="AJ13" i="5"/>
  <c r="AK13" i="5"/>
  <c r="BF115" i="5"/>
  <c r="H13" i="5"/>
  <c r="AN13" i="5" l="1"/>
  <c r="AM13" i="5"/>
  <c r="FL27" i="5"/>
  <c r="AO13" i="5"/>
  <c r="EU115" i="5"/>
  <c r="EI115" i="5"/>
  <c r="CA115" i="5"/>
  <c r="BX115" i="5"/>
  <c r="EF115" i="5"/>
  <c r="CJ115" i="5"/>
  <c r="FG115" i="5"/>
  <c r="ER115" i="5"/>
  <c r="I13" i="5"/>
  <c r="FD115" i="5"/>
  <c r="CP115" i="5"/>
  <c r="DB115" i="5"/>
  <c r="DN115" i="5"/>
  <c r="DZ115" i="5"/>
  <c r="CS115" i="5"/>
  <c r="DQ115" i="5"/>
  <c r="DE115" i="5"/>
  <c r="EC115" i="5"/>
  <c r="CD115" i="5"/>
  <c r="EL115" i="5"/>
  <c r="EX115" i="5"/>
  <c r="CV115" i="5"/>
  <c r="DH115" i="5"/>
  <c r="DT115" i="5"/>
  <c r="CG115" i="5"/>
  <c r="EO115" i="5"/>
  <c r="FA115" i="5"/>
  <c r="CM115" i="5"/>
  <c r="CY115" i="5"/>
  <c r="DK115" i="5"/>
  <c r="DW115" i="5"/>
  <c r="J13" i="5"/>
  <c r="L13" i="5"/>
  <c r="AQ13" i="5" l="1"/>
  <c r="AP13" i="5"/>
  <c r="FL28" i="5"/>
  <c r="AR13" i="5"/>
  <c r="M13" i="5"/>
  <c r="FL29" i="5" l="1"/>
  <c r="AU13" i="5"/>
  <c r="AT13" i="5"/>
  <c r="AS13" i="5"/>
  <c r="O13" i="5"/>
  <c r="AV13" i="5" l="1"/>
  <c r="AW13" i="5"/>
  <c r="FL30" i="5"/>
  <c r="AX13" i="5"/>
  <c r="AZ13" i="5" l="1"/>
  <c r="AY13" i="5"/>
  <c r="FL31" i="5"/>
  <c r="BA13" i="5"/>
  <c r="BC13" i="5" l="1"/>
  <c r="BB13" i="5"/>
  <c r="FL32" i="5"/>
  <c r="BD13" i="5"/>
  <c r="BF13" i="5" l="1"/>
  <c r="BE13" i="5"/>
  <c r="FL33" i="5"/>
  <c r="BG13" i="5"/>
  <c r="FL34" i="5" l="1"/>
  <c r="BJ13" i="5"/>
  <c r="BH13" i="5"/>
  <c r="BI13" i="5"/>
  <c r="BL13" i="5" l="1"/>
  <c r="BK13" i="5"/>
  <c r="FL35" i="5"/>
  <c r="BM13" i="5"/>
  <c r="BN13" i="5" l="1"/>
  <c r="BO13" i="5"/>
  <c r="FL36" i="5"/>
  <c r="BP13" i="5"/>
  <c r="BR13" i="5" l="1"/>
  <c r="BQ13" i="5"/>
  <c r="FL37" i="5"/>
  <c r="BS13" i="5"/>
  <c r="BU13" i="5" l="1"/>
  <c r="BT13" i="5"/>
  <c r="FL38" i="5"/>
  <c r="BV13" i="5"/>
  <c r="BX13" i="5" l="1"/>
  <c r="BW13" i="5"/>
  <c r="FL39" i="5"/>
  <c r="BY13" i="5"/>
  <c r="CA13" i="5" l="1"/>
  <c r="BZ13" i="5"/>
  <c r="FL40" i="5"/>
  <c r="CB13" i="5"/>
  <c r="FL41" i="5" l="1"/>
  <c r="CE13" i="5"/>
  <c r="CD13" i="5"/>
  <c r="CC13" i="5"/>
  <c r="CG13" i="5" l="1"/>
  <c r="CF13" i="5"/>
  <c r="FL42" i="5"/>
  <c r="CH13" i="5"/>
  <c r="CJ13" i="5" l="1"/>
  <c r="CI13" i="5"/>
  <c r="FL43" i="5"/>
  <c r="CK13" i="5"/>
  <c r="FL44" i="5" l="1"/>
  <c r="CN13" i="5"/>
  <c r="CM13" i="5"/>
  <c r="CL13" i="5"/>
  <c r="CP13" i="5" l="1"/>
  <c r="CO13" i="5"/>
  <c r="FL45" i="5"/>
  <c r="CQ13" i="5"/>
  <c r="CS13" i="5" l="1"/>
  <c r="CR13" i="5"/>
  <c r="FL46" i="5"/>
  <c r="CT13" i="5"/>
  <c r="CV13" i="5" l="1"/>
  <c r="CU13" i="5"/>
  <c r="FL47" i="5"/>
  <c r="CW13" i="5"/>
  <c r="CY13" i="5" l="1"/>
  <c r="CX13" i="5"/>
  <c r="FL48" i="5"/>
  <c r="CZ13" i="5"/>
  <c r="DB13" i="5" l="1"/>
  <c r="DA13" i="5"/>
  <c r="FL49" i="5"/>
  <c r="DC13" i="5"/>
  <c r="DE13" i="5" l="1"/>
  <c r="DD13" i="5"/>
  <c r="FL50" i="5"/>
  <c r="DF13" i="5"/>
  <c r="DH13" i="5" l="1"/>
  <c r="DG13" i="5"/>
  <c r="FL51" i="5"/>
  <c r="DI13" i="5"/>
  <c r="DK13" i="5" l="1"/>
  <c r="DJ13" i="5"/>
  <c r="FL52" i="5"/>
  <c r="DL13" i="5"/>
  <c r="DN13" i="5" l="1"/>
  <c r="DM13" i="5"/>
  <c r="FL53" i="5"/>
  <c r="DO13" i="5"/>
  <c r="DQ13" i="5" l="1"/>
  <c r="DP13" i="5"/>
  <c r="FL54" i="5"/>
  <c r="DR13" i="5"/>
  <c r="DT13" i="5" l="1"/>
  <c r="DS13" i="5"/>
  <c r="FL55" i="5"/>
  <c r="DU13" i="5"/>
  <c r="DW13" i="5" l="1"/>
  <c r="DV13" i="5"/>
  <c r="FL56" i="5"/>
  <c r="DX13" i="5"/>
  <c r="DZ13" i="5" l="1"/>
  <c r="DY13" i="5"/>
  <c r="FL57" i="5"/>
  <c r="EA13" i="5"/>
  <c r="EC13" i="5" l="1"/>
  <c r="EB13" i="5"/>
  <c r="FL58" i="5"/>
  <c r="ED13" i="5"/>
  <c r="EF13" i="5" l="1"/>
  <c r="EE13" i="5"/>
  <c r="FL59" i="5"/>
  <c r="EG13" i="5"/>
  <c r="EH13" i="5" l="1"/>
  <c r="EI13" i="5"/>
  <c r="FL60" i="5"/>
  <c r="EJ13" i="5"/>
  <c r="EL13" i="5" l="1"/>
  <c r="EK13" i="5"/>
  <c r="FL61" i="5"/>
  <c r="EM13" i="5"/>
  <c r="EO13" i="5" l="1"/>
  <c r="EN13" i="5"/>
  <c r="FL62" i="5"/>
  <c r="EP13" i="5"/>
  <c r="L115" i="5"/>
  <c r="K115" i="5"/>
  <c r="I115" i="5"/>
  <c r="H115" i="5"/>
  <c r="ER13" i="5" l="1"/>
  <c r="EQ13" i="5"/>
  <c r="FL63" i="5"/>
  <c r="ES13" i="5"/>
  <c r="B35" i="2"/>
  <c r="ET13" i="5" l="1"/>
  <c r="EU13" i="5"/>
  <c r="FL64" i="5"/>
  <c r="EV13" i="5"/>
  <c r="C14" i="2"/>
  <c r="D14" i="2" s="1"/>
  <c r="E14" i="2" s="1"/>
  <c r="F14" i="2" s="1"/>
  <c r="A232" i="2"/>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G14" i="2" l="1"/>
  <c r="EW13" i="5"/>
  <c r="EX13" i="5"/>
  <c r="FL65" i="5"/>
  <c r="EY13" i="5"/>
  <c r="H14" i="2" l="1"/>
  <c r="I14" i="2" s="1"/>
  <c r="J14" i="2" s="1"/>
  <c r="K14" i="2" s="1"/>
  <c r="L14" i="2" s="1"/>
  <c r="M14" i="2" s="1"/>
  <c r="N14" i="2" s="1"/>
  <c r="FA13" i="5"/>
  <c r="EZ13" i="5"/>
  <c r="FL66" i="5"/>
  <c r="FB13" i="5"/>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D36" i="2"/>
  <c r="C36" i="2"/>
  <c r="C143" i="2" s="1"/>
  <c r="B36" i="2"/>
  <c r="B143" i="2" s="1"/>
  <c r="D35" i="2"/>
  <c r="C35" i="2"/>
  <c r="C142" i="2" s="1"/>
  <c r="B142" i="2"/>
  <c r="D34" i="2"/>
  <c r="C34" i="2"/>
  <c r="C141"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O14" i="2" l="1"/>
  <c r="FD13" i="5"/>
  <c r="FC13" i="5"/>
  <c r="FE13" i="5"/>
  <c r="D142" i="2"/>
  <c r="D147" i="2"/>
  <c r="D151" i="2"/>
  <c r="D155" i="2"/>
  <c r="D159" i="2"/>
  <c r="D163" i="2"/>
  <c r="D167" i="2"/>
  <c r="D171" i="2"/>
  <c r="D175" i="2"/>
  <c r="D179" i="2"/>
  <c r="D183" i="2"/>
  <c r="D187" i="2"/>
  <c r="D191" i="2"/>
  <c r="D195" i="2"/>
  <c r="D199" i="2"/>
  <c r="D203" i="2"/>
  <c r="D207" i="2"/>
  <c r="D211" i="2"/>
  <c r="D215" i="2"/>
  <c r="D219" i="2"/>
  <c r="D223" i="2"/>
  <c r="D141" i="2"/>
  <c r="D144" i="2"/>
  <c r="D148" i="2"/>
  <c r="D152" i="2"/>
  <c r="D156" i="2"/>
  <c r="D160" i="2"/>
  <c r="D164" i="2"/>
  <c r="D168" i="2"/>
  <c r="D172" i="2"/>
  <c r="D176" i="2"/>
  <c r="D180" i="2"/>
  <c r="D184" i="2"/>
  <c r="D188" i="2"/>
  <c r="D192" i="2"/>
  <c r="D196" i="2"/>
  <c r="D200" i="2"/>
  <c r="D204" i="2"/>
  <c r="D208" i="2"/>
  <c r="D212" i="2"/>
  <c r="D216" i="2"/>
  <c r="D220" i="2"/>
  <c r="D145" i="2"/>
  <c r="D149" i="2"/>
  <c r="D153" i="2"/>
  <c r="D157" i="2"/>
  <c r="D161" i="2"/>
  <c r="D165" i="2"/>
  <c r="D169" i="2"/>
  <c r="D173" i="2"/>
  <c r="D177" i="2"/>
  <c r="D181" i="2"/>
  <c r="D185" i="2"/>
  <c r="D189" i="2"/>
  <c r="D193" i="2"/>
  <c r="D197" i="2"/>
  <c r="D201" i="2"/>
  <c r="D205" i="2"/>
  <c r="D209" i="2"/>
  <c r="D213" i="2"/>
  <c r="D217" i="2"/>
  <c r="D221" i="2"/>
  <c r="D143" i="2"/>
  <c r="D146" i="2"/>
  <c r="D150" i="2"/>
  <c r="D154" i="2"/>
  <c r="D158" i="2"/>
  <c r="D162" i="2"/>
  <c r="D166" i="2"/>
  <c r="D170" i="2"/>
  <c r="D174" i="2"/>
  <c r="D178" i="2"/>
  <c r="D182" i="2"/>
  <c r="D186" i="2"/>
  <c r="D190" i="2"/>
  <c r="D194" i="2"/>
  <c r="D198" i="2"/>
  <c r="D202" i="2"/>
  <c r="D206" i="2"/>
  <c r="D210" i="2"/>
  <c r="D214" i="2"/>
  <c r="D218" i="2"/>
  <c r="D222" i="2"/>
  <c r="C38" i="2"/>
  <c r="C145" i="2" s="1"/>
  <c r="C33" i="7"/>
  <c r="AI120" i="2" l="1" a="1"/>
  <c r="AI120" i="2" s="1"/>
  <c r="U7" i="6" s="1"/>
  <c r="Y120" i="2" a="1"/>
  <c r="Y120" i="2" s="1"/>
  <c r="O120" i="2" a="1"/>
  <c r="O120" i="2" s="1"/>
  <c r="M210" i="2" s="1"/>
  <c r="AS120" i="2" a="1"/>
  <c r="AS120" i="2" s="1"/>
  <c r="P14" i="2"/>
  <c r="Q14" i="2" s="1"/>
  <c r="R14" i="2" s="1"/>
  <c r="S14" i="2" s="1"/>
  <c r="T14" i="2" s="1"/>
  <c r="U14" i="2" s="1"/>
  <c r="V14" i="2" s="1"/>
  <c r="W14" i="2" s="1"/>
  <c r="FG13" i="5"/>
  <c r="FF13" i="5"/>
  <c r="FH13" i="5"/>
  <c r="L9" i="2" a="1"/>
  <c r="L9" i="2" s="1"/>
  <c r="C39" i="2"/>
  <c r="C146" i="2" s="1"/>
  <c r="C34" i="7"/>
  <c r="D28" i="7"/>
  <c r="C28" i="7"/>
  <c r="D27" i="7"/>
  <c r="C27" i="7"/>
  <c r="D26" i="7"/>
  <c r="C26" i="7"/>
  <c r="D25" i="7"/>
  <c r="C25" i="7"/>
  <c r="D24" i="7"/>
  <c r="C24" i="7"/>
  <c r="D23" i="7"/>
  <c r="C23" i="7"/>
  <c r="D39" i="6"/>
  <c r="D38" i="6"/>
  <c r="D37" i="6"/>
  <c r="D36" i="6"/>
  <c r="D35" i="6"/>
  <c r="D34" i="6"/>
  <c r="D33" i="2"/>
  <c r="C33" i="2"/>
  <c r="C140" i="2" s="1"/>
  <c r="D32" i="2"/>
  <c r="C32" i="2"/>
  <c r="C139" i="2" s="1"/>
  <c r="D31" i="2"/>
  <c r="C31" i="2"/>
  <c r="C138" i="2" s="1"/>
  <c r="D30" i="2"/>
  <c r="C30" i="2"/>
  <c r="C137" i="2" s="1"/>
  <c r="D29" i="2"/>
  <c r="C29" i="2"/>
  <c r="C136" i="2" s="1"/>
  <c r="D28" i="2"/>
  <c r="C28" i="2"/>
  <c r="C135" i="2" s="1"/>
  <c r="M182" i="2" l="1"/>
  <c r="M163" i="2"/>
  <c r="M170" i="2"/>
  <c r="M175" i="2"/>
  <c r="M194" i="2"/>
  <c r="M190" i="2"/>
  <c r="M160" i="2"/>
  <c r="M183" i="2"/>
  <c r="M162" i="2"/>
  <c r="M180" i="2"/>
  <c r="M174" i="2"/>
  <c r="M218" i="2"/>
  <c r="M154" i="2"/>
  <c r="M173" i="2"/>
  <c r="M188" i="2"/>
  <c r="M211" i="2"/>
  <c r="M147" i="2"/>
  <c r="M196" i="2"/>
  <c r="M206" i="2"/>
  <c r="M192" i="2"/>
  <c r="M166" i="2"/>
  <c r="M185" i="2"/>
  <c r="M200" i="2"/>
  <c r="M223" i="2"/>
  <c r="M159" i="2"/>
  <c r="M146" i="2"/>
  <c r="M209" i="2"/>
  <c r="M144" i="2"/>
  <c r="M167" i="2"/>
  <c r="M213" i="2"/>
  <c r="M219" i="2"/>
  <c r="M202" i="2"/>
  <c r="M221" i="2"/>
  <c r="M157" i="2"/>
  <c r="M172" i="2"/>
  <c r="M195" i="2"/>
  <c r="M178" i="2"/>
  <c r="M164" i="2"/>
  <c r="M158" i="2"/>
  <c r="M214" i="2"/>
  <c r="M150" i="2"/>
  <c r="M169" i="2"/>
  <c r="M184" i="2"/>
  <c r="M207" i="2"/>
  <c r="M181" i="2"/>
  <c r="M145" i="2"/>
  <c r="M215" i="2"/>
  <c r="M151" i="2"/>
  <c r="M165" i="2"/>
  <c r="M171" i="2"/>
  <c r="M177" i="2"/>
  <c r="M186" i="2"/>
  <c r="M205" i="2"/>
  <c r="M220" i="2"/>
  <c r="M156" i="2"/>
  <c r="M179" i="2"/>
  <c r="M197" i="2"/>
  <c r="M203" i="2"/>
  <c r="M193" i="2"/>
  <c r="M198" i="2"/>
  <c r="M217" i="2"/>
  <c r="M153" i="2"/>
  <c r="M168" i="2"/>
  <c r="M191" i="2"/>
  <c r="M155" i="2"/>
  <c r="M152" i="2"/>
  <c r="M161" i="2"/>
  <c r="M176" i="2"/>
  <c r="M199" i="2"/>
  <c r="M216" i="2"/>
  <c r="M187" i="2"/>
  <c r="M204" i="2"/>
  <c r="M222" i="2"/>
  <c r="M208" i="2"/>
  <c r="M201" i="2"/>
  <c r="M149" i="2"/>
  <c r="M189" i="2"/>
  <c r="M212" i="2"/>
  <c r="M148" i="2"/>
  <c r="O7" i="6"/>
  <c r="G120" i="2"/>
  <c r="Q120" i="2"/>
  <c r="I7" i="6"/>
  <c r="AA7" i="6"/>
  <c r="X14" i="2"/>
  <c r="M9" i="2"/>
  <c r="D11" i="5"/>
  <c r="FJ13" i="5"/>
  <c r="FI13" i="5"/>
  <c r="D136" i="2"/>
  <c r="M136" i="2" s="1"/>
  <c r="D138" i="2"/>
  <c r="M138" i="2" s="1"/>
  <c r="D140" i="2"/>
  <c r="M140" i="2" s="1"/>
  <c r="D135" i="2"/>
  <c r="D137" i="2"/>
  <c r="M137" i="2" s="1"/>
  <c r="D139" i="2"/>
  <c r="M139" i="2" s="1"/>
  <c r="C40" i="2"/>
  <c r="C147" i="2" s="1"/>
  <c r="C35" i="7"/>
  <c r="D7" i="6" l="1"/>
  <c r="E112" i="5"/>
  <c r="E108" i="5"/>
  <c r="E104" i="5"/>
  <c r="E100" i="5"/>
  <c r="E95" i="5"/>
  <c r="E91" i="5"/>
  <c r="E87" i="5"/>
  <c r="E83" i="5"/>
  <c r="E79" i="5"/>
  <c r="E75" i="5"/>
  <c r="E71" i="5"/>
  <c r="E67" i="5"/>
  <c r="E63" i="5"/>
  <c r="E59" i="5"/>
  <c r="E55" i="5"/>
  <c r="E51" i="5"/>
  <c r="E47" i="5"/>
  <c r="E43" i="5"/>
  <c r="E39" i="5"/>
  <c r="E35" i="5"/>
  <c r="E38" i="5"/>
  <c r="E113" i="5"/>
  <c r="E101" i="5"/>
  <c r="E88" i="5"/>
  <c r="E80" i="5"/>
  <c r="E68" i="5"/>
  <c r="E60" i="5"/>
  <c r="E48" i="5"/>
  <c r="E36" i="5"/>
  <c r="E97" i="5"/>
  <c r="E111" i="5"/>
  <c r="E107" i="5"/>
  <c r="E103" i="5"/>
  <c r="E99" i="5"/>
  <c r="E94" i="5"/>
  <c r="E90" i="5"/>
  <c r="E86" i="5"/>
  <c r="E82" i="5"/>
  <c r="E78" i="5"/>
  <c r="E74" i="5"/>
  <c r="E70" i="5"/>
  <c r="E66" i="5"/>
  <c r="E62" i="5"/>
  <c r="E58" i="5"/>
  <c r="E54" i="5"/>
  <c r="E50" i="5"/>
  <c r="E46" i="5"/>
  <c r="E42" i="5"/>
  <c r="E34" i="5"/>
  <c r="E105" i="5"/>
  <c r="E92" i="5"/>
  <c r="E76" i="5"/>
  <c r="E56" i="5"/>
  <c r="E44" i="5"/>
  <c r="E114" i="5"/>
  <c r="E110" i="5"/>
  <c r="E106" i="5"/>
  <c r="E102" i="5"/>
  <c r="E98" i="5"/>
  <c r="E93" i="5"/>
  <c r="E89" i="5"/>
  <c r="E85" i="5"/>
  <c r="E81" i="5"/>
  <c r="E77" i="5"/>
  <c r="E73" i="5"/>
  <c r="E69" i="5"/>
  <c r="E65" i="5"/>
  <c r="E61" i="5"/>
  <c r="E57" i="5"/>
  <c r="E53" i="5"/>
  <c r="E49" i="5"/>
  <c r="E45" i="5"/>
  <c r="E41" i="5"/>
  <c r="E37" i="5"/>
  <c r="E32" i="5"/>
  <c r="E33" i="5"/>
  <c r="E109" i="5"/>
  <c r="E96" i="5"/>
  <c r="E84" i="5"/>
  <c r="E72" i="5"/>
  <c r="E64" i="5"/>
  <c r="E52" i="5"/>
  <c r="E40" i="5"/>
  <c r="E18" i="5"/>
  <c r="E20" i="2" s="1"/>
  <c r="E22" i="5"/>
  <c r="E24" i="2" s="1"/>
  <c r="E26" i="5"/>
  <c r="E30" i="5"/>
  <c r="E15" i="5"/>
  <c r="E17" i="2" s="1"/>
  <c r="E19" i="5"/>
  <c r="E21" i="2" s="1"/>
  <c r="E23" i="5"/>
  <c r="E25" i="2" s="1"/>
  <c r="E27" i="5"/>
  <c r="E31" i="5"/>
  <c r="E16" i="5"/>
  <c r="E18" i="2" s="1"/>
  <c r="E20" i="5"/>
  <c r="E22" i="2" s="1"/>
  <c r="E24" i="5"/>
  <c r="E26" i="2" s="1"/>
  <c r="E28" i="5"/>
  <c r="E17" i="5"/>
  <c r="E19" i="2" s="1"/>
  <c r="E21" i="5"/>
  <c r="E23" i="2" s="1"/>
  <c r="E25" i="5"/>
  <c r="E27" i="2" s="1"/>
  <c r="E29" i="5"/>
  <c r="AA120" i="2"/>
  <c r="AK120" i="2" s="1"/>
  <c r="Y14" i="2"/>
  <c r="Z14" i="2" s="1"/>
  <c r="AA14" i="2" s="1"/>
  <c r="AB14" i="2" s="1"/>
  <c r="AC14" i="2" s="1"/>
  <c r="C41" i="2"/>
  <c r="C148" i="2" s="1"/>
  <c r="C36" i="7"/>
  <c r="E134" i="2" l="1"/>
  <c r="E133" i="2"/>
  <c r="E130" i="2"/>
  <c r="E129" i="2"/>
  <c r="E132" i="2"/>
  <c r="E126" i="2"/>
  <c r="E125" i="2"/>
  <c r="E128" i="2"/>
  <c r="E131" i="2"/>
  <c r="E124" i="2"/>
  <c r="E127" i="2"/>
  <c r="E29" i="2"/>
  <c r="E24" i="7"/>
  <c r="E32" i="2"/>
  <c r="E27" i="7"/>
  <c r="E42" i="2"/>
  <c r="E37" i="7"/>
  <c r="E86" i="2"/>
  <c r="E81" i="7"/>
  <c r="E34" i="2"/>
  <c r="E29" i="7"/>
  <c r="E51" i="2"/>
  <c r="E46" i="7"/>
  <c r="E67" i="2"/>
  <c r="E62" i="7"/>
  <c r="E83" i="2"/>
  <c r="E78" i="7"/>
  <c r="E100" i="2"/>
  <c r="E95" i="7"/>
  <c r="E116" i="2"/>
  <c r="E111" i="7"/>
  <c r="E94" i="2"/>
  <c r="E89" i="7"/>
  <c r="E48" i="2"/>
  <c r="E43" i="7"/>
  <c r="E64" i="2"/>
  <c r="E59" i="7"/>
  <c r="E80" i="2"/>
  <c r="E75" i="7"/>
  <c r="E96" i="2"/>
  <c r="E91" i="7"/>
  <c r="E113" i="2"/>
  <c r="E108" i="7"/>
  <c r="E62" i="2"/>
  <c r="E57" i="7"/>
  <c r="E103" i="2"/>
  <c r="E98" i="7"/>
  <c r="E41" i="2"/>
  <c r="E36" i="7"/>
  <c r="E57" i="2"/>
  <c r="E52" i="7"/>
  <c r="E73" i="2"/>
  <c r="E68" i="7"/>
  <c r="E89" i="2"/>
  <c r="E84" i="7"/>
  <c r="E106" i="2"/>
  <c r="E101" i="7"/>
  <c r="E28" i="2"/>
  <c r="E23" i="7"/>
  <c r="E54" i="2"/>
  <c r="E49" i="7"/>
  <c r="E98" i="2"/>
  <c r="E93" i="7"/>
  <c r="E39" i="2"/>
  <c r="E34" i="7"/>
  <c r="E55" i="2"/>
  <c r="E50" i="7"/>
  <c r="E71" i="2"/>
  <c r="E66" i="7"/>
  <c r="E87" i="2"/>
  <c r="E82" i="7"/>
  <c r="E104" i="2"/>
  <c r="E99" i="7"/>
  <c r="E46" i="2"/>
  <c r="E41" i="7"/>
  <c r="E107" i="2"/>
  <c r="E102" i="7"/>
  <c r="E52" i="2"/>
  <c r="E47" i="7"/>
  <c r="E68" i="2"/>
  <c r="E63" i="7"/>
  <c r="E84" i="2"/>
  <c r="E79" i="7"/>
  <c r="E101" i="2"/>
  <c r="E96" i="7"/>
  <c r="E99" i="2"/>
  <c r="E94" i="7"/>
  <c r="E70" i="2"/>
  <c r="E65" i="7"/>
  <c r="E115" i="2"/>
  <c r="E110" i="7"/>
  <c r="E45" i="2"/>
  <c r="E40" i="7"/>
  <c r="E61" i="2"/>
  <c r="E56" i="7"/>
  <c r="E77" i="2"/>
  <c r="E72" i="7"/>
  <c r="E93" i="2"/>
  <c r="E88" i="7"/>
  <c r="E110" i="2"/>
  <c r="E105" i="7"/>
  <c r="E66" i="2"/>
  <c r="E61" i="7"/>
  <c r="E111" i="2"/>
  <c r="E106" i="7"/>
  <c r="E43" i="2"/>
  <c r="E38" i="7"/>
  <c r="E59" i="2"/>
  <c r="E54" i="7"/>
  <c r="E75" i="2"/>
  <c r="E70" i="7"/>
  <c r="E91" i="2"/>
  <c r="E86" i="7"/>
  <c r="E108" i="2"/>
  <c r="E103" i="7"/>
  <c r="E58" i="2"/>
  <c r="E53" i="7"/>
  <c r="E36" i="2"/>
  <c r="E31" i="7"/>
  <c r="E56" i="2"/>
  <c r="E51" i="7"/>
  <c r="E72" i="2"/>
  <c r="E67" i="7"/>
  <c r="E88" i="2"/>
  <c r="E83" i="7"/>
  <c r="E105" i="2"/>
  <c r="E100" i="7"/>
  <c r="E38" i="2"/>
  <c r="E33" i="7"/>
  <c r="E82" i="2"/>
  <c r="E77" i="7"/>
  <c r="E40" i="2"/>
  <c r="E35" i="7"/>
  <c r="E49" i="2"/>
  <c r="E44" i="7"/>
  <c r="E65" i="2"/>
  <c r="E60" i="7"/>
  <c r="E81" i="2"/>
  <c r="E76" i="7"/>
  <c r="E97" i="2"/>
  <c r="E92" i="7"/>
  <c r="E114" i="2"/>
  <c r="E109" i="7"/>
  <c r="E26" i="7"/>
  <c r="E31" i="2"/>
  <c r="E30" i="2"/>
  <c r="E25" i="7"/>
  <c r="E33" i="2"/>
  <c r="E28" i="7"/>
  <c r="E74" i="2"/>
  <c r="E69" i="7"/>
  <c r="E35" i="2"/>
  <c r="E30" i="7"/>
  <c r="E47" i="2"/>
  <c r="E42" i="7"/>
  <c r="E63" i="2"/>
  <c r="E58" i="7"/>
  <c r="E79" i="2"/>
  <c r="E74" i="7"/>
  <c r="E95" i="2"/>
  <c r="E90" i="7"/>
  <c r="E112" i="2"/>
  <c r="E107" i="7"/>
  <c r="E78" i="2"/>
  <c r="E73" i="7"/>
  <c r="E44" i="2"/>
  <c r="E39" i="7"/>
  <c r="E60" i="2"/>
  <c r="E55" i="7"/>
  <c r="E76" i="2"/>
  <c r="E71" i="7"/>
  <c r="E92" i="2"/>
  <c r="E87" i="7"/>
  <c r="E109" i="2"/>
  <c r="E104" i="7"/>
  <c r="E50" i="2"/>
  <c r="E45" i="7"/>
  <c r="E90" i="2"/>
  <c r="E85" i="7"/>
  <c r="E37" i="2"/>
  <c r="E32" i="7"/>
  <c r="E53" i="2"/>
  <c r="E48" i="7"/>
  <c r="E69" i="2"/>
  <c r="E64" i="7"/>
  <c r="E85" i="2"/>
  <c r="E80" i="7"/>
  <c r="E102" i="2"/>
  <c r="E97" i="7"/>
  <c r="C37" i="7"/>
  <c r="C42" i="2"/>
  <c r="C149" i="2" s="1"/>
  <c r="D17" i="2"/>
  <c r="E138" i="2" l="1"/>
  <c r="W138" i="2" s="1"/>
  <c r="E209" i="2"/>
  <c r="Q209" i="2" s="1"/>
  <c r="E176" i="2"/>
  <c r="AQ176" i="2" s="1"/>
  <c r="E144" i="2"/>
  <c r="W144" i="2" s="1"/>
  <c r="E157" i="2"/>
  <c r="W157" i="2" s="1"/>
  <c r="E199" i="2"/>
  <c r="E167" i="2"/>
  <c r="W167" i="2" s="1"/>
  <c r="E185" i="2"/>
  <c r="W185" i="2" s="1"/>
  <c r="E202" i="2"/>
  <c r="AG202" i="2" s="1"/>
  <c r="E170" i="2"/>
  <c r="W170" i="2" s="1"/>
  <c r="E142" i="2"/>
  <c r="Q142" i="2" s="1"/>
  <c r="M41" i="6" s="1"/>
  <c r="E140" i="2"/>
  <c r="AK140" i="2" s="1"/>
  <c r="Y39" i="6" s="1"/>
  <c r="E204" i="2"/>
  <c r="W204" i="2" s="1"/>
  <c r="E172" i="2"/>
  <c r="W172" i="2" s="1"/>
  <c r="E147" i="2"/>
  <c r="Q147" i="2" s="1"/>
  <c r="E145" i="2"/>
  <c r="AG145" i="2" s="1"/>
  <c r="E195" i="2"/>
  <c r="AQ195" i="2" s="1"/>
  <c r="E163" i="2"/>
  <c r="Q163" i="2" s="1"/>
  <c r="E165" i="2"/>
  <c r="Q165" i="2" s="1"/>
  <c r="E198" i="2"/>
  <c r="AG198" i="2" s="1"/>
  <c r="E166" i="2"/>
  <c r="Q166" i="2" s="1"/>
  <c r="E218" i="2"/>
  <c r="AA218" i="2" s="1"/>
  <c r="E217" i="2"/>
  <c r="AQ217" i="2" s="1"/>
  <c r="E184" i="2"/>
  <c r="AK184" i="2" s="1"/>
  <c r="E152" i="2"/>
  <c r="AQ152" i="2" s="1"/>
  <c r="E177" i="2"/>
  <c r="AG177" i="2" s="1"/>
  <c r="E208" i="2"/>
  <c r="W208" i="2" s="1"/>
  <c r="E175" i="2"/>
  <c r="AA175" i="2" s="1"/>
  <c r="E214" i="2"/>
  <c r="AQ214" i="2" s="1"/>
  <c r="E211" i="2"/>
  <c r="AA211" i="2" s="1"/>
  <c r="E178" i="2"/>
  <c r="Q178" i="2" s="1"/>
  <c r="E146" i="2"/>
  <c r="AK146" i="2" s="1"/>
  <c r="E161" i="2"/>
  <c r="W161" i="2" s="1"/>
  <c r="E213" i="2"/>
  <c r="AQ213" i="2" s="1"/>
  <c r="E180" i="2"/>
  <c r="AQ180" i="2" s="1"/>
  <c r="E148" i="2"/>
  <c r="Q148" i="2" s="1"/>
  <c r="E169" i="2"/>
  <c r="AQ169" i="2" s="1"/>
  <c r="E203" i="2"/>
  <c r="AG203" i="2" s="1"/>
  <c r="E171" i="2"/>
  <c r="AQ171" i="2" s="1"/>
  <c r="E201" i="2"/>
  <c r="AK201" i="2" s="1"/>
  <c r="E207" i="2"/>
  <c r="AG207" i="2" s="1"/>
  <c r="E174" i="2"/>
  <c r="W174" i="2" s="1"/>
  <c r="E141" i="2"/>
  <c r="AQ141" i="2" s="1"/>
  <c r="E149" i="2"/>
  <c r="Q149" i="2" s="1"/>
  <c r="E136" i="2"/>
  <c r="AG136" i="2" s="1"/>
  <c r="E192" i="2"/>
  <c r="AK192" i="2" s="1"/>
  <c r="E160" i="2"/>
  <c r="AA160" i="2" s="1"/>
  <c r="E197" i="2"/>
  <c r="Q197" i="2" s="1"/>
  <c r="E216" i="2"/>
  <c r="Q216" i="2" s="1"/>
  <c r="E183" i="2"/>
  <c r="Q183" i="2" s="1"/>
  <c r="E151" i="2"/>
  <c r="AQ151" i="2" s="1"/>
  <c r="E219" i="2"/>
  <c r="Q219" i="2" s="1"/>
  <c r="E186" i="2"/>
  <c r="Q186" i="2" s="1"/>
  <c r="E154" i="2"/>
  <c r="AG154" i="2" s="1"/>
  <c r="E181" i="2"/>
  <c r="AA181" i="2" s="1"/>
  <c r="E137" i="2"/>
  <c r="AG137" i="2" s="1"/>
  <c r="E221" i="2"/>
  <c r="AQ221" i="2" s="1"/>
  <c r="E188" i="2"/>
  <c r="AQ188" i="2" s="1"/>
  <c r="E156" i="2"/>
  <c r="AG156" i="2" s="1"/>
  <c r="E189" i="2"/>
  <c r="AA189" i="2" s="1"/>
  <c r="E212" i="2"/>
  <c r="AG212" i="2" s="1"/>
  <c r="E179" i="2"/>
  <c r="AA179" i="2" s="1"/>
  <c r="E143" i="2"/>
  <c r="AA143" i="2" s="1"/>
  <c r="E215" i="2"/>
  <c r="Q215" i="2" s="1"/>
  <c r="E182" i="2"/>
  <c r="AQ182" i="2" s="1"/>
  <c r="E150" i="2"/>
  <c r="AA150" i="2" s="1"/>
  <c r="E173" i="2"/>
  <c r="AK173" i="2" s="1"/>
  <c r="E200" i="2"/>
  <c r="AQ200" i="2" s="1"/>
  <c r="E168" i="2"/>
  <c r="AG168" i="2" s="1"/>
  <c r="E222" i="2"/>
  <c r="E206" i="2"/>
  <c r="AG206" i="2" s="1"/>
  <c r="E191" i="2"/>
  <c r="W191" i="2" s="1"/>
  <c r="E159" i="2"/>
  <c r="Q159" i="2" s="1"/>
  <c r="E153" i="2"/>
  <c r="AQ153" i="2" s="1"/>
  <c r="E194" i="2"/>
  <c r="W194" i="2" s="1"/>
  <c r="E162" i="2"/>
  <c r="AG162" i="2" s="1"/>
  <c r="E205" i="2"/>
  <c r="AG205" i="2" s="1"/>
  <c r="E135" i="2"/>
  <c r="Q135" i="2" s="1"/>
  <c r="M34" i="6" s="1"/>
  <c r="E196" i="2"/>
  <c r="W196" i="2" s="1"/>
  <c r="E164" i="2"/>
  <c r="W164" i="2" s="1"/>
  <c r="E210" i="2"/>
  <c r="AG210" i="2" s="1"/>
  <c r="E220" i="2"/>
  <c r="AG220" i="2" s="1"/>
  <c r="E187" i="2"/>
  <c r="AG187" i="2" s="1"/>
  <c r="E155" i="2"/>
  <c r="AK155" i="2" s="1"/>
  <c r="E223" i="2"/>
  <c r="Q223" i="2" s="1"/>
  <c r="E190" i="2"/>
  <c r="AK190" i="2" s="1"/>
  <c r="E158" i="2"/>
  <c r="AQ158" i="2" s="1"/>
  <c r="E193" i="2"/>
  <c r="AG193" i="2" s="1"/>
  <c r="E139" i="2"/>
  <c r="Q139" i="2" s="1"/>
  <c r="W192" i="2"/>
  <c r="Q179" i="2"/>
  <c r="M143" i="2"/>
  <c r="AA222" i="2"/>
  <c r="AG157" i="2"/>
  <c r="AA157" i="2"/>
  <c r="W199" i="2"/>
  <c r="AQ199" i="2"/>
  <c r="AQ202" i="2"/>
  <c r="AA202" i="2"/>
  <c r="W202" i="2"/>
  <c r="M142" i="2"/>
  <c r="AA204" i="2"/>
  <c r="AK166" i="2"/>
  <c r="W211" i="2"/>
  <c r="AK213" i="2"/>
  <c r="AA169" i="2"/>
  <c r="W207" i="2"/>
  <c r="AQ174" i="2"/>
  <c r="M141" i="2"/>
  <c r="D124" i="2"/>
  <c r="C43" i="2"/>
  <c r="C150" i="2" s="1"/>
  <c r="C38" i="7"/>
  <c r="AA166" i="2" l="1"/>
  <c r="Q169" i="2"/>
  <c r="Q161" i="2"/>
  <c r="U161" i="2" s="1"/>
  <c r="Q214" i="2"/>
  <c r="R214" i="2" s="1"/>
  <c r="AG166" i="2"/>
  <c r="Q204" i="2"/>
  <c r="AQ154" i="2"/>
  <c r="AQ136" i="2"/>
  <c r="AK207" i="2"/>
  <c r="AA214" i="2"/>
  <c r="AK204" i="2"/>
  <c r="AM204" i="2" s="1"/>
  <c r="AG169" i="2"/>
  <c r="AG161" i="2"/>
  <c r="W152" i="2"/>
  <c r="Q195" i="2"/>
  <c r="R195" i="2" s="1"/>
  <c r="AK203" i="2"/>
  <c r="AS203" i="2" s="1"/>
  <c r="AA102" i="6" s="1"/>
  <c r="AA213" i="2"/>
  <c r="AB213" i="2" s="1"/>
  <c r="AG211" i="2"/>
  <c r="AK177" i="2"/>
  <c r="AP177" i="2" s="1"/>
  <c r="AK163" i="2"/>
  <c r="AO163" i="2" s="1"/>
  <c r="AK135" i="2"/>
  <c r="Y34" i="6" s="1"/>
  <c r="W141" i="2"/>
  <c r="W171" i="2"/>
  <c r="AG165" i="2"/>
  <c r="AA206" i="2"/>
  <c r="AF206" i="2" s="1"/>
  <c r="W190" i="2"/>
  <c r="W217" i="2"/>
  <c r="AA147" i="2"/>
  <c r="AB147" i="2" s="1"/>
  <c r="AQ142" i="2"/>
  <c r="AK176" i="2"/>
  <c r="AO176" i="2" s="1"/>
  <c r="AK174" i="2"/>
  <c r="AL174" i="2" s="1"/>
  <c r="AQ203" i="2"/>
  <c r="AA178" i="2"/>
  <c r="AB178" i="2" s="1"/>
  <c r="AK217" i="2"/>
  <c r="AS217" i="2" s="1"/>
  <c r="AA116" i="6" s="1"/>
  <c r="AQ147" i="2"/>
  <c r="W142" i="2"/>
  <c r="AA153" i="2"/>
  <c r="AI153" i="2" s="1"/>
  <c r="U52" i="6" s="1"/>
  <c r="AK150" i="2"/>
  <c r="AS150" i="2" s="1"/>
  <c r="AA49" i="6" s="1"/>
  <c r="AA136" i="2"/>
  <c r="S35" i="6" s="1"/>
  <c r="Q207" i="2"/>
  <c r="V207" i="2" s="1"/>
  <c r="AA180" i="2"/>
  <c r="AC180" i="2" s="1"/>
  <c r="AK161" i="2"/>
  <c r="AO161" i="2" s="1"/>
  <c r="AG214" i="2"/>
  <c r="AG152" i="2"/>
  <c r="AQ166" i="2"/>
  <c r="AK195" i="2"/>
  <c r="AO195" i="2" s="1"/>
  <c r="AQ204" i="2"/>
  <c r="AA167" i="2"/>
  <c r="AB167" i="2" s="1"/>
  <c r="Q157" i="2"/>
  <c r="M56" i="6" s="1"/>
  <c r="N56" i="6" s="1"/>
  <c r="AK158" i="2"/>
  <c r="AP158" i="2" s="1"/>
  <c r="Q196" i="2"/>
  <c r="R196" i="2" s="1"/>
  <c r="AQ160" i="2"/>
  <c r="W180" i="2"/>
  <c r="AG178" i="2"/>
  <c r="Q208" i="2"/>
  <c r="U208" i="2" s="1"/>
  <c r="AK165" i="2"/>
  <c r="AM165" i="2" s="1"/>
  <c r="Q167" i="2"/>
  <c r="S167" i="2" s="1"/>
  <c r="AG176" i="2"/>
  <c r="W139" i="2"/>
  <c r="AQ194" i="2"/>
  <c r="Q217" i="2"/>
  <c r="V217" i="2" s="1"/>
  <c r="AA165" i="2"/>
  <c r="AI165" i="2" s="1"/>
  <c r="U64" i="6" s="1"/>
  <c r="AG167" i="2"/>
  <c r="AK171" i="2"/>
  <c r="AL171" i="2" s="1"/>
  <c r="AQ178" i="2"/>
  <c r="AA208" i="2"/>
  <c r="S107" i="6" s="1"/>
  <c r="T107" i="6" s="1"/>
  <c r="Q141" i="2"/>
  <c r="M40" i="6" s="1"/>
  <c r="AA171" i="2"/>
  <c r="AI171" i="2" s="1"/>
  <c r="U70" i="6" s="1"/>
  <c r="AK180" i="2"/>
  <c r="AL180" i="2" s="1"/>
  <c r="AQ208" i="2"/>
  <c r="AQ165" i="2"/>
  <c r="AK167" i="2"/>
  <c r="AO167" i="2" s="1"/>
  <c r="AA176" i="2"/>
  <c r="AC176" i="2" s="1"/>
  <c r="AG194" i="2"/>
  <c r="AK206" i="2"/>
  <c r="AS206" i="2" s="1"/>
  <c r="AA105" i="6" s="1"/>
  <c r="Q156" i="2"/>
  <c r="Y156" i="2" s="1"/>
  <c r="O55" i="6" s="1"/>
  <c r="AQ139" i="2"/>
  <c r="Q187" i="2"/>
  <c r="U187" i="2" s="1"/>
  <c r="AK196" i="2"/>
  <c r="AO196" i="2" s="1"/>
  <c r="AQ205" i="2"/>
  <c r="AQ173" i="2"/>
  <c r="Q143" i="2"/>
  <c r="M42" i="6" s="1"/>
  <c r="AQ156" i="2"/>
  <c r="W151" i="2"/>
  <c r="AG158" i="2"/>
  <c r="AA187" i="2"/>
  <c r="AI187" i="2" s="1"/>
  <c r="U86" i="6" s="1"/>
  <c r="AQ196" i="2"/>
  <c r="AK194" i="2"/>
  <c r="AM194" i="2" s="1"/>
  <c r="AG173" i="2"/>
  <c r="AK143" i="2"/>
  <c r="Y42" i="6" s="1"/>
  <c r="W181" i="2"/>
  <c r="AG151" i="2"/>
  <c r="AA141" i="2"/>
  <c r="S40" i="6" s="1"/>
  <c r="AK141" i="2"/>
  <c r="Y40" i="6" s="1"/>
  <c r="AG171" i="2"/>
  <c r="AG180" i="2"/>
  <c r="W178" i="2"/>
  <c r="AG208" i="2"/>
  <c r="AG217" i="2"/>
  <c r="AA217" i="2"/>
  <c r="AF217" i="2" s="1"/>
  <c r="W165" i="2"/>
  <c r="AG147" i="2"/>
  <c r="W147" i="2"/>
  <c r="AK142" i="2"/>
  <c r="Y41" i="6" s="1"/>
  <c r="AG142" i="2"/>
  <c r="AQ167" i="2"/>
  <c r="W176" i="2"/>
  <c r="Q158" i="2"/>
  <c r="U158" i="2" s="1"/>
  <c r="AK187" i="2"/>
  <c r="AS187" i="2" s="1"/>
  <c r="AA86" i="6" s="1"/>
  <c r="AQ187" i="2"/>
  <c r="AG196" i="2"/>
  <c r="AA194" i="2"/>
  <c r="AF194" i="2" s="1"/>
  <c r="W206" i="2"/>
  <c r="W173" i="2"/>
  <c r="AG141" i="2"/>
  <c r="Q171" i="2"/>
  <c r="Y171" i="2" s="1"/>
  <c r="O70" i="6" s="1"/>
  <c r="Q180" i="2"/>
  <c r="R180" i="2" s="1"/>
  <c r="AK178" i="2"/>
  <c r="AO178" i="2" s="1"/>
  <c r="AK208" i="2"/>
  <c r="AP208" i="2" s="1"/>
  <c r="AK147" i="2"/>
  <c r="AL147" i="2" s="1"/>
  <c r="AA142" i="2"/>
  <c r="S41" i="6" s="1"/>
  <c r="Q176" i="2"/>
  <c r="M75" i="6" s="1"/>
  <c r="N75" i="6" s="1"/>
  <c r="W158" i="2"/>
  <c r="W187" i="2"/>
  <c r="AA196" i="2"/>
  <c r="AC196" i="2" s="1"/>
  <c r="Q194" i="2"/>
  <c r="Y194" i="2" s="1"/>
  <c r="O93" i="6" s="1"/>
  <c r="AQ206" i="2"/>
  <c r="W143" i="2"/>
  <c r="W156" i="2"/>
  <c r="Q181" i="2"/>
  <c r="S181" i="2" s="1"/>
  <c r="AA151" i="2"/>
  <c r="AI151" i="2" s="1"/>
  <c r="U50" i="6" s="1"/>
  <c r="AG160" i="2"/>
  <c r="Q206" i="2"/>
  <c r="U206" i="2" s="1"/>
  <c r="AA173" i="2"/>
  <c r="AC173" i="2" s="1"/>
  <c r="Q173" i="2"/>
  <c r="V173" i="2" s="1"/>
  <c r="AG143" i="2"/>
  <c r="AQ143" i="2"/>
  <c r="AK156" i="2"/>
  <c r="AP156" i="2" s="1"/>
  <c r="AK181" i="2"/>
  <c r="AL181" i="2" s="1"/>
  <c r="AA158" i="2"/>
  <c r="AB158" i="2" s="1"/>
  <c r="AA223" i="2"/>
  <c r="AC223" i="2" s="1"/>
  <c r="Q210" i="2"/>
  <c r="V210" i="2" s="1"/>
  <c r="AA156" i="2"/>
  <c r="AG181" i="2"/>
  <c r="AQ181" i="2"/>
  <c r="AK151" i="2"/>
  <c r="AO151" i="2" s="1"/>
  <c r="AK160" i="2"/>
  <c r="AO160" i="2" s="1"/>
  <c r="AQ193" i="2"/>
  <c r="W175" i="2"/>
  <c r="AG159" i="2"/>
  <c r="Q151" i="2"/>
  <c r="V151" i="2" s="1"/>
  <c r="AK168" i="2"/>
  <c r="AM168" i="2" s="1"/>
  <c r="AG223" i="2"/>
  <c r="AK210" i="2"/>
  <c r="AP210" i="2" s="1"/>
  <c r="AA168" i="2"/>
  <c r="AC168" i="2" s="1"/>
  <c r="AQ210" i="2"/>
  <c r="W205" i="2"/>
  <c r="Q182" i="2"/>
  <c r="S182" i="2" s="1"/>
  <c r="AA159" i="2"/>
  <c r="AC159" i="2" s="1"/>
  <c r="W216" i="2"/>
  <c r="AA200" i="2"/>
  <c r="AI200" i="2" s="1"/>
  <c r="U99" i="6" s="1"/>
  <c r="W186" i="2"/>
  <c r="AG139" i="2"/>
  <c r="W210" i="2"/>
  <c r="Q205" i="2"/>
  <c r="R205" i="2" s="1"/>
  <c r="W159" i="2"/>
  <c r="W168" i="2"/>
  <c r="W182" i="2"/>
  <c r="W212" i="2"/>
  <c r="Q221" i="2"/>
  <c r="V221" i="2" s="1"/>
  <c r="Q160" i="2"/>
  <c r="R160" i="2" s="1"/>
  <c r="AA138" i="2"/>
  <c r="S37" i="6" s="1"/>
  <c r="AA212" i="2"/>
  <c r="AE212" i="2" s="1"/>
  <c r="AA221" i="2"/>
  <c r="AI221" i="2" s="1"/>
  <c r="U120" i="6" s="1"/>
  <c r="AQ186" i="2"/>
  <c r="AA216" i="2"/>
  <c r="AB216" i="2" s="1"/>
  <c r="Q212" i="2"/>
  <c r="M111" i="6" s="1"/>
  <c r="N111" i="6" s="1"/>
  <c r="AG221" i="2"/>
  <c r="AG186" i="2"/>
  <c r="Q190" i="2"/>
  <c r="Y190" i="2" s="1"/>
  <c r="O89" i="6" s="1"/>
  <c r="AQ190" i="2"/>
  <c r="AA190" i="2"/>
  <c r="AE190" i="2" s="1"/>
  <c r="AG190" i="2"/>
  <c r="AA220" i="2"/>
  <c r="AE220" i="2" s="1"/>
  <c r="AK220" i="2"/>
  <c r="AP220" i="2" s="1"/>
  <c r="W220" i="2"/>
  <c r="Q220" i="2"/>
  <c r="Y220" i="2" s="1"/>
  <c r="O119" i="6" s="1"/>
  <c r="AQ220" i="2"/>
  <c r="AA135" i="2"/>
  <c r="S34" i="6" s="1"/>
  <c r="M135" i="2"/>
  <c r="AQ135" i="2"/>
  <c r="AG135" i="2"/>
  <c r="W135" i="2"/>
  <c r="AG153" i="2"/>
  <c r="AK153" i="2"/>
  <c r="AL153" i="2" s="1"/>
  <c r="W153" i="2"/>
  <c r="Q153" i="2"/>
  <c r="Y153" i="2" s="1"/>
  <c r="O52" i="6" s="1"/>
  <c r="AQ222" i="2"/>
  <c r="W222" i="2"/>
  <c r="AK222" i="2"/>
  <c r="AL222" i="2" s="1"/>
  <c r="Q222" i="2"/>
  <c r="V222" i="2" s="1"/>
  <c r="AG222" i="2"/>
  <c r="W150" i="2"/>
  <c r="Q150" i="2"/>
  <c r="U150" i="2" s="1"/>
  <c r="AQ150" i="2"/>
  <c r="AG150" i="2"/>
  <c r="AG179" i="2"/>
  <c r="W179" i="2"/>
  <c r="AK179" i="2"/>
  <c r="Y78" i="6" s="1"/>
  <c r="Z78" i="6" s="1"/>
  <c r="AQ179" i="2"/>
  <c r="AG188" i="2"/>
  <c r="AA188" i="2"/>
  <c r="AI188" i="2" s="1"/>
  <c r="U87" i="6" s="1"/>
  <c r="W188" i="2"/>
  <c r="Q188" i="2"/>
  <c r="V188" i="2" s="1"/>
  <c r="AK188" i="2"/>
  <c r="AP188" i="2" s="1"/>
  <c r="AA154" i="2"/>
  <c r="AE154" i="2" s="1"/>
  <c r="AK154" i="2"/>
  <c r="AM154" i="2" s="1"/>
  <c r="W154" i="2"/>
  <c r="Q154" i="2"/>
  <c r="U154" i="2" s="1"/>
  <c r="AA183" i="2"/>
  <c r="AF183" i="2" s="1"/>
  <c r="AG183" i="2"/>
  <c r="AQ183" i="2"/>
  <c r="AK183" i="2"/>
  <c r="AO183" i="2" s="1"/>
  <c r="W183" i="2"/>
  <c r="AG192" i="2"/>
  <c r="Q192" i="2"/>
  <c r="S192" i="2" s="1"/>
  <c r="AA192" i="2"/>
  <c r="AF192" i="2" s="1"/>
  <c r="AQ192" i="2"/>
  <c r="AA174" i="2"/>
  <c r="AE174" i="2" s="1"/>
  <c r="AG174" i="2"/>
  <c r="Q174" i="2"/>
  <c r="S174" i="2" s="1"/>
  <c r="W203" i="2"/>
  <c r="Q203" i="2"/>
  <c r="V203" i="2" s="1"/>
  <c r="AA203" i="2"/>
  <c r="AE203" i="2" s="1"/>
  <c r="AG213" i="2"/>
  <c r="Q213" i="2"/>
  <c r="Y213" i="2" s="1"/>
  <c r="O112" i="6" s="1"/>
  <c r="W213" i="2"/>
  <c r="AQ211" i="2"/>
  <c r="Q211" i="2"/>
  <c r="R211" i="2" s="1"/>
  <c r="AK211" i="2"/>
  <c r="AL211" i="2" s="1"/>
  <c r="AA177" i="2"/>
  <c r="AB177" i="2" s="1"/>
  <c r="W177" i="2"/>
  <c r="AQ177" i="2"/>
  <c r="Q177" i="2"/>
  <c r="Y177" i="2" s="1"/>
  <c r="O76" i="6" s="1"/>
  <c r="Q218" i="2"/>
  <c r="V218" i="2" s="1"/>
  <c r="AK218" i="2"/>
  <c r="AO218" i="2" s="1"/>
  <c r="AG218" i="2"/>
  <c r="AQ218" i="2"/>
  <c r="W218" i="2"/>
  <c r="AG163" i="2"/>
  <c r="W163" i="2"/>
  <c r="AQ163" i="2"/>
  <c r="AA163" i="2"/>
  <c r="AB163" i="2" s="1"/>
  <c r="AQ172" i="2"/>
  <c r="AG172" i="2"/>
  <c r="AA172" i="2"/>
  <c r="AI172" i="2" s="1"/>
  <c r="U71" i="6" s="1"/>
  <c r="Q172" i="2"/>
  <c r="V172" i="2" s="1"/>
  <c r="AK172" i="2"/>
  <c r="AL172" i="2" s="1"/>
  <c r="AG170" i="2"/>
  <c r="AK170" i="2"/>
  <c r="AM170" i="2" s="1"/>
  <c r="Q170" i="2"/>
  <c r="S170" i="2" s="1"/>
  <c r="AA170" i="2"/>
  <c r="AC170" i="2" s="1"/>
  <c r="AQ170" i="2"/>
  <c r="AA199" i="2"/>
  <c r="AE199" i="2" s="1"/>
  <c r="AG199" i="2"/>
  <c r="Q199" i="2"/>
  <c r="R199" i="2" s="1"/>
  <c r="AK199" i="2"/>
  <c r="AL199" i="2" s="1"/>
  <c r="AK209" i="2"/>
  <c r="AS209" i="2" s="1"/>
  <c r="AA108" i="6" s="1"/>
  <c r="AQ209" i="2"/>
  <c r="AA209" i="2"/>
  <c r="AI209" i="2" s="1"/>
  <c r="U108" i="6" s="1"/>
  <c r="AG209" i="2"/>
  <c r="W209" i="2"/>
  <c r="AA207" i="2"/>
  <c r="AC207" i="2" s="1"/>
  <c r="AQ207" i="2"/>
  <c r="W169" i="2"/>
  <c r="AA161" i="2"/>
  <c r="AB161" i="2" s="1"/>
  <c r="AQ161" i="2"/>
  <c r="W214" i="2"/>
  <c r="Q152" i="2"/>
  <c r="R152" i="2" s="1"/>
  <c r="AA152" i="2"/>
  <c r="AF152" i="2" s="1"/>
  <c r="W166" i="2"/>
  <c r="AG195" i="2"/>
  <c r="W195" i="2"/>
  <c r="AG204" i="2"/>
  <c r="Q202" i="2"/>
  <c r="Y202" i="2" s="1"/>
  <c r="O101" i="6" s="1"/>
  <c r="AK157" i="2"/>
  <c r="AL157" i="2" s="1"/>
  <c r="AQ157" i="2"/>
  <c r="AA139" i="2"/>
  <c r="S38" i="6" s="1"/>
  <c r="AK223" i="2"/>
  <c r="AM223" i="2" s="1"/>
  <c r="W223" i="2"/>
  <c r="AA210" i="2"/>
  <c r="AC210" i="2" s="1"/>
  <c r="AA205" i="2"/>
  <c r="AB205" i="2" s="1"/>
  <c r="AK159" i="2"/>
  <c r="AM159" i="2" s="1"/>
  <c r="AQ159" i="2"/>
  <c r="AQ168" i="2"/>
  <c r="AK182" i="2"/>
  <c r="AP182" i="2" s="1"/>
  <c r="AG182" i="2"/>
  <c r="AK212" i="2"/>
  <c r="AP212" i="2" s="1"/>
  <c r="AQ212" i="2"/>
  <c r="W221" i="2"/>
  <c r="AK186" i="2"/>
  <c r="Y85" i="6" s="1"/>
  <c r="Z85" i="6" s="1"/>
  <c r="AA186" i="2"/>
  <c r="AC186" i="2" s="1"/>
  <c r="AG216" i="2"/>
  <c r="AK138" i="2"/>
  <c r="Y37" i="6" s="1"/>
  <c r="Q136" i="2"/>
  <c r="M35" i="6" s="1"/>
  <c r="AK136" i="2"/>
  <c r="AM136" i="2" s="1"/>
  <c r="W136" i="2"/>
  <c r="AK169" i="2"/>
  <c r="AO169" i="2" s="1"/>
  <c r="AK214" i="2"/>
  <c r="AL214" i="2" s="1"/>
  <c r="AK152" i="2"/>
  <c r="AS152" i="2" s="1"/>
  <c r="AA51" i="6" s="1"/>
  <c r="AA195" i="2"/>
  <c r="AE195" i="2" s="1"/>
  <c r="AK202" i="2"/>
  <c r="AL202" i="2" s="1"/>
  <c r="AK139" i="2"/>
  <c r="Y38" i="6" s="1"/>
  <c r="AQ223" i="2"/>
  <c r="AK205" i="2"/>
  <c r="AL205" i="2" s="1"/>
  <c r="Q168" i="2"/>
  <c r="S168" i="2" s="1"/>
  <c r="AA182" i="2"/>
  <c r="AE182" i="2" s="1"/>
  <c r="AK221" i="2"/>
  <c r="AO221" i="2" s="1"/>
  <c r="AK216" i="2"/>
  <c r="AL216" i="2" s="1"/>
  <c r="AQ216" i="2"/>
  <c r="AQ138" i="2"/>
  <c r="W160" i="2"/>
  <c r="AG138" i="2"/>
  <c r="Q138" i="2"/>
  <c r="M37" i="6" s="1"/>
  <c r="N37" i="6" s="1"/>
  <c r="W146" i="2"/>
  <c r="Q145" i="2"/>
  <c r="U145" i="2" s="1"/>
  <c r="AG191" i="2"/>
  <c r="AK137" i="2"/>
  <c r="Y36" i="6" s="1"/>
  <c r="AQ149" i="2"/>
  <c r="AG148" i="2"/>
  <c r="AQ198" i="2"/>
  <c r="AA164" i="2"/>
  <c r="AE164" i="2" s="1"/>
  <c r="Q162" i="2"/>
  <c r="V162" i="2" s="1"/>
  <c r="AG189" i="2"/>
  <c r="AA149" i="2"/>
  <c r="AF149" i="2" s="1"/>
  <c r="AA201" i="2"/>
  <c r="AI201" i="2" s="1"/>
  <c r="U100" i="6" s="1"/>
  <c r="AG184" i="2"/>
  <c r="Q185" i="2"/>
  <c r="V185" i="2" s="1"/>
  <c r="W155" i="2"/>
  <c r="AQ197" i="2"/>
  <c r="AQ219" i="2"/>
  <c r="AK149" i="2"/>
  <c r="AO149" i="2" s="1"/>
  <c r="W149" i="2"/>
  <c r="Q201" i="2"/>
  <c r="Y201" i="2" s="1"/>
  <c r="O100" i="6" s="1"/>
  <c r="W201" i="2"/>
  <c r="W148" i="2"/>
  <c r="AA148" i="2"/>
  <c r="AI148" i="2" s="1"/>
  <c r="U47" i="6" s="1"/>
  <c r="AG146" i="2"/>
  <c r="AA146" i="2"/>
  <c r="S45" i="6" s="1"/>
  <c r="AK175" i="2"/>
  <c r="AL175" i="2" s="1"/>
  <c r="AG175" i="2"/>
  <c r="Q184" i="2"/>
  <c r="S184" i="2" s="1"/>
  <c r="AA184" i="2"/>
  <c r="AE184" i="2" s="1"/>
  <c r="AK198" i="2"/>
  <c r="AM198" i="2" s="1"/>
  <c r="AA198" i="2"/>
  <c r="AF198" i="2" s="1"/>
  <c r="AK145" i="2"/>
  <c r="Y44" i="6" s="1"/>
  <c r="AA145" i="2"/>
  <c r="S44" i="6" s="1"/>
  <c r="AQ185" i="2"/>
  <c r="AG144" i="2"/>
  <c r="AG155" i="2"/>
  <c r="AG164" i="2"/>
  <c r="AQ191" i="2"/>
  <c r="AG149" i="2"/>
  <c r="AG201" i="2"/>
  <c r="AQ201" i="2"/>
  <c r="AK148" i="2"/>
  <c r="AQ148" i="2"/>
  <c r="Q146" i="2"/>
  <c r="M45" i="6" s="1"/>
  <c r="AQ146" i="2"/>
  <c r="AQ175" i="2"/>
  <c r="Q175" i="2"/>
  <c r="V175" i="2" s="1"/>
  <c r="AQ184" i="2"/>
  <c r="W184" i="2"/>
  <c r="W198" i="2"/>
  <c r="Q198" i="2"/>
  <c r="R198" i="2" s="1"/>
  <c r="W145" i="2"/>
  <c r="AQ145" i="2"/>
  <c r="AG185" i="2"/>
  <c r="AQ144" i="2"/>
  <c r="W193" i="2"/>
  <c r="AQ164" i="2"/>
  <c r="W162" i="2"/>
  <c r="AQ140" i="2"/>
  <c r="AA144" i="2"/>
  <c r="S43" i="6" s="1"/>
  <c r="Q193" i="2"/>
  <c r="U193" i="2" s="1"/>
  <c r="AQ155" i="2"/>
  <c r="AA162" i="2"/>
  <c r="AE162" i="2" s="1"/>
  <c r="Q191" i="2"/>
  <c r="S191" i="2" s="1"/>
  <c r="W215" i="2"/>
  <c r="W189" i="2"/>
  <c r="AQ137" i="2"/>
  <c r="AK219" i="2"/>
  <c r="AO219" i="2" s="1"/>
  <c r="AA197" i="2"/>
  <c r="AE197" i="2" s="1"/>
  <c r="AA185" i="2"/>
  <c r="AB185" i="2" s="1"/>
  <c r="AK185" i="2"/>
  <c r="AM185" i="2" s="1"/>
  <c r="AK144" i="2"/>
  <c r="Q144" i="2"/>
  <c r="Y144" i="2" s="1"/>
  <c r="O43" i="6" s="1"/>
  <c r="AK193" i="2"/>
  <c r="AL193" i="2" s="1"/>
  <c r="AA193" i="2"/>
  <c r="AC193" i="2" s="1"/>
  <c r="Q155" i="2"/>
  <c r="Y155" i="2" s="1"/>
  <c r="O54" i="6" s="1"/>
  <c r="AA155" i="2"/>
  <c r="AK164" i="2"/>
  <c r="AL164" i="2" s="1"/>
  <c r="Q164" i="2"/>
  <c r="S164" i="2" s="1"/>
  <c r="AQ162" i="2"/>
  <c r="AA191" i="2"/>
  <c r="AI191" i="2" s="1"/>
  <c r="U90" i="6" s="1"/>
  <c r="Q200" i="2"/>
  <c r="U200" i="2" s="1"/>
  <c r="AQ215" i="2"/>
  <c r="Q189" i="2"/>
  <c r="V189" i="2" s="1"/>
  <c r="AA137" i="2"/>
  <c r="S36" i="6" s="1"/>
  <c r="W219" i="2"/>
  <c r="AG197" i="2"/>
  <c r="AG140" i="2"/>
  <c r="AG200" i="2"/>
  <c r="W200" i="2"/>
  <c r="AK215" i="2"/>
  <c r="AS215" i="2" s="1"/>
  <c r="AA114" i="6" s="1"/>
  <c r="AA215" i="2"/>
  <c r="AI215" i="2" s="1"/>
  <c r="U114" i="6" s="1"/>
  <c r="AQ189" i="2"/>
  <c r="Q137" i="2"/>
  <c r="M36" i="6" s="1"/>
  <c r="AG219" i="2"/>
  <c r="AK197" i="2"/>
  <c r="AS197" i="2" s="1"/>
  <c r="AA96" i="6" s="1"/>
  <c r="W140" i="2"/>
  <c r="Q140" i="2"/>
  <c r="AK162" i="2"/>
  <c r="AP162" i="2" s="1"/>
  <c r="AK191" i="2"/>
  <c r="AO191" i="2" s="1"/>
  <c r="AK200" i="2"/>
  <c r="Y99" i="6" s="1"/>
  <c r="Z99" i="6" s="1"/>
  <c r="AG215" i="2"/>
  <c r="AK189" i="2"/>
  <c r="AP189" i="2" s="1"/>
  <c r="W137" i="2"/>
  <c r="AA219" i="2"/>
  <c r="AC219" i="2" s="1"/>
  <c r="W197" i="2"/>
  <c r="AA140" i="2"/>
  <c r="AI140" i="2" s="1"/>
  <c r="U39" i="6" s="1"/>
  <c r="U138" i="2"/>
  <c r="AE207" i="2"/>
  <c r="V169" i="2"/>
  <c r="U169" i="2"/>
  <c r="S169" i="2"/>
  <c r="Y169" i="2"/>
  <c r="O68" i="6" s="1"/>
  <c r="R169" i="2"/>
  <c r="M68" i="6"/>
  <c r="N68" i="6" s="1"/>
  <c r="AC169" i="2"/>
  <c r="AB169" i="2"/>
  <c r="AF169" i="2"/>
  <c r="AE169" i="2"/>
  <c r="AI169" i="2"/>
  <c r="U68" i="6" s="1"/>
  <c r="S68" i="6"/>
  <c r="T68" i="6" s="1"/>
  <c r="AC214" i="2"/>
  <c r="AF214" i="2"/>
  <c r="AB214" i="2"/>
  <c r="AE214" i="2"/>
  <c r="AI214" i="2"/>
  <c r="U113" i="6" s="1"/>
  <c r="S113" i="6"/>
  <c r="T113" i="6" s="1"/>
  <c r="S214" i="2"/>
  <c r="AP152" i="2"/>
  <c r="AC166" i="2"/>
  <c r="AE166" i="2"/>
  <c r="AI166" i="2"/>
  <c r="U65" i="6" s="1"/>
  <c r="AF166" i="2"/>
  <c r="AB166" i="2"/>
  <c r="S65" i="6"/>
  <c r="T65" i="6" s="1"/>
  <c r="R147" i="2"/>
  <c r="Y147" i="2"/>
  <c r="O46" i="6" s="1"/>
  <c r="U147" i="2"/>
  <c r="V147" i="2"/>
  <c r="S147" i="2"/>
  <c r="M46" i="6"/>
  <c r="N46" i="6" s="1"/>
  <c r="AO204" i="2"/>
  <c r="AP204" i="2"/>
  <c r="AB202" i="2"/>
  <c r="AF202" i="2"/>
  <c r="AC202" i="2"/>
  <c r="AE202" i="2"/>
  <c r="AI202" i="2"/>
  <c r="U101" i="6" s="1"/>
  <c r="S101" i="6"/>
  <c r="T101" i="6" s="1"/>
  <c r="AL190" i="2"/>
  <c r="AO190" i="2"/>
  <c r="AS190" i="2"/>
  <c r="AA89" i="6" s="1"/>
  <c r="AP190" i="2"/>
  <c r="AM190" i="2"/>
  <c r="Y89" i="6"/>
  <c r="Z89" i="6" s="1"/>
  <c r="AM135" i="2"/>
  <c r="AB222" i="2"/>
  <c r="AF222" i="2"/>
  <c r="AC222" i="2"/>
  <c r="AE222" i="2"/>
  <c r="AI222" i="2"/>
  <c r="U121" i="6" s="1"/>
  <c r="S121" i="6"/>
  <c r="T121" i="6" s="1"/>
  <c r="AF160" i="2"/>
  <c r="AE160" i="2"/>
  <c r="AI160" i="2"/>
  <c r="U59" i="6" s="1"/>
  <c r="AC160" i="2"/>
  <c r="AB160" i="2"/>
  <c r="S59" i="6"/>
  <c r="T59" i="6" s="1"/>
  <c r="AC211" i="2"/>
  <c r="AI211" i="2"/>
  <c r="U110" i="6" s="1"/>
  <c r="AE211" i="2"/>
  <c r="AB211" i="2"/>
  <c r="AF211" i="2"/>
  <c r="S110" i="6"/>
  <c r="T110" i="6" s="1"/>
  <c r="U163" i="2"/>
  <c r="V163" i="2"/>
  <c r="Y163" i="2"/>
  <c r="O62" i="6" s="1"/>
  <c r="S163" i="2"/>
  <c r="M62" i="6"/>
  <c r="N62" i="6" s="1"/>
  <c r="R163" i="2"/>
  <c r="AS195" i="2"/>
  <c r="AA94" i="6" s="1"/>
  <c r="Y94" i="6"/>
  <c r="Z94" i="6" s="1"/>
  <c r="U159" i="2"/>
  <c r="Y159" i="2"/>
  <c r="O58" i="6" s="1"/>
  <c r="R159" i="2"/>
  <c r="V159" i="2"/>
  <c r="S159" i="2"/>
  <c r="M58" i="6"/>
  <c r="N58" i="6" s="1"/>
  <c r="Y49" i="6"/>
  <c r="Z49" i="6" s="1"/>
  <c r="AB150" i="2"/>
  <c r="AI150" i="2"/>
  <c r="U49" i="6" s="1"/>
  <c r="AF150" i="2"/>
  <c r="AE150" i="2"/>
  <c r="AC150" i="2"/>
  <c r="S49" i="6"/>
  <c r="T49" i="6" s="1"/>
  <c r="AM156" i="2"/>
  <c r="U183" i="2"/>
  <c r="Y183" i="2"/>
  <c r="O82" i="6" s="1"/>
  <c r="S183" i="2"/>
  <c r="V183" i="2"/>
  <c r="M82" i="6"/>
  <c r="N82" i="6" s="1"/>
  <c r="R183" i="2"/>
  <c r="AP207" i="2"/>
  <c r="AL207" i="2"/>
  <c r="AS207" i="2"/>
  <c r="AA106" i="6" s="1"/>
  <c r="AM207" i="2"/>
  <c r="AO207" i="2"/>
  <c r="Y106" i="6"/>
  <c r="Z106" i="6" s="1"/>
  <c r="AE213" i="2"/>
  <c r="AI213" i="2"/>
  <c r="U112" i="6" s="1"/>
  <c r="S112" i="6"/>
  <c r="T112" i="6" s="1"/>
  <c r="Y161" i="2"/>
  <c r="O60" i="6" s="1"/>
  <c r="S161" i="2"/>
  <c r="R166" i="2"/>
  <c r="V166" i="2"/>
  <c r="S166" i="2"/>
  <c r="Y166" i="2"/>
  <c r="O65" i="6" s="1"/>
  <c r="U166" i="2"/>
  <c r="M65" i="6"/>
  <c r="N65" i="6" s="1"/>
  <c r="S165" i="2"/>
  <c r="Y165" i="2"/>
  <c r="O64" i="6" s="1"/>
  <c r="U165" i="2"/>
  <c r="V165" i="2"/>
  <c r="R165" i="2"/>
  <c r="M64" i="6"/>
  <c r="N64" i="6" s="1"/>
  <c r="M94" i="6"/>
  <c r="N94" i="6" s="1"/>
  <c r="AF157" i="2"/>
  <c r="AI157" i="2"/>
  <c r="U56" i="6" s="1"/>
  <c r="AE157" i="2"/>
  <c r="AB157" i="2"/>
  <c r="AC157" i="2"/>
  <c r="S56" i="6"/>
  <c r="T56" i="6" s="1"/>
  <c r="M38" i="6"/>
  <c r="N38" i="6" s="1"/>
  <c r="U139" i="2"/>
  <c r="S139" i="2"/>
  <c r="Y139" i="2"/>
  <c r="O38" i="6" s="1"/>
  <c r="R139" i="2"/>
  <c r="V139" i="2"/>
  <c r="AS155" i="2"/>
  <c r="AA54" i="6" s="1"/>
  <c r="AO155" i="2"/>
  <c r="AP155" i="2"/>
  <c r="AM155" i="2"/>
  <c r="Y54" i="6"/>
  <c r="Z54" i="6" s="1"/>
  <c r="AL155" i="2"/>
  <c r="AF187" i="2"/>
  <c r="AP173" i="2"/>
  <c r="AO173" i="2"/>
  <c r="AM173" i="2"/>
  <c r="AS173" i="2"/>
  <c r="AA72" i="6" s="1"/>
  <c r="AL173" i="2"/>
  <c r="Y72" i="6"/>
  <c r="Z72" i="6" s="1"/>
  <c r="U215" i="2"/>
  <c r="Y215" i="2"/>
  <c r="O114" i="6" s="1"/>
  <c r="S215" i="2"/>
  <c r="M114" i="6"/>
  <c r="N114" i="6" s="1"/>
  <c r="V215" i="2"/>
  <c r="R215" i="2"/>
  <c r="S42" i="6"/>
  <c r="AB189" i="2"/>
  <c r="AE189" i="2"/>
  <c r="AI189" i="2"/>
  <c r="U88" i="6" s="1"/>
  <c r="AC189" i="2"/>
  <c r="AF189" i="2"/>
  <c r="S88" i="6"/>
  <c r="T88" i="6" s="1"/>
  <c r="R186" i="2"/>
  <c r="S186" i="2"/>
  <c r="V186" i="2"/>
  <c r="U186" i="2"/>
  <c r="Y186" i="2"/>
  <c r="O85" i="6" s="1"/>
  <c r="M85" i="6"/>
  <c r="N85" i="6" s="1"/>
  <c r="Y219" i="2"/>
  <c r="O118" i="6" s="1"/>
  <c r="V219" i="2"/>
  <c r="U219" i="2"/>
  <c r="R219" i="2"/>
  <c r="S219" i="2"/>
  <c r="M118" i="6"/>
  <c r="N118" i="6" s="1"/>
  <c r="U216" i="2"/>
  <c r="V216" i="2"/>
  <c r="Y216" i="2"/>
  <c r="O115" i="6" s="1"/>
  <c r="R216" i="2"/>
  <c r="S216" i="2"/>
  <c r="M115" i="6"/>
  <c r="N115" i="6" s="1"/>
  <c r="V197" i="2"/>
  <c r="U197" i="2"/>
  <c r="S197" i="2"/>
  <c r="R197" i="2"/>
  <c r="Y197" i="2"/>
  <c r="O96" i="6" s="1"/>
  <c r="M96" i="6"/>
  <c r="N96" i="6" s="1"/>
  <c r="AP192" i="2"/>
  <c r="AM192" i="2"/>
  <c r="AL192" i="2"/>
  <c r="AS192" i="2"/>
  <c r="AA91" i="6" s="1"/>
  <c r="AO192" i="2"/>
  <c r="Y91" i="6"/>
  <c r="Z91" i="6" s="1"/>
  <c r="R149" i="2"/>
  <c r="S149" i="2"/>
  <c r="V149" i="2"/>
  <c r="Y149" i="2"/>
  <c r="O48" i="6" s="1"/>
  <c r="U149" i="2"/>
  <c r="M48" i="6"/>
  <c r="N48" i="6" s="1"/>
  <c r="AL201" i="2"/>
  <c r="AO201" i="2"/>
  <c r="AM201" i="2"/>
  <c r="AS201" i="2"/>
  <c r="AA100" i="6" s="1"/>
  <c r="AP201" i="2"/>
  <c r="Y100" i="6"/>
  <c r="Z100" i="6" s="1"/>
  <c r="S148" i="2"/>
  <c r="R148" i="2"/>
  <c r="Y148" i="2"/>
  <c r="O47" i="6" s="1"/>
  <c r="U148" i="2"/>
  <c r="V148" i="2"/>
  <c r="M47" i="6"/>
  <c r="N47" i="6" s="1"/>
  <c r="AP213" i="2"/>
  <c r="AL213" i="2"/>
  <c r="AO213" i="2"/>
  <c r="AS213" i="2"/>
  <c r="AA112" i="6" s="1"/>
  <c r="AM213" i="2"/>
  <c r="Y112" i="6"/>
  <c r="Z112" i="6" s="1"/>
  <c r="Y60" i="6"/>
  <c r="Z60" i="6" s="1"/>
  <c r="Y45" i="6"/>
  <c r="U178" i="2"/>
  <c r="R178" i="2"/>
  <c r="S178" i="2"/>
  <c r="Y178" i="2"/>
  <c r="O77" i="6" s="1"/>
  <c r="V178" i="2"/>
  <c r="M77" i="6"/>
  <c r="N77" i="6" s="1"/>
  <c r="AF175" i="2"/>
  <c r="AI175" i="2"/>
  <c r="U74" i="6" s="1"/>
  <c r="AE175" i="2"/>
  <c r="AC175" i="2"/>
  <c r="AB175" i="2"/>
  <c r="S74" i="6"/>
  <c r="T74" i="6" s="1"/>
  <c r="AP184" i="2"/>
  <c r="AL184" i="2"/>
  <c r="AO184" i="2"/>
  <c r="AM184" i="2"/>
  <c r="AS184" i="2"/>
  <c r="AA83" i="6" s="1"/>
  <c r="Y83" i="6"/>
  <c r="Z83" i="6" s="1"/>
  <c r="S217" i="2"/>
  <c r="AF218" i="2"/>
  <c r="AI218" i="2"/>
  <c r="U117" i="6" s="1"/>
  <c r="AE218" i="2"/>
  <c r="AB218" i="2"/>
  <c r="AC218" i="2"/>
  <c r="S117" i="6"/>
  <c r="T117" i="6" s="1"/>
  <c r="AS166" i="2"/>
  <c r="AA65" i="6" s="1"/>
  <c r="AM166" i="2"/>
  <c r="AO166" i="2"/>
  <c r="AL166" i="2"/>
  <c r="AP166" i="2"/>
  <c r="Y65" i="6"/>
  <c r="Z65" i="6" s="1"/>
  <c r="AF165" i="2"/>
  <c r="AC204" i="2"/>
  <c r="AI204" i="2"/>
  <c r="U103" i="6" s="1"/>
  <c r="AE204" i="2"/>
  <c r="AF204" i="2"/>
  <c r="AB204" i="2"/>
  <c r="S103" i="6"/>
  <c r="T103" i="6" s="1"/>
  <c r="U204" i="2"/>
  <c r="Y204" i="2"/>
  <c r="O103" i="6" s="1"/>
  <c r="V204" i="2"/>
  <c r="S204" i="2"/>
  <c r="R204" i="2"/>
  <c r="M103" i="6"/>
  <c r="N103" i="6" s="1"/>
  <c r="U209" i="2"/>
  <c r="Y209" i="2"/>
  <c r="O108" i="6" s="1"/>
  <c r="S209" i="2"/>
  <c r="R209" i="2"/>
  <c r="V209" i="2"/>
  <c r="M108" i="6"/>
  <c r="N108" i="6" s="1"/>
  <c r="AS158" i="2"/>
  <c r="AA57" i="6" s="1"/>
  <c r="Y57" i="6"/>
  <c r="Z57" i="6" s="1"/>
  <c r="R223" i="2"/>
  <c r="S223" i="2"/>
  <c r="U223" i="2"/>
  <c r="V223" i="2"/>
  <c r="Y223" i="2"/>
  <c r="O122" i="6" s="1"/>
  <c r="M122" i="6"/>
  <c r="N122" i="6" s="1"/>
  <c r="R194" i="2"/>
  <c r="S194" i="2"/>
  <c r="AB206" i="2"/>
  <c r="AE173" i="2"/>
  <c r="V179" i="2"/>
  <c r="Y179" i="2"/>
  <c r="O78" i="6" s="1"/>
  <c r="U179" i="2"/>
  <c r="R179" i="2"/>
  <c r="S179" i="2"/>
  <c r="M78" i="6"/>
  <c r="N78" i="6" s="1"/>
  <c r="AI179" i="2"/>
  <c r="U78" i="6" s="1"/>
  <c r="AE179" i="2"/>
  <c r="AB179" i="2"/>
  <c r="AF179" i="2"/>
  <c r="S78" i="6"/>
  <c r="T78" i="6" s="1"/>
  <c r="AC179" i="2"/>
  <c r="AB181" i="2"/>
  <c r="AI181" i="2"/>
  <c r="U80" i="6" s="1"/>
  <c r="AE181" i="2"/>
  <c r="AC181" i="2"/>
  <c r="AF181" i="2"/>
  <c r="S80" i="6"/>
  <c r="T80" i="6" s="1"/>
  <c r="M124" i="2"/>
  <c r="AK124" i="2"/>
  <c r="AA124" i="2"/>
  <c r="W124" i="2"/>
  <c r="AQ124" i="2"/>
  <c r="Q124" i="2"/>
  <c r="AG124" i="2"/>
  <c r="C44" i="2"/>
  <c r="C151" i="2" s="1"/>
  <c r="C39" i="7"/>
  <c r="E12" i="7"/>
  <c r="U195" i="2" l="1"/>
  <c r="V161" i="2"/>
  <c r="AS204" i="2"/>
  <c r="AA103" i="6" s="1"/>
  <c r="Y195" i="2"/>
  <c r="O94" i="6" s="1"/>
  <c r="Y103" i="6"/>
  <c r="Z103" i="6" s="1"/>
  <c r="AD150" i="2"/>
  <c r="AP203" i="2"/>
  <c r="S87" i="6"/>
  <c r="T87" i="6" s="1"/>
  <c r="AC194" i="2"/>
  <c r="AE147" i="2"/>
  <c r="AL163" i="2"/>
  <c r="S66" i="6"/>
  <c r="T66" i="6" s="1"/>
  <c r="V214" i="2"/>
  <c r="AO165" i="2"/>
  <c r="Y62" i="6"/>
  <c r="Z62" i="6" s="1"/>
  <c r="AP163" i="2"/>
  <c r="AB62" i="6" s="1"/>
  <c r="AE167" i="2"/>
  <c r="Y102" i="6"/>
  <c r="Z102" i="6" s="1"/>
  <c r="AI167" i="2"/>
  <c r="U66" i="6" s="1"/>
  <c r="AP165" i="2"/>
  <c r="AB64" i="6" s="1"/>
  <c r="Y207" i="2"/>
  <c r="O106" i="6" s="1"/>
  <c r="S195" i="2"/>
  <c r="T195" i="2" s="1"/>
  <c r="V195" i="2"/>
  <c r="P94" i="6" s="1"/>
  <c r="R161" i="2"/>
  <c r="T161" i="2" s="1"/>
  <c r="AC147" i="2"/>
  <c r="AD147" i="2" s="1"/>
  <c r="AS163" i="2"/>
  <c r="AA62" i="6" s="1"/>
  <c r="AM163" i="2"/>
  <c r="AO203" i="2"/>
  <c r="AL203" i="2"/>
  <c r="AL204" i="2"/>
  <c r="AN204" i="2" s="1"/>
  <c r="U214" i="2"/>
  <c r="AM203" i="2"/>
  <c r="Y214" i="2"/>
  <c r="O113" i="6" s="1"/>
  <c r="AC167" i="2"/>
  <c r="AD167" i="2" s="1"/>
  <c r="S207" i="2"/>
  <c r="M60" i="6"/>
  <c r="N60" i="6" s="1"/>
  <c r="AF147" i="2"/>
  <c r="W46" i="6" s="1"/>
  <c r="M113" i="6"/>
  <c r="N113" i="6" s="1"/>
  <c r="AB173" i="2"/>
  <c r="AD173" i="2" s="1"/>
  <c r="Y77" i="6"/>
  <c r="Z77" i="6" s="1"/>
  <c r="AS161" i="2"/>
  <c r="AA60" i="6" s="1"/>
  <c r="U182" i="2"/>
  <c r="M109" i="6"/>
  <c r="N109" i="6" s="1"/>
  <c r="AL156" i="2"/>
  <c r="AN156" i="2" s="1"/>
  <c r="AM150" i="2"/>
  <c r="AS178" i="2"/>
  <c r="AA77" i="6" s="1"/>
  <c r="R181" i="2"/>
  <c r="T181" i="2" s="1"/>
  <c r="AO210" i="2"/>
  <c r="AM217" i="2"/>
  <c r="AP157" i="2"/>
  <c r="AC56" i="6" s="1"/>
  <c r="S108" i="6"/>
  <c r="T108" i="6" s="1"/>
  <c r="AB165" i="2"/>
  <c r="AM178" i="2"/>
  <c r="M80" i="6"/>
  <c r="N80" i="6" s="1"/>
  <c r="AS210" i="2"/>
  <c r="AA109" i="6" s="1"/>
  <c r="R176" i="2"/>
  <c r="Y116" i="6"/>
  <c r="Z116" i="6" s="1"/>
  <c r="AS151" i="2"/>
  <c r="AA50" i="6" s="1"/>
  <c r="AF208" i="2"/>
  <c r="V107" i="6" s="1"/>
  <c r="Y187" i="2"/>
  <c r="O86" i="6" s="1"/>
  <c r="AL176" i="2"/>
  <c r="S69" i="6"/>
  <c r="T69" i="6" s="1"/>
  <c r="V194" i="2"/>
  <c r="P93" i="6" s="1"/>
  <c r="AL158" i="2"/>
  <c r="M91" i="6"/>
  <c r="N91" i="6" s="1"/>
  <c r="S72" i="6"/>
  <c r="T72" i="6" s="1"/>
  <c r="M93" i="6"/>
  <c r="N93" i="6" s="1"/>
  <c r="AO158" i="2"/>
  <c r="AO157" i="2"/>
  <c r="U181" i="2"/>
  <c r="M81" i="6"/>
  <c r="N81" i="6" s="1"/>
  <c r="AE187" i="2"/>
  <c r="U176" i="2"/>
  <c r="AO217" i="2"/>
  <c r="S221" i="2"/>
  <c r="AI208" i="2"/>
  <c r="U107" i="6" s="1"/>
  <c r="V187" i="2"/>
  <c r="Q86" i="6" s="1"/>
  <c r="AS176" i="2"/>
  <c r="AA75" i="6" s="1"/>
  <c r="AS177" i="2"/>
  <c r="AA76" i="6" s="1"/>
  <c r="Y192" i="2"/>
  <c r="O91" i="6" s="1"/>
  <c r="Y188" i="2"/>
  <c r="O87" i="6" s="1"/>
  <c r="AF173" i="2"/>
  <c r="V72" i="6" s="1"/>
  <c r="AI173" i="2"/>
  <c r="U72" i="6" s="1"/>
  <c r="U194" i="2"/>
  <c r="AM158" i="2"/>
  <c r="AC165" i="2"/>
  <c r="AE165" i="2"/>
  <c r="AP178" i="2"/>
  <c r="AC77" i="6" s="1"/>
  <c r="AL161" i="2"/>
  <c r="Y181" i="2"/>
  <c r="O80" i="6" s="1"/>
  <c r="R210" i="2"/>
  <c r="S86" i="6"/>
  <c r="T86" i="6" s="1"/>
  <c r="Y176" i="2"/>
  <c r="O75" i="6" s="1"/>
  <c r="AP217" i="2"/>
  <c r="AB116" i="6" s="1"/>
  <c r="Y221" i="2"/>
  <c r="O120" i="6" s="1"/>
  <c r="AO212" i="2"/>
  <c r="AO150" i="2"/>
  <c r="AM195" i="2"/>
  <c r="AM177" i="2"/>
  <c r="AE208" i="2"/>
  <c r="AM164" i="2"/>
  <c r="AN164" i="2" s="1"/>
  <c r="R187" i="2"/>
  <c r="Y75" i="6"/>
  <c r="Z75" i="6" s="1"/>
  <c r="AP176" i="2"/>
  <c r="AC75" i="6" s="1"/>
  <c r="AI170" i="2"/>
  <c r="U69" i="6" s="1"/>
  <c r="AL177" i="2"/>
  <c r="R192" i="2"/>
  <c r="T192" i="2" s="1"/>
  <c r="S188" i="2"/>
  <c r="S64" i="6"/>
  <c r="T64" i="6" s="1"/>
  <c r="AL178" i="2"/>
  <c r="AM161" i="2"/>
  <c r="AP161" i="2"/>
  <c r="AC60" i="6" s="1"/>
  <c r="V181" i="2"/>
  <c r="V182" i="2"/>
  <c r="Q81" i="6" s="1"/>
  <c r="Y109" i="6"/>
  <c r="Z109" i="6" s="1"/>
  <c r="AL217" i="2"/>
  <c r="AL151" i="2"/>
  <c r="Y55" i="6"/>
  <c r="Z55" i="6" s="1"/>
  <c r="AC209" i="2"/>
  <c r="M86" i="6"/>
  <c r="N86" i="6" s="1"/>
  <c r="S187" i="2"/>
  <c r="AM176" i="2"/>
  <c r="AC213" i="2"/>
  <c r="AD213" i="2" s="1"/>
  <c r="AF213" i="2"/>
  <c r="W112" i="6" s="1"/>
  <c r="AO177" i="2"/>
  <c r="AL135" i="2"/>
  <c r="AN135" i="2" s="1"/>
  <c r="Y196" i="2"/>
  <c r="O95" i="6" s="1"/>
  <c r="AS208" i="2"/>
  <c r="AA107" i="6" s="1"/>
  <c r="U218" i="2"/>
  <c r="Y76" i="6"/>
  <c r="Z76" i="6" s="1"/>
  <c r="S105" i="6"/>
  <c r="T105" i="6" s="1"/>
  <c r="AI206" i="2"/>
  <c r="U105" i="6" s="1"/>
  <c r="AC206" i="2"/>
  <c r="AD206" i="2" s="1"/>
  <c r="AS194" i="2"/>
  <c r="AA93" i="6" s="1"/>
  <c r="AF167" i="2"/>
  <c r="V66" i="6" s="1"/>
  <c r="Y66" i="6"/>
  <c r="Z66" i="6" s="1"/>
  <c r="Y64" i="6"/>
  <c r="Z64" i="6" s="1"/>
  <c r="AL165" i="2"/>
  <c r="AN165" i="2" s="1"/>
  <c r="M106" i="6"/>
  <c r="N106" i="6" s="1"/>
  <c r="U207" i="2"/>
  <c r="U172" i="2"/>
  <c r="AI147" i="2"/>
  <c r="U46" i="6" s="1"/>
  <c r="AE180" i="2"/>
  <c r="AO182" i="2"/>
  <c r="AE206" i="2"/>
  <c r="AL167" i="2"/>
  <c r="AS165" i="2"/>
  <c r="AA64" i="6" s="1"/>
  <c r="AS169" i="2"/>
  <c r="AA68" i="6" s="1"/>
  <c r="R207" i="2"/>
  <c r="Y158" i="2"/>
  <c r="O57" i="6" s="1"/>
  <c r="S46" i="6"/>
  <c r="T46" i="6" s="1"/>
  <c r="AF171" i="2"/>
  <c r="V70" i="6" s="1"/>
  <c r="M55" i="6"/>
  <c r="N55" i="6" s="1"/>
  <c r="AO171" i="2"/>
  <c r="AS196" i="2"/>
  <c r="AA95" i="6" s="1"/>
  <c r="S196" i="2"/>
  <c r="T196" i="2" s="1"/>
  <c r="AL206" i="2"/>
  <c r="M95" i="6"/>
  <c r="N95" i="6" s="1"/>
  <c r="Y199" i="2"/>
  <c r="O98" i="6" s="1"/>
  <c r="R182" i="2"/>
  <c r="T182" i="2" s="1"/>
  <c r="Y210" i="2"/>
  <c r="O109" i="6" s="1"/>
  <c r="AM210" i="2"/>
  <c r="AO174" i="2"/>
  <c r="AP151" i="2"/>
  <c r="AC50" i="6" s="1"/>
  <c r="AI186" i="2"/>
  <c r="U85" i="6" s="1"/>
  <c r="R221" i="2"/>
  <c r="AO156" i="2"/>
  <c r="AO198" i="2"/>
  <c r="Y145" i="2"/>
  <c r="O44" i="6" s="1"/>
  <c r="AO152" i="2"/>
  <c r="AP205" i="2"/>
  <c r="AC104" i="6" s="1"/>
  <c r="U196" i="2"/>
  <c r="U199" i="2"/>
  <c r="Y107" i="6"/>
  <c r="Z107" i="6" s="1"/>
  <c r="Y182" i="2"/>
  <c r="O81" i="6" s="1"/>
  <c r="AL210" i="2"/>
  <c r="Y35" i="6"/>
  <c r="S85" i="6"/>
  <c r="T85" i="6" s="1"/>
  <c r="AS156" i="2"/>
  <c r="AA55" i="6" s="1"/>
  <c r="V208" i="2"/>
  <c r="P107" i="6" s="1"/>
  <c r="AD166" i="2"/>
  <c r="R151" i="2"/>
  <c r="V196" i="2"/>
  <c r="Q95" i="6" s="1"/>
  <c r="AL208" i="2"/>
  <c r="AM174" i="2"/>
  <c r="AN174" i="2" s="1"/>
  <c r="AS181" i="2"/>
  <c r="AA80" i="6" s="1"/>
  <c r="AC151" i="2"/>
  <c r="Y208" i="2"/>
  <c r="O107" i="6" s="1"/>
  <c r="AM208" i="2"/>
  <c r="Y95" i="6"/>
  <c r="Z95" i="6" s="1"/>
  <c r="Y73" i="6"/>
  <c r="Z73" i="6" s="1"/>
  <c r="AP174" i="2"/>
  <c r="AB73" i="6" s="1"/>
  <c r="AO181" i="2"/>
  <c r="Y52" i="6"/>
  <c r="Z52" i="6" s="1"/>
  <c r="AB151" i="2"/>
  <c r="AD151" i="2" s="1"/>
  <c r="S173" i="2"/>
  <c r="AM206" i="2"/>
  <c r="M107" i="6"/>
  <c r="N107" i="6" s="1"/>
  <c r="S208" i="2"/>
  <c r="AP196" i="2"/>
  <c r="AC95" i="6" s="1"/>
  <c r="AS174" i="2"/>
  <c r="AA73" i="6" s="1"/>
  <c r="AI168" i="2"/>
  <c r="U67" i="6" s="1"/>
  <c r="AP206" i="2"/>
  <c r="AC105" i="6" s="1"/>
  <c r="R208" i="2"/>
  <c r="AC200" i="2"/>
  <c r="AS214" i="2"/>
  <c r="AA113" i="6" s="1"/>
  <c r="S180" i="2"/>
  <c r="T180" i="2" s="1"/>
  <c r="AL200" i="2"/>
  <c r="AB196" i="2"/>
  <c r="AD196" i="2" s="1"/>
  <c r="AL223" i="2"/>
  <c r="AN223" i="2" s="1"/>
  <c r="AI174" i="2"/>
  <c r="U73" i="6" s="1"/>
  <c r="Y212" i="2"/>
  <c r="O111" i="6" s="1"/>
  <c r="AF223" i="2"/>
  <c r="V122" i="6" s="1"/>
  <c r="Y79" i="6"/>
  <c r="Z79" i="6" s="1"/>
  <c r="AE200" i="2"/>
  <c r="AP154" i="2"/>
  <c r="AB53" i="6" s="1"/>
  <c r="AL187" i="2"/>
  <c r="AM220" i="2"/>
  <c r="V157" i="2"/>
  <c r="Q56" i="6" s="1"/>
  <c r="AI212" i="2"/>
  <c r="U111" i="6" s="1"/>
  <c r="AM180" i="2"/>
  <c r="AN180" i="2" s="1"/>
  <c r="AF176" i="2"/>
  <c r="V75" i="6" s="1"/>
  <c r="AB197" i="2"/>
  <c r="R193" i="2"/>
  <c r="U217" i="2"/>
  <c r="M105" i="6"/>
  <c r="N105" i="6" s="1"/>
  <c r="R167" i="2"/>
  <c r="T167" i="2" s="1"/>
  <c r="Y203" i="2"/>
  <c r="O102" i="6" s="1"/>
  <c r="AL179" i="2"/>
  <c r="R202" i="2"/>
  <c r="R153" i="2"/>
  <c r="AI182" i="2"/>
  <c r="U81" i="6" s="1"/>
  <c r="AP159" i="2"/>
  <c r="AC58" i="6" s="1"/>
  <c r="AF177" i="2"/>
  <c r="V76" i="6" s="1"/>
  <c r="S162" i="2"/>
  <c r="S52" i="6"/>
  <c r="T52" i="6" s="1"/>
  <c r="AE219" i="2"/>
  <c r="AI219" i="2"/>
  <c r="U118" i="6" s="1"/>
  <c r="AB184" i="2"/>
  <c r="AI184" i="2"/>
  <c r="U83" i="6" s="1"/>
  <c r="AM186" i="2"/>
  <c r="AL186" i="2"/>
  <c r="V170" i="2"/>
  <c r="P69" i="6" s="1"/>
  <c r="R170" i="2"/>
  <c r="T170" i="2" s="1"/>
  <c r="AF163" i="2"/>
  <c r="V62" i="6" s="1"/>
  <c r="S62" i="6"/>
  <c r="T62" i="6" s="1"/>
  <c r="S222" i="2"/>
  <c r="R222" i="2"/>
  <c r="S205" i="2"/>
  <c r="T205" i="2" s="1"/>
  <c r="M104" i="6"/>
  <c r="N104" i="6" s="1"/>
  <c r="AE178" i="2"/>
  <c r="S77" i="6"/>
  <c r="T77" i="6" s="1"/>
  <c r="S96" i="6"/>
  <c r="T96" i="6" s="1"/>
  <c r="AB200" i="2"/>
  <c r="Y193" i="2"/>
  <c r="O92" i="6" s="1"/>
  <c r="S75" i="6"/>
  <c r="T75" i="6" s="1"/>
  <c r="AB176" i="2"/>
  <c r="AD176" i="2" s="1"/>
  <c r="Y217" i="2"/>
  <c r="O116" i="6" s="1"/>
  <c r="Y113" i="6"/>
  <c r="Z113" i="6" s="1"/>
  <c r="AO214" i="2"/>
  <c r="AS200" i="2"/>
  <c r="AA99" i="6" s="1"/>
  <c r="Y222" i="2"/>
  <c r="O121" i="6" s="1"/>
  <c r="S206" i="2"/>
  <c r="AC153" i="2"/>
  <c r="S95" i="6"/>
  <c r="T95" i="6" s="1"/>
  <c r="AF196" i="2"/>
  <c r="W95" i="6" s="1"/>
  <c r="AO187" i="2"/>
  <c r="Y122" i="6"/>
  <c r="Z122" i="6" s="1"/>
  <c r="AP223" i="2"/>
  <c r="AC122" i="6" s="1"/>
  <c r="M102" i="6"/>
  <c r="N102" i="6" s="1"/>
  <c r="AF197" i="2"/>
  <c r="W96" i="6" s="1"/>
  <c r="AF200" i="2"/>
  <c r="W99" i="6" s="1"/>
  <c r="V193" i="2"/>
  <c r="P92" i="6" s="1"/>
  <c r="AI197" i="2"/>
  <c r="U96" i="6" s="1"/>
  <c r="S99" i="6"/>
  <c r="T99" i="6" s="1"/>
  <c r="S193" i="2"/>
  <c r="AI176" i="2"/>
  <c r="U75" i="6" s="1"/>
  <c r="M116" i="6"/>
  <c r="N116" i="6" s="1"/>
  <c r="R217" i="2"/>
  <c r="T217" i="2" s="1"/>
  <c r="AM214" i="2"/>
  <c r="AN214" i="2" s="1"/>
  <c r="V180" i="2"/>
  <c r="Q79" i="6" s="1"/>
  <c r="M121" i="6"/>
  <c r="N121" i="6" s="1"/>
  <c r="V206" i="2"/>
  <c r="Q105" i="6" s="1"/>
  <c r="R206" i="2"/>
  <c r="AE196" i="2"/>
  <c r="AM187" i="2"/>
  <c r="AS223" i="2"/>
  <c r="AA122" i="6" s="1"/>
  <c r="AE163" i="2"/>
  <c r="S218" i="2"/>
  <c r="U203" i="2"/>
  <c r="AS186" i="2"/>
  <c r="AA85" i="6" s="1"/>
  <c r="AS179" i="2"/>
  <c r="AA78" i="6" s="1"/>
  <c r="V205" i="2"/>
  <c r="P104" i="6" s="1"/>
  <c r="AS220" i="2"/>
  <c r="AA119" i="6" s="1"/>
  <c r="R157" i="2"/>
  <c r="V202" i="2"/>
  <c r="Q101" i="6" s="1"/>
  <c r="U170" i="2"/>
  <c r="R172" i="2"/>
  <c r="S83" i="6"/>
  <c r="T83" i="6" s="1"/>
  <c r="AI178" i="2"/>
  <c r="U77" i="6" s="1"/>
  <c r="AF174" i="2"/>
  <c r="W73" i="6" s="1"/>
  <c r="V212" i="2"/>
  <c r="P111" i="6" s="1"/>
  <c r="AC212" i="2"/>
  <c r="AB182" i="2"/>
  <c r="Y58" i="6"/>
  <c r="Z58" i="6" s="1"/>
  <c r="AL159" i="2"/>
  <c r="AN159" i="2" s="1"/>
  <c r="S153" i="2"/>
  <c r="AI223" i="2"/>
  <c r="U122" i="6" s="1"/>
  <c r="AI177" i="2"/>
  <c r="U76" i="6" s="1"/>
  <c r="AB180" i="2"/>
  <c r="AD180" i="2" s="1"/>
  <c r="AO180" i="2"/>
  <c r="AF207" i="2"/>
  <c r="W106" i="6" s="1"/>
  <c r="AO148" i="2"/>
  <c r="AS148" i="2"/>
  <c r="AA47" i="6" s="1"/>
  <c r="AL221" i="2"/>
  <c r="AS221" i="2"/>
  <c r="AA120" i="6" s="1"/>
  <c r="AL212" i="2"/>
  <c r="Y111" i="6"/>
  <c r="Z111" i="6" s="1"/>
  <c r="AS172" i="2"/>
  <c r="AA71" i="6" s="1"/>
  <c r="AO172" i="2"/>
  <c r="AL218" i="2"/>
  <c r="AM218" i="2"/>
  <c r="AI203" i="2"/>
  <c r="U102" i="6" s="1"/>
  <c r="AC203" i="2"/>
  <c r="AF190" i="2"/>
  <c r="W89" i="6" s="1"/>
  <c r="AC190" i="2"/>
  <c r="U221" i="2"/>
  <c r="M120" i="6"/>
  <c r="N120" i="6" s="1"/>
  <c r="AM151" i="2"/>
  <c r="Y50" i="6"/>
  <c r="Z50" i="6" s="1"/>
  <c r="S210" i="2"/>
  <c r="T210" i="2" s="1"/>
  <c r="U210" i="2"/>
  <c r="V176" i="2"/>
  <c r="Q75" i="6" s="1"/>
  <c r="S176" i="2"/>
  <c r="AB187" i="2"/>
  <c r="AC187" i="2"/>
  <c r="AC208" i="2"/>
  <c r="AB208" i="2"/>
  <c r="AL195" i="2"/>
  <c r="AP195" i="2"/>
  <c r="AC94" i="6" s="1"/>
  <c r="AP150" i="2"/>
  <c r="AB49" i="6" s="1"/>
  <c r="AL150" i="2"/>
  <c r="AB153" i="2"/>
  <c r="AF153" i="2"/>
  <c r="V52" i="6" s="1"/>
  <c r="R218" i="2"/>
  <c r="T218" i="2" s="1"/>
  <c r="S203" i="2"/>
  <c r="AO186" i="2"/>
  <c r="Y205" i="2"/>
  <c r="O104" i="6" s="1"/>
  <c r="Y119" i="6"/>
  <c r="Z119" i="6" s="1"/>
  <c r="AO220" i="2"/>
  <c r="M101" i="6"/>
  <c r="N101" i="6" s="1"/>
  <c r="U202" i="2"/>
  <c r="Y170" i="2"/>
  <c r="O69" i="6" s="1"/>
  <c r="Y172" i="2"/>
  <c r="O71" i="6" s="1"/>
  <c r="AC184" i="2"/>
  <c r="AC178" i="2"/>
  <c r="AD178" i="2" s="1"/>
  <c r="S73" i="6"/>
  <c r="T73" i="6" s="1"/>
  <c r="AB174" i="2"/>
  <c r="S111" i="6"/>
  <c r="T111" i="6" s="1"/>
  <c r="AB212" i="2"/>
  <c r="AO159" i="2"/>
  <c r="S122" i="6"/>
  <c r="T122" i="6" s="1"/>
  <c r="AB223" i="2"/>
  <c r="AD223" i="2" s="1"/>
  <c r="AP180" i="2"/>
  <c r="AB79" i="6" s="1"/>
  <c r="AP200" i="2"/>
  <c r="AC99" i="6" s="1"/>
  <c r="AO200" i="2"/>
  <c r="AC155" i="2"/>
  <c r="AF155" i="2"/>
  <c r="W54" i="6" s="1"/>
  <c r="U162" i="2"/>
  <c r="R162" i="2"/>
  <c r="AC182" i="2"/>
  <c r="S81" i="6"/>
  <c r="T81" i="6" s="1"/>
  <c r="AE177" i="2"/>
  <c r="S76" i="6"/>
  <c r="T76" i="6" s="1"/>
  <c r="AL154" i="2"/>
  <c r="AN154" i="2" s="1"/>
  <c r="AO154" i="2"/>
  <c r="AM179" i="2"/>
  <c r="AN179" i="2" s="1"/>
  <c r="AO179" i="2"/>
  <c r="U153" i="2"/>
  <c r="M52" i="6"/>
  <c r="N52" i="6" s="1"/>
  <c r="R212" i="2"/>
  <c r="S212" i="2"/>
  <c r="V167" i="2"/>
  <c r="P66" i="6" s="1"/>
  <c r="M66" i="6"/>
  <c r="N66" i="6" s="1"/>
  <c r="U157" i="2"/>
  <c r="S157" i="2"/>
  <c r="AI180" i="2"/>
  <c r="U79" i="6" s="1"/>
  <c r="S79" i="6"/>
  <c r="T79" i="6" s="1"/>
  <c r="AC197" i="2"/>
  <c r="U180" i="2"/>
  <c r="AB219" i="2"/>
  <c r="AD219" i="2" s="1"/>
  <c r="Y53" i="6"/>
  <c r="Z53" i="6" s="1"/>
  <c r="U167" i="2"/>
  <c r="AC163" i="2"/>
  <c r="AD163" i="2" s="1"/>
  <c r="M92" i="6"/>
  <c r="N92" i="6" s="1"/>
  <c r="AE176" i="2"/>
  <c r="AP214" i="2"/>
  <c r="AC113" i="6" s="1"/>
  <c r="M79" i="6"/>
  <c r="N79" i="6" s="1"/>
  <c r="Y180" i="2"/>
  <c r="O79" i="6" s="1"/>
  <c r="AF219" i="2"/>
  <c r="V118" i="6" s="1"/>
  <c r="AS154" i="2"/>
  <c r="AA53" i="6" s="1"/>
  <c r="AM200" i="2"/>
  <c r="U222" i="2"/>
  <c r="Y206" i="2"/>
  <c r="O105" i="6" s="1"/>
  <c r="AE153" i="2"/>
  <c r="AI196" i="2"/>
  <c r="U95" i="6" s="1"/>
  <c r="Y86" i="6"/>
  <c r="Z86" i="6" s="1"/>
  <c r="AP187" i="2"/>
  <c r="AB86" i="6" s="1"/>
  <c r="AO223" i="2"/>
  <c r="Y167" i="2"/>
  <c r="O66" i="6" s="1"/>
  <c r="AI163" i="2"/>
  <c r="U62" i="6" s="1"/>
  <c r="M117" i="6"/>
  <c r="N117" i="6" s="1"/>
  <c r="Y218" i="2"/>
  <c r="O117" i="6" s="1"/>
  <c r="R203" i="2"/>
  <c r="T203" i="2" s="1"/>
  <c r="AP186" i="2"/>
  <c r="AB85" i="6" s="1"/>
  <c r="AP179" i="2"/>
  <c r="AC78" i="6" s="1"/>
  <c r="Y162" i="2"/>
  <c r="O61" i="6" s="1"/>
  <c r="U205" i="2"/>
  <c r="AL220" i="2"/>
  <c r="Y157" i="2"/>
  <c r="O56" i="6" s="1"/>
  <c r="S202" i="2"/>
  <c r="M69" i="6"/>
  <c r="N69" i="6" s="1"/>
  <c r="M71" i="6"/>
  <c r="N71" i="6" s="1"/>
  <c r="S172" i="2"/>
  <c r="AF178" i="2"/>
  <c r="V77" i="6" s="1"/>
  <c r="AC174" i="2"/>
  <c r="U212" i="2"/>
  <c r="AF212" i="2"/>
  <c r="V111" i="6" s="1"/>
  <c r="AF182" i="2"/>
  <c r="W81" i="6" s="1"/>
  <c r="AC191" i="2"/>
  <c r="AS159" i="2"/>
  <c r="AA58" i="6" s="1"/>
  <c r="V153" i="2"/>
  <c r="P52" i="6" s="1"/>
  <c r="AE223" i="2"/>
  <c r="AC177" i="2"/>
  <c r="AD177" i="2" s="1"/>
  <c r="AF180" i="2"/>
  <c r="W79" i="6" s="1"/>
  <c r="AS180" i="2"/>
  <c r="AA79" i="6" s="1"/>
  <c r="S106" i="6"/>
  <c r="T106" i="6" s="1"/>
  <c r="S55" i="6"/>
  <c r="T55" i="6" s="1"/>
  <c r="AE156" i="2"/>
  <c r="V177" i="2"/>
  <c r="Q76" i="6" s="1"/>
  <c r="AI164" i="2"/>
  <c r="U63" i="6" s="1"/>
  <c r="AB171" i="2"/>
  <c r="V156" i="2"/>
  <c r="Q55" i="6" s="1"/>
  <c r="V213" i="2"/>
  <c r="P112" i="6" s="1"/>
  <c r="AF199" i="2"/>
  <c r="W98" i="6" s="1"/>
  <c r="Y108" i="6"/>
  <c r="Z108" i="6" s="1"/>
  <c r="AP168" i="2"/>
  <c r="AB67" i="6" s="1"/>
  <c r="AL194" i="2"/>
  <c r="AN194" i="2" s="1"/>
  <c r="AB152" i="2"/>
  <c r="AO208" i="2"/>
  <c r="AF156" i="2"/>
  <c r="V55" i="6" s="1"/>
  <c r="AE205" i="2"/>
  <c r="AM196" i="2"/>
  <c r="AL196" i="2"/>
  <c r="AO211" i="2"/>
  <c r="AF216" i="2"/>
  <c r="W115" i="6" s="1"/>
  <c r="AP222" i="2"/>
  <c r="AC121" i="6" s="1"/>
  <c r="AC171" i="2"/>
  <c r="S82" i="6"/>
  <c r="T82" i="6" s="1"/>
  <c r="R156" i="2"/>
  <c r="U173" i="2"/>
  <c r="AO206" i="2"/>
  <c r="V220" i="2"/>
  <c r="P119" i="6" s="1"/>
  <c r="AS147" i="2"/>
  <c r="AA46" i="6" s="1"/>
  <c r="AB217" i="2"/>
  <c r="Y70" i="6"/>
  <c r="Z70" i="6" s="1"/>
  <c r="AM171" i="2"/>
  <c r="AN171" i="2" s="1"/>
  <c r="M49" i="6"/>
  <c r="N49" i="6" s="1"/>
  <c r="AM167" i="2"/>
  <c r="AP167" i="2"/>
  <c r="AC66" i="6" s="1"/>
  <c r="R171" i="2"/>
  <c r="AP191" i="2"/>
  <c r="AB90" i="6" s="1"/>
  <c r="AE194" i="2"/>
  <c r="AE158" i="2"/>
  <c r="M110" i="6"/>
  <c r="N110" i="6" s="1"/>
  <c r="AE216" i="2"/>
  <c r="AS222" i="2"/>
  <c r="AA121" i="6" s="1"/>
  <c r="AI220" i="2"/>
  <c r="U119" i="6" s="1"/>
  <c r="AE171" i="2"/>
  <c r="S156" i="2"/>
  <c r="U156" i="2"/>
  <c r="AI161" i="2"/>
  <c r="U60" i="6" s="1"/>
  <c r="AS171" i="2"/>
  <c r="AA70" i="6" s="1"/>
  <c r="AL219" i="2"/>
  <c r="Y150" i="2"/>
  <c r="O49" i="6" s="1"/>
  <c r="S58" i="6"/>
  <c r="T58" i="6" s="1"/>
  <c r="Y93" i="6"/>
  <c r="Z93" i="6" s="1"/>
  <c r="AP194" i="2"/>
  <c r="AC93" i="6" s="1"/>
  <c r="M89" i="6"/>
  <c r="N89" i="6" s="1"/>
  <c r="AS167" i="2"/>
  <c r="AA66" i="6" s="1"/>
  <c r="S53" i="6"/>
  <c r="T53" i="6" s="1"/>
  <c r="S160" i="2"/>
  <c r="T160" i="2" s="1"/>
  <c r="R168" i="2"/>
  <c r="T168" i="2" s="1"/>
  <c r="AB159" i="2"/>
  <c r="AD159" i="2" s="1"/>
  <c r="AO194" i="2"/>
  <c r="AE152" i="2"/>
  <c r="Y68" i="6"/>
  <c r="Z68" i="6" s="1"/>
  <c r="AI154" i="2"/>
  <c r="U53" i="6" s="1"/>
  <c r="AM202" i="2"/>
  <c r="AN202" i="2" s="1"/>
  <c r="M76" i="6"/>
  <c r="N76" i="6" s="1"/>
  <c r="Y80" i="6"/>
  <c r="Z80" i="6" s="1"/>
  <c r="AC215" i="2"/>
  <c r="AP170" i="2"/>
  <c r="AC69" i="6" s="1"/>
  <c r="R213" i="2"/>
  <c r="S70" i="6"/>
  <c r="T70" i="6" s="1"/>
  <c r="AC183" i="2"/>
  <c r="R173" i="2"/>
  <c r="Y105" i="6"/>
  <c r="Z105" i="6" s="1"/>
  <c r="AB172" i="2"/>
  <c r="AP171" i="2"/>
  <c r="AC70" i="6" s="1"/>
  <c r="Y138" i="2"/>
  <c r="O37" i="6" s="1"/>
  <c r="AE191" i="2"/>
  <c r="AI155" i="2"/>
  <c r="U54" i="6" s="1"/>
  <c r="S144" i="2"/>
  <c r="AI207" i="2"/>
  <c r="U106" i="6" s="1"/>
  <c r="S90" i="6"/>
  <c r="T90" i="6" s="1"/>
  <c r="AB207" i="2"/>
  <c r="AD207" i="2" s="1"/>
  <c r="S150" i="2"/>
  <c r="V150" i="2"/>
  <c r="Q49" i="6" s="1"/>
  <c r="U168" i="2"/>
  <c r="S190" i="2"/>
  <c r="AM169" i="2"/>
  <c r="U171" i="2"/>
  <c r="AS191" i="2"/>
  <c r="AA90" i="6" s="1"/>
  <c r="S93" i="6"/>
  <c r="T93" i="6" s="1"/>
  <c r="AI194" i="2"/>
  <c r="U93" i="6" s="1"/>
  <c r="AF205" i="2"/>
  <c r="W104" i="6" s="1"/>
  <c r="AC158" i="2"/>
  <c r="AD158" i="2" s="1"/>
  <c r="AM209" i="2"/>
  <c r="Y67" i="6"/>
  <c r="Z67" i="6" s="1"/>
  <c r="R191" i="2"/>
  <c r="T191" i="2" s="1"/>
  <c r="S119" i="6"/>
  <c r="T119" i="6" s="1"/>
  <c r="S158" i="2"/>
  <c r="V158" i="2"/>
  <c r="Q57" i="6" s="1"/>
  <c r="Y69" i="6"/>
  <c r="Z69" i="6" s="1"/>
  <c r="AO170" i="2"/>
  <c r="S213" i="2"/>
  <c r="M100" i="6"/>
  <c r="N100" i="6" s="1"/>
  <c r="AB183" i="2"/>
  <c r="S98" i="6"/>
  <c r="T98" i="6" s="1"/>
  <c r="AC199" i="2"/>
  <c r="S71" i="6"/>
  <c r="T71" i="6" s="1"/>
  <c r="AC172" i="2"/>
  <c r="Y46" i="6"/>
  <c r="Z46" i="6" s="1"/>
  <c r="AO147" i="2"/>
  <c r="AE217" i="2"/>
  <c r="AC161" i="2"/>
  <c r="AD161" i="2" s="1"/>
  <c r="V138" i="2"/>
  <c r="Q37" i="6" s="1"/>
  <c r="AL182" i="2"/>
  <c r="AI152" i="2"/>
  <c r="U51" i="6" s="1"/>
  <c r="AP169" i="2"/>
  <c r="AC68" i="6" s="1"/>
  <c r="M70" i="6"/>
  <c r="N70" i="6" s="1"/>
  <c r="S171" i="2"/>
  <c r="AC154" i="2"/>
  <c r="AB188" i="2"/>
  <c r="AE188" i="2"/>
  <c r="AB194" i="2"/>
  <c r="AD194" i="2" s="1"/>
  <c r="S104" i="6"/>
  <c r="T104" i="6" s="1"/>
  <c r="AC205" i="2"/>
  <c r="AD205" i="2" s="1"/>
  <c r="S57" i="6"/>
  <c r="T57" i="6" s="1"/>
  <c r="AF158" i="2"/>
  <c r="V57" i="6" s="1"/>
  <c r="AL209" i="2"/>
  <c r="AO209" i="2"/>
  <c r="Y101" i="6"/>
  <c r="Z101" i="6" s="1"/>
  <c r="AP202" i="2"/>
  <c r="AC101" i="6" s="1"/>
  <c r="U177" i="2"/>
  <c r="Y110" i="6"/>
  <c r="Z110" i="6" s="1"/>
  <c r="AM211" i="2"/>
  <c r="AN211" i="2" s="1"/>
  <c r="AM160" i="2"/>
  <c r="AC216" i="2"/>
  <c r="AD216" i="2" s="1"/>
  <c r="AM181" i="2"/>
  <c r="AN181" i="2" s="1"/>
  <c r="AP181" i="2"/>
  <c r="AB80" i="6" s="1"/>
  <c r="AL168" i="2"/>
  <c r="AN168" i="2" s="1"/>
  <c r="AS168" i="2"/>
  <c r="AA67" i="6" s="1"/>
  <c r="AM222" i="2"/>
  <c r="AN222" i="2" s="1"/>
  <c r="AC220" i="2"/>
  <c r="AF220" i="2"/>
  <c r="W119" i="6" s="1"/>
  <c r="M57" i="6"/>
  <c r="N57" i="6" s="1"/>
  <c r="R158" i="2"/>
  <c r="AL170" i="2"/>
  <c r="AN170" i="2" s="1"/>
  <c r="AS170" i="2"/>
  <c r="AA69" i="6" s="1"/>
  <c r="U184" i="2"/>
  <c r="U213" i="2"/>
  <c r="R201" i="2"/>
  <c r="AE183" i="2"/>
  <c r="S50" i="6"/>
  <c r="T50" i="6" s="1"/>
  <c r="AE151" i="2"/>
  <c r="Y173" i="2"/>
  <c r="O72" i="6" s="1"/>
  <c r="AI199" i="2"/>
  <c r="U98" i="6" s="1"/>
  <c r="AB199" i="2"/>
  <c r="AE172" i="2"/>
  <c r="AF172" i="2"/>
  <c r="W71" i="6" s="1"/>
  <c r="AP147" i="2"/>
  <c r="AB46" i="6" s="1"/>
  <c r="AM147" i="2"/>
  <c r="AN147" i="2" s="1"/>
  <c r="AC217" i="2"/>
  <c r="AI217" i="2"/>
  <c r="U116" i="6" s="1"/>
  <c r="S60" i="6"/>
  <c r="T60" i="6" s="1"/>
  <c r="AF161" i="2"/>
  <c r="W60" i="6" s="1"/>
  <c r="AC201" i="2"/>
  <c r="U174" i="2"/>
  <c r="S138" i="2"/>
  <c r="AC152" i="2"/>
  <c r="AL169" i="2"/>
  <c r="AB154" i="2"/>
  <c r="AF154" i="2"/>
  <c r="W53" i="6" s="1"/>
  <c r="AF188" i="2"/>
  <c r="V87" i="6" s="1"/>
  <c r="AS202" i="2"/>
  <c r="AA101" i="6" s="1"/>
  <c r="S177" i="2"/>
  <c r="AP211" i="2"/>
  <c r="AB110" i="6" s="1"/>
  <c r="AI216" i="2"/>
  <c r="U115" i="6" s="1"/>
  <c r="AO168" i="2"/>
  <c r="AO222" i="2"/>
  <c r="AB220" i="2"/>
  <c r="AI183" i="2"/>
  <c r="U82" i="6" s="1"/>
  <c r="Y81" i="6"/>
  <c r="Z81" i="6" s="1"/>
  <c r="AS182" i="2"/>
  <c r="AA81" i="6" s="1"/>
  <c r="R150" i="2"/>
  <c r="M67" i="6"/>
  <c r="N67" i="6" s="1"/>
  <c r="Y168" i="2"/>
  <c r="O67" i="6" s="1"/>
  <c r="R190" i="2"/>
  <c r="U190" i="2"/>
  <c r="AM182" i="2"/>
  <c r="V168" i="2"/>
  <c r="Q67" i="6" s="1"/>
  <c r="V190" i="2"/>
  <c r="Q89" i="6" s="1"/>
  <c r="S51" i="6"/>
  <c r="T51" i="6" s="1"/>
  <c r="V171" i="2"/>
  <c r="Q70" i="6" s="1"/>
  <c r="AC188" i="2"/>
  <c r="AI205" i="2"/>
  <c r="U104" i="6" s="1"/>
  <c r="AI158" i="2"/>
  <c r="U57" i="6" s="1"/>
  <c r="AP209" i="2"/>
  <c r="AB108" i="6" s="1"/>
  <c r="AO202" i="2"/>
  <c r="R177" i="2"/>
  <c r="T177" i="2" s="1"/>
  <c r="AS211" i="2"/>
  <c r="AA110" i="6" s="1"/>
  <c r="S115" i="6"/>
  <c r="T115" i="6" s="1"/>
  <c r="Y121" i="6"/>
  <c r="Z121" i="6" s="1"/>
  <c r="S63" i="6"/>
  <c r="T63" i="6" s="1"/>
  <c r="M112" i="6"/>
  <c r="N112" i="6" s="1"/>
  <c r="AF151" i="2"/>
  <c r="W50" i="6" s="1"/>
  <c r="M72" i="6"/>
  <c r="N72" i="6" s="1"/>
  <c r="S116" i="6"/>
  <c r="T116" i="6" s="1"/>
  <c r="AE161" i="2"/>
  <c r="AF201" i="2"/>
  <c r="V100" i="6" s="1"/>
  <c r="R138" i="2"/>
  <c r="T165" i="2"/>
  <c r="V160" i="2"/>
  <c r="Q59" i="6" s="1"/>
  <c r="S120" i="6"/>
  <c r="T120" i="6" s="1"/>
  <c r="Y87" i="6"/>
  <c r="Z87" i="6" s="1"/>
  <c r="AB156" i="2"/>
  <c r="Y59" i="6"/>
  <c r="Z59" i="6" s="1"/>
  <c r="AL160" i="2"/>
  <c r="AM153" i="2"/>
  <c r="AN153" i="2" s="1"/>
  <c r="AO216" i="2"/>
  <c r="S67" i="6"/>
  <c r="T67" i="6" s="1"/>
  <c r="AI193" i="2"/>
  <c r="U92" i="6" s="1"/>
  <c r="AB149" i="2"/>
  <c r="V192" i="2"/>
  <c r="P91" i="6" s="1"/>
  <c r="Y151" i="2"/>
  <c r="O50" i="6" s="1"/>
  <c r="AI159" i="2"/>
  <c r="U58" i="6" s="1"/>
  <c r="Y152" i="2"/>
  <c r="O51" i="6" s="1"/>
  <c r="AE221" i="2"/>
  <c r="AB221" i="2"/>
  <c r="AL188" i="2"/>
  <c r="AC156" i="2"/>
  <c r="Y61" i="6"/>
  <c r="Z61" i="6" s="1"/>
  <c r="S89" i="6"/>
  <c r="T89" i="6" s="1"/>
  <c r="AB190" i="2"/>
  <c r="AD190" i="2" s="1"/>
  <c r="AO199" i="2"/>
  <c r="V198" i="2"/>
  <c r="P97" i="6" s="1"/>
  <c r="AS218" i="2"/>
  <c r="AA117" i="6" s="1"/>
  <c r="AF203" i="2"/>
  <c r="W102" i="6" s="1"/>
  <c r="AS160" i="2"/>
  <c r="AA59" i="6" s="1"/>
  <c r="AP160" i="2"/>
  <c r="AC59" i="6" s="1"/>
  <c r="AE186" i="2"/>
  <c r="AM212" i="2"/>
  <c r="AF209" i="2"/>
  <c r="V108" i="6" s="1"/>
  <c r="U185" i="2"/>
  <c r="AP172" i="2"/>
  <c r="AC71" i="6" s="1"/>
  <c r="Y74" i="6"/>
  <c r="Z74" i="6" s="1"/>
  <c r="AB192" i="2"/>
  <c r="M53" i="6"/>
  <c r="N53" i="6" s="1"/>
  <c r="AB168" i="2"/>
  <c r="AD168" i="2" s="1"/>
  <c r="AF168" i="2"/>
  <c r="W67" i="6" s="1"/>
  <c r="S109" i="6"/>
  <c r="T109" i="6" s="1"/>
  <c r="AB170" i="2"/>
  <c r="AD170" i="2" s="1"/>
  <c r="AF195" i="2"/>
  <c r="V94" i="6" s="1"/>
  <c r="AM152" i="2"/>
  <c r="AF221" i="2"/>
  <c r="V120" i="6" s="1"/>
  <c r="AL183" i="2"/>
  <c r="U151" i="2"/>
  <c r="AE159" i="2"/>
  <c r="AF159" i="2"/>
  <c r="V58" i="6" s="1"/>
  <c r="AC221" i="2"/>
  <c r="AP199" i="2"/>
  <c r="AC98" i="6" s="1"/>
  <c r="U211" i="2"/>
  <c r="AE168" i="2"/>
  <c r="M59" i="6"/>
  <c r="N59" i="6" s="1"/>
  <c r="U160" i="2"/>
  <c r="M50" i="6"/>
  <c r="N50" i="6" s="1"/>
  <c r="R188" i="2"/>
  <c r="AC162" i="2"/>
  <c r="AS157" i="2"/>
  <c r="AA56" i="6" s="1"/>
  <c r="V199" i="2"/>
  <c r="P98" i="6" s="1"/>
  <c r="U192" i="2"/>
  <c r="Y160" i="2"/>
  <c r="O59" i="6" s="1"/>
  <c r="S151" i="2"/>
  <c r="M87" i="6"/>
  <c r="N87" i="6" s="1"/>
  <c r="Y104" i="6"/>
  <c r="Z104" i="6" s="1"/>
  <c r="Y56" i="6"/>
  <c r="Z56" i="6" s="1"/>
  <c r="M98" i="6"/>
  <c r="N98" i="6" s="1"/>
  <c r="S199" i="2"/>
  <c r="T199" i="2" s="1"/>
  <c r="V152" i="2"/>
  <c r="P51" i="6" s="1"/>
  <c r="AI156" i="2"/>
  <c r="U55" i="6" s="1"/>
  <c r="AS189" i="2"/>
  <c r="AA88" i="6" s="1"/>
  <c r="AM162" i="2"/>
  <c r="AI190" i="2"/>
  <c r="U89" i="6" s="1"/>
  <c r="AP218" i="2"/>
  <c r="AB117" i="6" s="1"/>
  <c r="U175" i="2"/>
  <c r="S102" i="6"/>
  <c r="T102" i="6" s="1"/>
  <c r="AB203" i="2"/>
  <c r="AB186" i="2"/>
  <c r="AD186" i="2" s="1"/>
  <c r="AS212" i="2"/>
  <c r="AA111" i="6" s="1"/>
  <c r="AE209" i="2"/>
  <c r="Y71" i="6"/>
  <c r="Z71" i="6" s="1"/>
  <c r="AM172" i="2"/>
  <c r="AN172" i="2" s="1"/>
  <c r="S154" i="2"/>
  <c r="AB210" i="2"/>
  <c r="AD210" i="2" s="1"/>
  <c r="AE170" i="2"/>
  <c r="Y51" i="6"/>
  <c r="Z51" i="6" s="1"/>
  <c r="AL152" i="2"/>
  <c r="AC148" i="2"/>
  <c r="AS185" i="2"/>
  <c r="AA84" i="6" s="1"/>
  <c r="AE149" i="2"/>
  <c r="Y164" i="2"/>
  <c r="O63" i="6" s="1"/>
  <c r="AI149" i="2"/>
  <c r="U48" i="6" s="1"/>
  <c r="AP215" i="2"/>
  <c r="AC114" i="6" s="1"/>
  <c r="S48" i="6"/>
  <c r="T48" i="6" s="1"/>
  <c r="AC149" i="2"/>
  <c r="AP198" i="2"/>
  <c r="AC97" i="6" s="1"/>
  <c r="AL149" i="2"/>
  <c r="AM221" i="2"/>
  <c r="Y200" i="2"/>
  <c r="O99" i="6" s="1"/>
  <c r="AP193" i="2"/>
  <c r="AB92" i="6" s="1"/>
  <c r="AP175" i="2"/>
  <c r="AC74" i="6" s="1"/>
  <c r="AM149" i="2"/>
  <c r="AP221" i="2"/>
  <c r="AB120" i="6" s="1"/>
  <c r="S200" i="2"/>
  <c r="AM193" i="2"/>
  <c r="AN193" i="2" s="1"/>
  <c r="AE185" i="2"/>
  <c r="V144" i="2"/>
  <c r="Q43" i="6" s="1"/>
  <c r="AL136" i="2"/>
  <c r="AN136" i="2" s="1"/>
  <c r="Y47" i="6"/>
  <c r="Z47" i="6" s="1"/>
  <c r="R144" i="2"/>
  <c r="V145" i="2"/>
  <c r="Q44" i="6" s="1"/>
  <c r="AS153" i="2"/>
  <c r="AA52" i="6" s="1"/>
  <c r="AP153" i="2"/>
  <c r="AC52" i="6" s="1"/>
  <c r="Y185" i="2"/>
  <c r="O84" i="6" s="1"/>
  <c r="AS198" i="2"/>
  <c r="AA97" i="6" s="1"/>
  <c r="AS175" i="2"/>
  <c r="AA74" i="6" s="1"/>
  <c r="AM175" i="2"/>
  <c r="AN175" i="2" s="1"/>
  <c r="AS149" i="2"/>
  <c r="AA48" i="6" s="1"/>
  <c r="AE192" i="2"/>
  <c r="AM216" i="2"/>
  <c r="AN216" i="2" s="1"/>
  <c r="V154" i="2"/>
  <c r="P53" i="6" s="1"/>
  <c r="R154" i="2"/>
  <c r="R200" i="2"/>
  <c r="AO164" i="2"/>
  <c r="AI210" i="2"/>
  <c r="U109" i="6" s="1"/>
  <c r="AF210" i="2"/>
  <c r="W109" i="6" s="1"/>
  <c r="S220" i="2"/>
  <c r="AS193" i="2"/>
  <c r="AA92" i="6" s="1"/>
  <c r="S84" i="6"/>
  <c r="T84" i="6" s="1"/>
  <c r="AI185" i="2"/>
  <c r="U84" i="6" s="1"/>
  <c r="R145" i="2"/>
  <c r="S94" i="6"/>
  <c r="T94" i="6" s="1"/>
  <c r="AB195" i="2"/>
  <c r="M73" i="6"/>
  <c r="N73" i="6" s="1"/>
  <c r="Y174" i="2"/>
  <c r="O73" i="6" s="1"/>
  <c r="Y82" i="6"/>
  <c r="Z82" i="6" s="1"/>
  <c r="AP183" i="2"/>
  <c r="AB82" i="6" s="1"/>
  <c r="U188" i="2"/>
  <c r="AB162" i="2"/>
  <c r="AS205" i="2"/>
  <c r="AA104" i="6" s="1"/>
  <c r="AM157" i="2"/>
  <c r="AN157" i="2" s="1"/>
  <c r="S152" i="2"/>
  <c r="T152" i="2" s="1"/>
  <c r="S118" i="6"/>
  <c r="T118" i="6" s="1"/>
  <c r="AS188" i="2"/>
  <c r="AA87" i="6" s="1"/>
  <c r="AL189" i="2"/>
  <c r="AS199" i="2"/>
  <c r="AA98" i="6" s="1"/>
  <c r="Y117" i="6"/>
  <c r="Z117" i="6" s="1"/>
  <c r="Y211" i="2"/>
  <c r="O110" i="6" s="1"/>
  <c r="AP148" i="2"/>
  <c r="AB47" i="6" s="1"/>
  <c r="AF186" i="2"/>
  <c r="W85" i="6" s="1"/>
  <c r="AO153" i="2"/>
  <c r="M61" i="6"/>
  <c r="N61" i="6" s="1"/>
  <c r="AB209" i="2"/>
  <c r="AD209" i="2" s="1"/>
  <c r="M84" i="6"/>
  <c r="N84" i="6" s="1"/>
  <c r="R185" i="2"/>
  <c r="AI198" i="2"/>
  <c r="U97" i="6" s="1"/>
  <c r="AL198" i="2"/>
  <c r="AN198" i="2" s="1"/>
  <c r="AF184" i="2"/>
  <c r="W83" i="6" s="1"/>
  <c r="AO175" i="2"/>
  <c r="AB148" i="2"/>
  <c r="AP149" i="2"/>
  <c r="AB48" i="6" s="1"/>
  <c r="S91" i="6"/>
  <c r="T91" i="6" s="1"/>
  <c r="AI192" i="2"/>
  <c r="U91" i="6" s="1"/>
  <c r="Y115" i="6"/>
  <c r="Z115" i="6" s="1"/>
  <c r="AP216" i="2"/>
  <c r="AC115" i="6" s="1"/>
  <c r="Y154" i="2"/>
  <c r="O53" i="6" s="1"/>
  <c r="Y120" i="6"/>
  <c r="Z120" i="6" s="1"/>
  <c r="V200" i="2"/>
  <c r="P99" i="6" s="1"/>
  <c r="Y63" i="6"/>
  <c r="Z63" i="6" s="1"/>
  <c r="AS164" i="2"/>
  <c r="AA63" i="6" s="1"/>
  <c r="AE210" i="2"/>
  <c r="M119" i="6"/>
  <c r="N119" i="6" s="1"/>
  <c r="U220" i="2"/>
  <c r="AE155" i="2"/>
  <c r="AE193" i="2"/>
  <c r="AO193" i="2"/>
  <c r="AC185" i="2"/>
  <c r="AD185" i="2" s="1"/>
  <c r="AF185" i="2"/>
  <c r="W84" i="6" s="1"/>
  <c r="AF170" i="2"/>
  <c r="W69" i="6" s="1"/>
  <c r="M44" i="6"/>
  <c r="N44" i="6" s="1"/>
  <c r="AI195" i="2"/>
  <c r="U94" i="6" s="1"/>
  <c r="AC195" i="2"/>
  <c r="R174" i="2"/>
  <c r="T174" i="2" s="1"/>
  <c r="V174" i="2"/>
  <c r="P73" i="6" s="1"/>
  <c r="AS183" i="2"/>
  <c r="AA82" i="6" s="1"/>
  <c r="AO205" i="2"/>
  <c r="AM205" i="2"/>
  <c r="AN205" i="2" s="1"/>
  <c r="U152" i="2"/>
  <c r="AO188" i="2"/>
  <c r="AM188" i="2"/>
  <c r="AM199" i="2"/>
  <c r="AN199" i="2" s="1"/>
  <c r="V211" i="2"/>
  <c r="Q110" i="6" s="1"/>
  <c r="S211" i="2"/>
  <c r="T211" i="2" s="1"/>
  <c r="AL148" i="2"/>
  <c r="AM148" i="2"/>
  <c r="AM183" i="2"/>
  <c r="M51" i="6"/>
  <c r="N51" i="6" s="1"/>
  <c r="Y98" i="6"/>
  <c r="Z98" i="6" s="1"/>
  <c r="S185" i="2"/>
  <c r="Y97" i="6"/>
  <c r="Z97" i="6" s="1"/>
  <c r="Y48" i="6"/>
  <c r="Z48" i="6" s="1"/>
  <c r="AC192" i="2"/>
  <c r="AS216" i="2"/>
  <c r="AA115" i="6" s="1"/>
  <c r="M99" i="6"/>
  <c r="N99" i="6" s="1"/>
  <c r="AP164" i="2"/>
  <c r="AB63" i="6" s="1"/>
  <c r="R220" i="2"/>
  <c r="Y92" i="6"/>
  <c r="Z92" i="6" s="1"/>
  <c r="S145" i="2"/>
  <c r="AB191" i="2"/>
  <c r="AF191" i="2"/>
  <c r="W90" i="6" s="1"/>
  <c r="AB155" i="2"/>
  <c r="U144" i="2"/>
  <c r="S54" i="6"/>
  <c r="T54" i="6" s="1"/>
  <c r="M43" i="6"/>
  <c r="N43" i="6" s="1"/>
  <c r="Y118" i="6"/>
  <c r="Z118" i="6" s="1"/>
  <c r="AP219" i="2"/>
  <c r="AC118" i="6" s="1"/>
  <c r="AM137" i="2"/>
  <c r="Y90" i="6"/>
  <c r="Z90" i="6" s="1"/>
  <c r="AM191" i="2"/>
  <c r="Y191" i="2"/>
  <c r="O90" i="6" s="1"/>
  <c r="AF164" i="2"/>
  <c r="V63" i="6" s="1"/>
  <c r="AB164" i="2"/>
  <c r="R184" i="2"/>
  <c r="T184" i="2" s="1"/>
  <c r="V201" i="2"/>
  <c r="P100" i="6" s="1"/>
  <c r="AB201" i="2"/>
  <c r="AM219" i="2"/>
  <c r="AL137" i="2"/>
  <c r="AL191" i="2"/>
  <c r="AM197" i="2"/>
  <c r="M90" i="6"/>
  <c r="N90" i="6" s="1"/>
  <c r="U191" i="2"/>
  <c r="AC164" i="2"/>
  <c r="M83" i="6"/>
  <c r="N83" i="6" s="1"/>
  <c r="Y184" i="2"/>
  <c r="O83" i="6" s="1"/>
  <c r="U201" i="2"/>
  <c r="AE201" i="2"/>
  <c r="AS219" i="2"/>
  <c r="AA118" i="6" s="1"/>
  <c r="AL197" i="2"/>
  <c r="V191" i="2"/>
  <c r="Q90" i="6" s="1"/>
  <c r="V184" i="2"/>
  <c r="Q83" i="6" s="1"/>
  <c r="S201" i="2"/>
  <c r="M54" i="6"/>
  <c r="N54" i="6" s="1"/>
  <c r="S100" i="6"/>
  <c r="T100" i="6" s="1"/>
  <c r="AM189" i="2"/>
  <c r="AO162" i="2"/>
  <c r="AL162" i="2"/>
  <c r="M97" i="6"/>
  <c r="N97" i="6" s="1"/>
  <c r="Y198" i="2"/>
  <c r="O97" i="6" s="1"/>
  <c r="M74" i="6"/>
  <c r="N74" i="6" s="1"/>
  <c r="Y175" i="2"/>
  <c r="O74" i="6" s="1"/>
  <c r="AL215" i="2"/>
  <c r="AO215" i="2"/>
  <c r="AB198" i="2"/>
  <c r="AF148" i="2"/>
  <c r="W47" i="6" s="1"/>
  <c r="U164" i="2"/>
  <c r="AF193" i="2"/>
  <c r="W92" i="6" s="1"/>
  <c r="Y84" i="6"/>
  <c r="Z84" i="6" s="1"/>
  <c r="AL185" i="2"/>
  <c r="AN185" i="2" s="1"/>
  <c r="AB140" i="2"/>
  <c r="AF162" i="2"/>
  <c r="W61" i="6" s="1"/>
  <c r="AI162" i="2"/>
  <c r="U61" i="6" s="1"/>
  <c r="AO189" i="2"/>
  <c r="AS162" i="2"/>
  <c r="AA61" i="6" s="1"/>
  <c r="U198" i="2"/>
  <c r="S198" i="2"/>
  <c r="T198" i="2" s="1"/>
  <c r="S175" i="2"/>
  <c r="R175" i="2"/>
  <c r="Y114" i="6"/>
  <c r="Z114" i="6" s="1"/>
  <c r="AM215" i="2"/>
  <c r="S97" i="6"/>
  <c r="T97" i="6" s="1"/>
  <c r="AE198" i="2"/>
  <c r="AE148" i="2"/>
  <c r="M63" i="6"/>
  <c r="N63" i="6" s="1"/>
  <c r="V164" i="2"/>
  <c r="Q63" i="6" s="1"/>
  <c r="AB193" i="2"/>
  <c r="AD193" i="2" s="1"/>
  <c r="AP185" i="2"/>
  <c r="AC84" i="6" s="1"/>
  <c r="AO185" i="2"/>
  <c r="AE140" i="2"/>
  <c r="S61" i="6"/>
  <c r="T61" i="6" s="1"/>
  <c r="Y88" i="6"/>
  <c r="Z88" i="6" s="1"/>
  <c r="AC198" i="2"/>
  <c r="S47" i="6"/>
  <c r="T47" i="6" s="1"/>
  <c r="R164" i="2"/>
  <c r="T164" i="2" s="1"/>
  <c r="S92" i="6"/>
  <c r="T92" i="6" s="1"/>
  <c r="AC140" i="2"/>
  <c r="AF140" i="2"/>
  <c r="W39" i="6" s="1"/>
  <c r="S39" i="6"/>
  <c r="T39" i="6" s="1"/>
  <c r="AB215" i="2"/>
  <c r="AD215" i="2" s="1"/>
  <c r="AP197" i="2"/>
  <c r="AB96" i="6" s="1"/>
  <c r="AE215" i="2"/>
  <c r="S189" i="2"/>
  <c r="U155" i="2"/>
  <c r="Y189" i="2"/>
  <c r="O88" i="6" s="1"/>
  <c r="V155" i="2"/>
  <c r="P54" i="6" s="1"/>
  <c r="S155" i="2"/>
  <c r="AO197" i="2"/>
  <c r="S114" i="6"/>
  <c r="T114" i="6" s="1"/>
  <c r="AF215" i="2"/>
  <c r="W114" i="6" s="1"/>
  <c r="M88" i="6"/>
  <c r="N88" i="6" s="1"/>
  <c r="U189" i="2"/>
  <c r="R155" i="2"/>
  <c r="Y43" i="6"/>
  <c r="Y96" i="6"/>
  <c r="Z96" i="6" s="1"/>
  <c r="R189" i="2"/>
  <c r="R140" i="2"/>
  <c r="M39" i="6"/>
  <c r="N39" i="6" s="1"/>
  <c r="Y140" i="2"/>
  <c r="O39" i="6" s="1"/>
  <c r="S140" i="2"/>
  <c r="V140" i="2"/>
  <c r="U140" i="2"/>
  <c r="AD204" i="2"/>
  <c r="AN190" i="2"/>
  <c r="T147" i="2"/>
  <c r="T179" i="2"/>
  <c r="T219" i="2"/>
  <c r="AD189" i="2"/>
  <c r="T215" i="2"/>
  <c r="AD181" i="2"/>
  <c r="T204" i="2"/>
  <c r="AD169" i="2"/>
  <c r="T183" i="2"/>
  <c r="AN173" i="2"/>
  <c r="T223" i="2"/>
  <c r="T216" i="2"/>
  <c r="AD157" i="2"/>
  <c r="AN166" i="2"/>
  <c r="T194" i="2"/>
  <c r="AD175" i="2"/>
  <c r="AN213" i="2"/>
  <c r="T148" i="2"/>
  <c r="T197" i="2"/>
  <c r="T214" i="2"/>
  <c r="AN207" i="2"/>
  <c r="AN201" i="2"/>
  <c r="Q50" i="6"/>
  <c r="P50" i="6"/>
  <c r="W78" i="6"/>
  <c r="V78" i="6"/>
  <c r="Q118" i="6"/>
  <c r="P118" i="6"/>
  <c r="Q121" i="6"/>
  <c r="P121" i="6"/>
  <c r="W86" i="6"/>
  <c r="V86" i="6"/>
  <c r="AN155" i="2"/>
  <c r="Q38" i="6"/>
  <c r="P38" i="6"/>
  <c r="Q65" i="6"/>
  <c r="P65" i="6"/>
  <c r="Q117" i="6"/>
  <c r="P117" i="6"/>
  <c r="Q74" i="6"/>
  <c r="P74" i="6"/>
  <c r="Q82" i="6"/>
  <c r="P82" i="6"/>
  <c r="AC55" i="6"/>
  <c r="AB55" i="6"/>
  <c r="Q58" i="6"/>
  <c r="P58" i="6"/>
  <c r="AC119" i="6"/>
  <c r="AB119" i="6"/>
  <c r="W110" i="6"/>
  <c r="V110" i="6"/>
  <c r="Q72" i="6"/>
  <c r="P72" i="6"/>
  <c r="Q46" i="6"/>
  <c r="P46" i="6"/>
  <c r="W65" i="6"/>
  <c r="V65" i="6"/>
  <c r="W80" i="6"/>
  <c r="V80" i="6"/>
  <c r="Q108" i="6"/>
  <c r="P108" i="6"/>
  <c r="AC65" i="6"/>
  <c r="AB65" i="6"/>
  <c r="Q87" i="6"/>
  <c r="P87" i="6"/>
  <c r="AD179" i="2"/>
  <c r="Q78" i="6"/>
  <c r="P78" i="6"/>
  <c r="AC81" i="6"/>
  <c r="AB81" i="6"/>
  <c r="Q122" i="6"/>
  <c r="P122" i="6"/>
  <c r="T209" i="2"/>
  <c r="W64" i="6"/>
  <c r="V64" i="6"/>
  <c r="AN184" i="2"/>
  <c r="T178" i="2"/>
  <c r="AB60" i="6"/>
  <c r="AC100" i="6"/>
  <c r="AB100" i="6"/>
  <c r="T149" i="2"/>
  <c r="AN192" i="2"/>
  <c r="Q96" i="6"/>
  <c r="P96" i="6"/>
  <c r="T186" i="2"/>
  <c r="W88" i="6"/>
  <c r="V88" i="6"/>
  <c r="W93" i="6"/>
  <c r="V93" i="6"/>
  <c r="AC109" i="6"/>
  <c r="AB109" i="6"/>
  <c r="T139" i="2"/>
  <c r="T166" i="2"/>
  <c r="Q60" i="6"/>
  <c r="P60" i="6"/>
  <c r="Q102" i="6"/>
  <c r="P102" i="6"/>
  <c r="Q120" i="6"/>
  <c r="P120" i="6"/>
  <c r="AC111" i="6"/>
  <c r="AB111" i="6"/>
  <c r="T159" i="2"/>
  <c r="Q61" i="6"/>
  <c r="P61" i="6"/>
  <c r="Q71" i="6"/>
  <c r="P71" i="6"/>
  <c r="T163" i="2"/>
  <c r="Q62" i="6"/>
  <c r="P62" i="6"/>
  <c r="AC76" i="6"/>
  <c r="AB76" i="6"/>
  <c r="AD211" i="2"/>
  <c r="AC102" i="6"/>
  <c r="AB102" i="6"/>
  <c r="AD160" i="2"/>
  <c r="W59" i="6"/>
  <c r="V59" i="6"/>
  <c r="AD222" i="2"/>
  <c r="AC89" i="6"/>
  <c r="AB89" i="6"/>
  <c r="AD202" i="2"/>
  <c r="W116" i="6"/>
  <c r="V116" i="6"/>
  <c r="Q113" i="6"/>
  <c r="P113" i="6"/>
  <c r="AD214" i="2"/>
  <c r="W68" i="6"/>
  <c r="V68" i="6"/>
  <c r="T169" i="2"/>
  <c r="Q68" i="6"/>
  <c r="P68" i="6"/>
  <c r="W48" i="6"/>
  <c r="V48" i="6"/>
  <c r="AC107" i="6"/>
  <c r="AB107" i="6"/>
  <c r="W74" i="6"/>
  <c r="V74" i="6"/>
  <c r="Q77" i="6"/>
  <c r="P77" i="6"/>
  <c r="Q115" i="6"/>
  <c r="P115" i="6"/>
  <c r="Q80" i="6"/>
  <c r="P80" i="6"/>
  <c r="AC88" i="6"/>
  <c r="AB88" i="6"/>
  <c r="Q64" i="6"/>
  <c r="P64" i="6"/>
  <c r="W97" i="6"/>
  <c r="V97" i="6"/>
  <c r="W121" i="6"/>
  <c r="V121" i="6"/>
  <c r="W101" i="6"/>
  <c r="V101" i="6"/>
  <c r="W113" i="6"/>
  <c r="V113" i="6"/>
  <c r="AC57" i="6"/>
  <c r="AB57" i="6"/>
  <c r="Q103" i="6"/>
  <c r="P103" i="6"/>
  <c r="W117" i="6"/>
  <c r="V117" i="6"/>
  <c r="Q116" i="6"/>
  <c r="P116" i="6"/>
  <c r="AC83" i="6"/>
  <c r="AB83" i="6"/>
  <c r="W105" i="6"/>
  <c r="V105" i="6"/>
  <c r="Q93" i="6"/>
  <c r="W103" i="6"/>
  <c r="V103" i="6"/>
  <c r="AD218" i="2"/>
  <c r="W51" i="6"/>
  <c r="V51" i="6"/>
  <c r="AC112" i="6"/>
  <c r="AB112" i="6"/>
  <c r="Q47" i="6"/>
  <c r="P47" i="6"/>
  <c r="Q106" i="6"/>
  <c r="P106" i="6"/>
  <c r="Q48" i="6"/>
  <c r="P48" i="6"/>
  <c r="AC91" i="6"/>
  <c r="AB91" i="6"/>
  <c r="Q85" i="6"/>
  <c r="P85" i="6"/>
  <c r="AC87" i="6"/>
  <c r="AB87" i="6"/>
  <c r="Q114" i="6"/>
  <c r="P114" i="6"/>
  <c r="AC72" i="6"/>
  <c r="AB72" i="6"/>
  <c r="AC61" i="6"/>
  <c r="AB61" i="6"/>
  <c r="Q109" i="6"/>
  <c r="P109" i="6"/>
  <c r="AC54" i="6"/>
  <c r="AB54" i="6"/>
  <c r="W56" i="6"/>
  <c r="V56" i="6"/>
  <c r="AC106" i="6"/>
  <c r="AB106" i="6"/>
  <c r="W49" i="6"/>
  <c r="V49" i="6"/>
  <c r="Q104" i="6"/>
  <c r="Q84" i="6"/>
  <c r="P84" i="6"/>
  <c r="W91" i="6"/>
  <c r="V91" i="6"/>
  <c r="W82" i="6"/>
  <c r="V82" i="6"/>
  <c r="Q88" i="6"/>
  <c r="P88" i="6"/>
  <c r="V81" i="6"/>
  <c r="AC103" i="6"/>
  <c r="AB103" i="6"/>
  <c r="AC51" i="6"/>
  <c r="AB51" i="6"/>
  <c r="M23" i="6"/>
  <c r="C45" i="2"/>
  <c r="C152" i="2" s="1"/>
  <c r="C40" i="7"/>
  <c r="C13" i="5"/>
  <c r="T193" i="2" l="1"/>
  <c r="AB50" i="6"/>
  <c r="AC73" i="6"/>
  <c r="AB77" i="6"/>
  <c r="V99" i="6"/>
  <c r="AC64" i="6"/>
  <c r="V54" i="6"/>
  <c r="AC62" i="6"/>
  <c r="V112" i="6"/>
  <c r="AB95" i="6"/>
  <c r="W52" i="6"/>
  <c r="P76" i="6"/>
  <c r="T188" i="2"/>
  <c r="T153" i="2"/>
  <c r="AC86" i="6"/>
  <c r="AC79" i="6"/>
  <c r="W107" i="6"/>
  <c r="Q69" i="6"/>
  <c r="Q107" i="6"/>
  <c r="T156" i="2"/>
  <c r="AN158" i="2"/>
  <c r="AN163" i="2"/>
  <c r="Q52" i="6"/>
  <c r="W111" i="6"/>
  <c r="Q112" i="6"/>
  <c r="AB75" i="6"/>
  <c r="P101" i="6"/>
  <c r="AC90" i="6"/>
  <c r="W70" i="6"/>
  <c r="V115" i="6"/>
  <c r="Q94" i="6"/>
  <c r="W66" i="6"/>
  <c r="T207" i="2"/>
  <c r="W118" i="6"/>
  <c r="AB93" i="6"/>
  <c r="T173" i="2"/>
  <c r="AC80" i="6"/>
  <c r="V106" i="6"/>
  <c r="AB94" i="6"/>
  <c r="AC53" i="6"/>
  <c r="T176" i="2"/>
  <c r="T221" i="2"/>
  <c r="T213" i="2"/>
  <c r="V89" i="6"/>
  <c r="AN203" i="2"/>
  <c r="AN151" i="2"/>
  <c r="V46" i="6"/>
  <c r="V98" i="6"/>
  <c r="AC49" i="6"/>
  <c r="AB122" i="6"/>
  <c r="W94" i="6"/>
  <c r="W122" i="6"/>
  <c r="AD182" i="2"/>
  <c r="T208" i="2"/>
  <c r="AN150" i="2"/>
  <c r="AN210" i="2"/>
  <c r="AN178" i="2"/>
  <c r="T187" i="2"/>
  <c r="AD165" i="2"/>
  <c r="AN176" i="2"/>
  <c r="AN217" i="2"/>
  <c r="AC116" i="6"/>
  <c r="AB121" i="6"/>
  <c r="P86" i="6"/>
  <c r="V73" i="6"/>
  <c r="W62" i="6"/>
  <c r="AB56" i="6"/>
  <c r="W72" i="6"/>
  <c r="P81" i="6"/>
  <c r="AB99" i="6"/>
  <c r="Q92" i="6"/>
  <c r="W77" i="6"/>
  <c r="W57" i="6"/>
  <c r="AN161" i="2"/>
  <c r="AN208" i="2"/>
  <c r="AN195" i="2"/>
  <c r="AN177" i="2"/>
  <c r="AB105" i="6"/>
  <c r="AC67" i="6"/>
  <c r="P95" i="6"/>
  <c r="AN206" i="2"/>
  <c r="W76" i="6"/>
  <c r="AB58" i="6"/>
  <c r="P79" i="6"/>
  <c r="AN167" i="2"/>
  <c r="W75" i="6"/>
  <c r="AB98" i="6"/>
  <c r="AN212" i="2"/>
  <c r="AN218" i="2"/>
  <c r="AN187" i="2"/>
  <c r="AN220" i="2"/>
  <c r="AD197" i="2"/>
  <c r="AD171" i="2"/>
  <c r="T202" i="2"/>
  <c r="P56" i="6"/>
  <c r="AB70" i="6"/>
  <c r="AB104" i="6"/>
  <c r="T151" i="2"/>
  <c r="Q111" i="6"/>
  <c r="AC85" i="6"/>
  <c r="Q66" i="6"/>
  <c r="T144" i="2"/>
  <c r="P89" i="6"/>
  <c r="V71" i="6"/>
  <c r="AD200" i="2"/>
  <c r="AN200" i="2"/>
  <c r="AC117" i="6"/>
  <c r="AD203" i="2"/>
  <c r="AD153" i="2"/>
  <c r="AD212" i="2"/>
  <c r="T222" i="2"/>
  <c r="AB78" i="6"/>
  <c r="AN219" i="2"/>
  <c r="P37" i="6"/>
  <c r="T201" i="2"/>
  <c r="AD220" i="2"/>
  <c r="T206" i="2"/>
  <c r="AD184" i="2"/>
  <c r="P105" i="6"/>
  <c r="V96" i="6"/>
  <c r="AD201" i="2"/>
  <c r="T157" i="2"/>
  <c r="T162" i="2"/>
  <c r="AN186" i="2"/>
  <c r="AN221" i="2"/>
  <c r="V79" i="6"/>
  <c r="AD155" i="2"/>
  <c r="AD208" i="2"/>
  <c r="AN160" i="2"/>
  <c r="AD152" i="2"/>
  <c r="AD199" i="2"/>
  <c r="AN196" i="2"/>
  <c r="V53" i="6"/>
  <c r="V119" i="6"/>
  <c r="AC110" i="6"/>
  <c r="AB101" i="6"/>
  <c r="AD174" i="2"/>
  <c r="T172" i="2"/>
  <c r="T212" i="2"/>
  <c r="AB66" i="6"/>
  <c r="W100" i="6"/>
  <c r="P75" i="6"/>
  <c r="V95" i="6"/>
  <c r="AB113" i="6"/>
  <c r="AD187" i="2"/>
  <c r="AC108" i="6"/>
  <c r="AD191" i="2"/>
  <c r="AD217" i="2"/>
  <c r="AD172" i="2"/>
  <c r="AD183" i="2"/>
  <c r="P55" i="6"/>
  <c r="Q119" i="6"/>
  <c r="P67" i="6"/>
  <c r="P49" i="6"/>
  <c r="T171" i="2"/>
  <c r="W55" i="6"/>
  <c r="P70" i="6"/>
  <c r="AB69" i="6"/>
  <c r="Q98" i="6"/>
  <c r="T150" i="2"/>
  <c r="AD188" i="2"/>
  <c r="V104" i="6"/>
  <c r="AB68" i="6"/>
  <c r="T138" i="2"/>
  <c r="AC46" i="6"/>
  <c r="AN182" i="2"/>
  <c r="AN209" i="2"/>
  <c r="T158" i="2"/>
  <c r="T190" i="2"/>
  <c r="AD154" i="2"/>
  <c r="AN169" i="2"/>
  <c r="Q73" i="6"/>
  <c r="V67" i="6"/>
  <c r="W87" i="6"/>
  <c r="P59" i="6"/>
  <c r="V60" i="6"/>
  <c r="AB71" i="6"/>
  <c r="P57" i="6"/>
  <c r="T154" i="2"/>
  <c r="AD221" i="2"/>
  <c r="V92" i="6"/>
  <c r="V50" i="6"/>
  <c r="Q99" i="6"/>
  <c r="AN152" i="2"/>
  <c r="W63" i="6"/>
  <c r="P44" i="6"/>
  <c r="W120" i="6"/>
  <c r="AC63" i="6"/>
  <c r="Q51" i="6"/>
  <c r="P110" i="6"/>
  <c r="AC82" i="6"/>
  <c r="AC92" i="6"/>
  <c r="V102" i="6"/>
  <c r="Q53" i="6"/>
  <c r="W108" i="6"/>
  <c r="P43" i="6"/>
  <c r="AC47" i="6"/>
  <c r="W58" i="6"/>
  <c r="AN162" i="2"/>
  <c r="AD192" i="2"/>
  <c r="AN188" i="2"/>
  <c r="AN183" i="2"/>
  <c r="AD156" i="2"/>
  <c r="AD148" i="2"/>
  <c r="AB59" i="6"/>
  <c r="AB115" i="6"/>
  <c r="AC48" i="6"/>
  <c r="AB74" i="6"/>
  <c r="AB52" i="6"/>
  <c r="AB114" i="6"/>
  <c r="Q97" i="6"/>
  <c r="Q91" i="6"/>
  <c r="AB97" i="6"/>
  <c r="AD149" i="2"/>
  <c r="AD162" i="2"/>
  <c r="T200" i="2"/>
  <c r="AN149" i="2"/>
  <c r="AD195" i="2"/>
  <c r="V90" i="6"/>
  <c r="AN189" i="2"/>
  <c r="AC120" i="6"/>
  <c r="V69" i="6"/>
  <c r="T185" i="2"/>
  <c r="V85" i="6"/>
  <c r="P63" i="6"/>
  <c r="V83" i="6"/>
  <c r="V84" i="6"/>
  <c r="V47" i="6"/>
  <c r="V109" i="6"/>
  <c r="T145" i="2"/>
  <c r="T220" i="2"/>
  <c r="AN148" i="2"/>
  <c r="AB84" i="6"/>
  <c r="T140" i="2"/>
  <c r="AB118" i="6"/>
  <c r="Q100" i="6"/>
  <c r="AC96" i="6"/>
  <c r="V61" i="6"/>
  <c r="AD198" i="2"/>
  <c r="P83" i="6"/>
  <c r="AN137" i="2"/>
  <c r="AN191" i="2"/>
  <c r="AD164" i="2"/>
  <c r="P90" i="6"/>
  <c r="AN197" i="2"/>
  <c r="V39" i="6"/>
  <c r="Q54" i="6"/>
  <c r="T175" i="2"/>
  <c r="AD140" i="2"/>
  <c r="AN215" i="2"/>
  <c r="V114" i="6"/>
  <c r="T155" i="2"/>
  <c r="T189" i="2"/>
  <c r="Q39" i="6"/>
  <c r="P39" i="6"/>
  <c r="C41" i="7"/>
  <c r="C46" i="2"/>
  <c r="C153" i="2" s="1"/>
  <c r="C47" i="2" l="1"/>
  <c r="C154" i="2" s="1"/>
  <c r="C42" i="7"/>
  <c r="C48" i="2" l="1"/>
  <c r="C155" i="2" s="1"/>
  <c r="C43" i="7"/>
  <c r="C49" i="2" l="1"/>
  <c r="C156" i="2" s="1"/>
  <c r="C44" i="7"/>
  <c r="C50" i="2" l="1"/>
  <c r="C157" i="2" s="1"/>
  <c r="C45" i="7"/>
  <c r="C51" i="2" l="1"/>
  <c r="C158" i="2" s="1"/>
  <c r="C46" i="7"/>
  <c r="C52" i="2" l="1"/>
  <c r="C159" i="2" s="1"/>
  <c r="C47" i="7"/>
  <c r="E21" i="7"/>
  <c r="E20" i="7"/>
  <c r="E19" i="7"/>
  <c r="E17" i="7"/>
  <c r="E22" i="7"/>
  <c r="E18" i="7"/>
  <c r="C53" i="2" l="1"/>
  <c r="C160" i="2" s="1"/>
  <c r="C48" i="7"/>
  <c r="E16" i="7"/>
  <c r="E15" i="7"/>
  <c r="B17" i="2"/>
  <c r="B124" i="2" s="1"/>
  <c r="C27" i="2"/>
  <c r="C134" i="2" s="1"/>
  <c r="C26" i="2"/>
  <c r="C133" i="2" s="1"/>
  <c r="C25" i="2"/>
  <c r="C132" i="2" s="1"/>
  <c r="C24" i="2"/>
  <c r="C131" i="2" s="1"/>
  <c r="C23" i="2"/>
  <c r="C130" i="2" s="1"/>
  <c r="C22" i="2"/>
  <c r="C129" i="2" s="1"/>
  <c r="C21" i="2"/>
  <c r="C128" i="2" s="1"/>
  <c r="C20" i="2"/>
  <c r="C127" i="2" s="1"/>
  <c r="C19" i="2"/>
  <c r="C126" i="2" s="1"/>
  <c r="C18" i="2"/>
  <c r="C125" i="2" s="1"/>
  <c r="C17" i="2"/>
  <c r="C124" i="2" s="1"/>
  <c r="D27" i="2"/>
  <c r="D26" i="2"/>
  <c r="D25" i="2"/>
  <c r="D24" i="2"/>
  <c r="D23" i="2"/>
  <c r="D22" i="2"/>
  <c r="D129" i="2" l="1"/>
  <c r="D133" i="2"/>
  <c r="D130" i="2"/>
  <c r="D131" i="2"/>
  <c r="D132" i="2"/>
  <c r="D134" i="2"/>
  <c r="J115" i="5"/>
  <c r="C54" i="2"/>
  <c r="C161" i="2" s="1"/>
  <c r="C49" i="7"/>
  <c r="M132" i="2" l="1"/>
  <c r="W132" i="2"/>
  <c r="Q132" i="2"/>
  <c r="AG132" i="2"/>
  <c r="AK132" i="2"/>
  <c r="AA132" i="2"/>
  <c r="AQ132" i="2"/>
  <c r="M129" i="2"/>
  <c r="AG129" i="2"/>
  <c r="Q129" i="2"/>
  <c r="AA129" i="2"/>
  <c r="AK129" i="2"/>
  <c r="AQ129" i="2"/>
  <c r="W129" i="2"/>
  <c r="M131" i="2"/>
  <c r="Q131" i="2"/>
  <c r="AA131" i="2"/>
  <c r="AQ131" i="2"/>
  <c r="W131" i="2"/>
  <c r="AK131" i="2"/>
  <c r="AG131" i="2"/>
  <c r="M130" i="2"/>
  <c r="AG130" i="2"/>
  <c r="AK130" i="2"/>
  <c r="AA130" i="2"/>
  <c r="AQ130" i="2"/>
  <c r="W130" i="2"/>
  <c r="Q130" i="2"/>
  <c r="M134" i="2"/>
  <c r="AA134" i="2"/>
  <c r="AQ134" i="2"/>
  <c r="W134" i="2"/>
  <c r="AK134" i="2"/>
  <c r="Q134" i="2"/>
  <c r="AG134" i="2"/>
  <c r="M133" i="2"/>
  <c r="Q133" i="2"/>
  <c r="AA133" i="2"/>
  <c r="AQ133" i="2"/>
  <c r="W133" i="2"/>
  <c r="AK133" i="2"/>
  <c r="AG133" i="2"/>
  <c r="C55" i="2"/>
  <c r="C162" i="2" s="1"/>
  <c r="C50" i="7"/>
  <c r="D33" i="6"/>
  <c r="D32" i="6"/>
  <c r="D31" i="6"/>
  <c r="D30" i="6"/>
  <c r="D29" i="6"/>
  <c r="D28" i="6"/>
  <c r="D27" i="6"/>
  <c r="D26" i="6"/>
  <c r="D25" i="6"/>
  <c r="D24" i="6"/>
  <c r="D23" i="6"/>
  <c r="C23" i="6"/>
  <c r="B12" i="7"/>
  <c r="A121" i="5"/>
  <c r="A120" i="5"/>
  <c r="A119" i="5"/>
  <c r="A16" i="5"/>
  <c r="AL133" i="2" l="1"/>
  <c r="Y32" i="6"/>
  <c r="AM133" i="2"/>
  <c r="M32" i="6"/>
  <c r="Y33" i="6"/>
  <c r="AM134" i="2"/>
  <c r="AL134" i="2"/>
  <c r="S29" i="6"/>
  <c r="S30" i="6"/>
  <c r="Y31" i="6"/>
  <c r="M29" i="6"/>
  <c r="Y29" i="6"/>
  <c r="Y30" i="6"/>
  <c r="M30" i="6"/>
  <c r="Y28" i="6"/>
  <c r="S28" i="6"/>
  <c r="M31" i="6"/>
  <c r="S32" i="6"/>
  <c r="M33" i="6"/>
  <c r="R134" i="2"/>
  <c r="S134" i="2"/>
  <c r="AC134" i="2"/>
  <c r="AB134" i="2"/>
  <c r="S33" i="6"/>
  <c r="M28" i="6"/>
  <c r="S31" i="6"/>
  <c r="C51" i="7"/>
  <c r="C56" i="2"/>
  <c r="C163" i="2" s="1"/>
  <c r="A17" i="5"/>
  <c r="B18" i="2"/>
  <c r="B125" i="2" s="1"/>
  <c r="AD134" i="2" l="1"/>
  <c r="T134" i="2"/>
  <c r="AN134" i="2"/>
  <c r="AN133" i="2"/>
  <c r="C57" i="2"/>
  <c r="C164" i="2" s="1"/>
  <c r="C52" i="7"/>
  <c r="A18" i="5"/>
  <c r="D22" i="7"/>
  <c r="C22" i="7"/>
  <c r="D21" i="7"/>
  <c r="C21" i="7"/>
  <c r="D20" i="7"/>
  <c r="C20" i="7"/>
  <c r="D19" i="7"/>
  <c r="C19" i="7"/>
  <c r="D18" i="7"/>
  <c r="C18" i="7"/>
  <c r="D17" i="7"/>
  <c r="C17" i="7"/>
  <c r="C16" i="7"/>
  <c r="C15" i="7"/>
  <c r="C14" i="7"/>
  <c r="C13" i="7"/>
  <c r="C12" i="7"/>
  <c r="C58" i="2" l="1"/>
  <c r="C165" i="2" s="1"/>
  <c r="C53" i="7"/>
  <c r="B19" i="2"/>
  <c r="B126" i="2" s="1"/>
  <c r="C25" i="6"/>
  <c r="B14" i="7"/>
  <c r="A19" i="5"/>
  <c r="E9" i="7"/>
  <c r="L11" i="2"/>
  <c r="D18" i="2"/>
  <c r="AL138" i="2" l="1"/>
  <c r="AM138" i="2"/>
  <c r="AB136" i="2"/>
  <c r="AL145" i="2"/>
  <c r="AM142" i="2"/>
  <c r="AC143" i="2"/>
  <c r="AB143" i="2"/>
  <c r="AM146" i="2"/>
  <c r="AB135" i="2"/>
  <c r="R143" i="2"/>
  <c r="AM145" i="2"/>
  <c r="AL142" i="2"/>
  <c r="AC135" i="2"/>
  <c r="AL143" i="2"/>
  <c r="S143" i="2"/>
  <c r="AL146" i="2"/>
  <c r="AM143" i="2"/>
  <c r="AM144" i="2"/>
  <c r="AC136" i="2"/>
  <c r="AL144" i="2"/>
  <c r="S133" i="2"/>
  <c r="AM130" i="2"/>
  <c r="AC133" i="2"/>
  <c r="R133" i="2"/>
  <c r="AL130" i="2"/>
  <c r="AB133" i="2"/>
  <c r="AC130" i="2"/>
  <c r="AB130" i="2"/>
  <c r="X25" i="2"/>
  <c r="X27" i="2"/>
  <c r="X23" i="2"/>
  <c r="X18" i="2"/>
  <c r="X24" i="2"/>
  <c r="X26" i="2"/>
  <c r="X22" i="2"/>
  <c r="X17" i="2"/>
  <c r="X100" i="2"/>
  <c r="X53" i="2"/>
  <c r="X44" i="2"/>
  <c r="X74" i="2"/>
  <c r="X49" i="2"/>
  <c r="X36" i="2"/>
  <c r="X66" i="2"/>
  <c r="X61" i="2"/>
  <c r="X52" i="2"/>
  <c r="X98" i="2"/>
  <c r="X103" i="2"/>
  <c r="X116" i="2"/>
  <c r="X32" i="2"/>
  <c r="X31" i="2"/>
  <c r="X69" i="2"/>
  <c r="X50" i="2"/>
  <c r="X60" i="2"/>
  <c r="X95" i="2"/>
  <c r="X35" i="2"/>
  <c r="X97" i="2"/>
  <c r="X40" i="2"/>
  <c r="X88" i="2"/>
  <c r="X58" i="2"/>
  <c r="X59" i="2"/>
  <c r="X110" i="2"/>
  <c r="X45" i="2"/>
  <c r="X101" i="2"/>
  <c r="X107" i="2"/>
  <c r="X71" i="2"/>
  <c r="X54" i="2"/>
  <c r="X73" i="2"/>
  <c r="X62" i="2"/>
  <c r="X64" i="2"/>
  <c r="X34" i="2"/>
  <c r="X29" i="2"/>
  <c r="X109" i="2"/>
  <c r="X79" i="2"/>
  <c r="X114" i="2"/>
  <c r="X105" i="2"/>
  <c r="X75" i="2"/>
  <c r="X99" i="2"/>
  <c r="X87" i="2"/>
  <c r="X89" i="2"/>
  <c r="X80" i="2"/>
  <c r="X51" i="2"/>
  <c r="X94" i="2"/>
  <c r="X85" i="2"/>
  <c r="X76" i="2"/>
  <c r="X47" i="2"/>
  <c r="X81" i="2"/>
  <c r="X72" i="2"/>
  <c r="X43" i="2"/>
  <c r="X115" i="2"/>
  <c r="X46" i="2"/>
  <c r="X28" i="2"/>
  <c r="X113" i="2"/>
  <c r="X83" i="2"/>
  <c r="X102" i="2"/>
  <c r="X37" i="2"/>
  <c r="X92" i="2"/>
  <c r="X78" i="2"/>
  <c r="X63" i="2"/>
  <c r="X33" i="2"/>
  <c r="X65" i="2"/>
  <c r="X38" i="2"/>
  <c r="X56" i="2"/>
  <c r="X91" i="2"/>
  <c r="X111" i="2"/>
  <c r="X77" i="2"/>
  <c r="X70" i="2"/>
  <c r="X68" i="2"/>
  <c r="X104" i="2"/>
  <c r="X39" i="2"/>
  <c r="X106" i="2"/>
  <c r="X41" i="2"/>
  <c r="X96" i="2"/>
  <c r="X67" i="2"/>
  <c r="X42" i="2"/>
  <c r="X90" i="2"/>
  <c r="X112" i="2"/>
  <c r="X30" i="2"/>
  <c r="X82" i="2"/>
  <c r="X108" i="2"/>
  <c r="X93" i="2"/>
  <c r="X84" i="2"/>
  <c r="X55" i="2"/>
  <c r="X57" i="2"/>
  <c r="X48" i="2"/>
  <c r="X86" i="2"/>
  <c r="AC146" i="2"/>
  <c r="AB146" i="2"/>
  <c r="S146" i="2"/>
  <c r="AM141" i="2"/>
  <c r="S142" i="2"/>
  <c r="AB144" i="2"/>
  <c r="AC145" i="2"/>
  <c r="AB141" i="2"/>
  <c r="AC144" i="2"/>
  <c r="R141" i="2"/>
  <c r="AL141" i="2"/>
  <c r="AC142" i="2"/>
  <c r="AC141" i="2"/>
  <c r="S141" i="2"/>
  <c r="R142" i="2"/>
  <c r="AB142" i="2"/>
  <c r="R146" i="2"/>
  <c r="AB145" i="2"/>
  <c r="R137" i="2"/>
  <c r="AL139" i="2"/>
  <c r="AC137" i="2"/>
  <c r="S135" i="2"/>
  <c r="AM139" i="2"/>
  <c r="AB137" i="2"/>
  <c r="S136" i="2"/>
  <c r="AC139" i="2"/>
  <c r="R135" i="2"/>
  <c r="S137" i="2"/>
  <c r="R136" i="2"/>
  <c r="AB139" i="2"/>
  <c r="AD139" i="2" s="1"/>
  <c r="AL140" i="2"/>
  <c r="AM140" i="2"/>
  <c r="AC138" i="2"/>
  <c r="AB138" i="2"/>
  <c r="AB131" i="2"/>
  <c r="AL131" i="2"/>
  <c r="S132" i="2"/>
  <c r="S129" i="2"/>
  <c r="AC132" i="2"/>
  <c r="AM132" i="2"/>
  <c r="S130" i="2"/>
  <c r="AM131" i="2"/>
  <c r="AM129" i="2"/>
  <c r="AC129" i="2"/>
  <c r="R132" i="2"/>
  <c r="T132" i="2" s="1"/>
  <c r="R129" i="2"/>
  <c r="T129" i="2" s="1"/>
  <c r="AB132" i="2"/>
  <c r="AC131" i="2"/>
  <c r="S131" i="2"/>
  <c r="AL132" i="2"/>
  <c r="R130" i="2"/>
  <c r="R131" i="2"/>
  <c r="AL129" i="2"/>
  <c r="AB129" i="2"/>
  <c r="G223" i="2"/>
  <c r="G218" i="2"/>
  <c r="G215" i="2"/>
  <c r="G212" i="2"/>
  <c r="G210" i="2"/>
  <c r="G208" i="2"/>
  <c r="G206" i="2"/>
  <c r="G204" i="2"/>
  <c r="G202" i="2"/>
  <c r="G221" i="2"/>
  <c r="G216" i="2"/>
  <c r="G213" i="2"/>
  <c r="G201" i="2"/>
  <c r="G222" i="2"/>
  <c r="G219" i="2"/>
  <c r="G214" i="2"/>
  <c r="G211" i="2"/>
  <c r="G209" i="2"/>
  <c r="G207" i="2"/>
  <c r="G205" i="2"/>
  <c r="G203" i="2"/>
  <c r="G200" i="2"/>
  <c r="G217" i="2"/>
  <c r="G198" i="2"/>
  <c r="G195" i="2"/>
  <c r="G190" i="2"/>
  <c r="G182" i="2"/>
  <c r="G181" i="2"/>
  <c r="G194" i="2"/>
  <c r="G188" i="2"/>
  <c r="G187" i="2"/>
  <c r="G185" i="2"/>
  <c r="G184" i="2"/>
  <c r="G183" i="2"/>
  <c r="G199" i="2"/>
  <c r="G196" i="2"/>
  <c r="G193" i="2"/>
  <c r="G192" i="2"/>
  <c r="G191" i="2"/>
  <c r="G179" i="2"/>
  <c r="G176" i="2"/>
  <c r="G169" i="2"/>
  <c r="G166" i="2"/>
  <c r="G164" i="2"/>
  <c r="G161" i="2"/>
  <c r="G197" i="2"/>
  <c r="G189" i="2"/>
  <c r="G173" i="2"/>
  <c r="G170" i="2"/>
  <c r="G165" i="2"/>
  <c r="G163" i="2"/>
  <c r="G180" i="2"/>
  <c r="G174" i="2"/>
  <c r="G171" i="2"/>
  <c r="G167" i="2"/>
  <c r="G157" i="2"/>
  <c r="G155" i="2"/>
  <c r="G153" i="2"/>
  <c r="G151" i="2"/>
  <c r="G150" i="2"/>
  <c r="G148" i="2"/>
  <c r="G145" i="2"/>
  <c r="G144" i="2"/>
  <c r="G140" i="2"/>
  <c r="G138" i="2"/>
  <c r="G136" i="2"/>
  <c r="G134" i="2"/>
  <c r="G132" i="2"/>
  <c r="G130" i="2"/>
  <c r="H116" i="2"/>
  <c r="H115" i="2"/>
  <c r="O114" i="2"/>
  <c r="J114" i="2"/>
  <c r="O113" i="2"/>
  <c r="G113" i="2"/>
  <c r="J112" i="2"/>
  <c r="O111" i="2"/>
  <c r="K110" i="2"/>
  <c r="H109" i="2"/>
  <c r="K108" i="2"/>
  <c r="J107" i="2"/>
  <c r="G220" i="2"/>
  <c r="G172" i="2"/>
  <c r="G160" i="2"/>
  <c r="G154" i="2"/>
  <c r="G152" i="2"/>
  <c r="G146" i="2"/>
  <c r="G142" i="2"/>
  <c r="G141" i="2"/>
  <c r="O116" i="2"/>
  <c r="G116" i="2"/>
  <c r="K115" i="2"/>
  <c r="G115" i="2"/>
  <c r="H114" i="2"/>
  <c r="K113" i="2"/>
  <c r="G186" i="2"/>
  <c r="G178" i="2"/>
  <c r="G177" i="2"/>
  <c r="G175" i="2"/>
  <c r="G159" i="2"/>
  <c r="G139" i="2"/>
  <c r="G137" i="2"/>
  <c r="G135" i="2"/>
  <c r="G133" i="2"/>
  <c r="G131" i="2"/>
  <c r="G129" i="2"/>
  <c r="K116" i="2"/>
  <c r="J115" i="2"/>
  <c r="G114" i="2"/>
  <c r="J113" i="2"/>
  <c r="O112" i="2"/>
  <c r="G112" i="2"/>
  <c r="K111" i="2"/>
  <c r="G111" i="2"/>
  <c r="H110" i="2"/>
  <c r="K109" i="2"/>
  <c r="H108" i="2"/>
  <c r="H107" i="2"/>
  <c r="O106" i="2"/>
  <c r="J106" i="2"/>
  <c r="O105" i="2"/>
  <c r="G168" i="2"/>
  <c r="G162" i="2"/>
  <c r="G158" i="2"/>
  <c r="G156" i="2"/>
  <c r="G149" i="2"/>
  <c r="J116" i="2"/>
  <c r="S116" i="2" s="1"/>
  <c r="K114" i="2"/>
  <c r="H112" i="2"/>
  <c r="H111" i="2"/>
  <c r="J110" i="2"/>
  <c r="G109" i="2"/>
  <c r="O107" i="2"/>
  <c r="H106" i="2"/>
  <c r="J105" i="2"/>
  <c r="O104" i="2"/>
  <c r="G104" i="2"/>
  <c r="K103" i="2"/>
  <c r="G103" i="2"/>
  <c r="H102" i="2"/>
  <c r="K101" i="2"/>
  <c r="H100" i="2"/>
  <c r="K99" i="2"/>
  <c r="G99" i="2"/>
  <c r="O98" i="2"/>
  <c r="O97" i="2"/>
  <c r="H97" i="2"/>
  <c r="K96" i="2"/>
  <c r="H95" i="2"/>
  <c r="O94" i="2"/>
  <c r="K93" i="2"/>
  <c r="J92" i="2"/>
  <c r="O91" i="2"/>
  <c r="G91" i="2"/>
  <c r="H90" i="2"/>
  <c r="O89" i="2"/>
  <c r="H89" i="2"/>
  <c r="O88" i="2"/>
  <c r="G88" i="2"/>
  <c r="J87" i="2"/>
  <c r="O86" i="2"/>
  <c r="O85" i="2"/>
  <c r="G85" i="2"/>
  <c r="K84" i="2"/>
  <c r="J82" i="2"/>
  <c r="H81" i="2"/>
  <c r="K80" i="2"/>
  <c r="G80" i="2"/>
  <c r="G143" i="2"/>
  <c r="O115" i="2"/>
  <c r="G110" i="2"/>
  <c r="O108" i="2"/>
  <c r="K107" i="2"/>
  <c r="G106" i="2"/>
  <c r="I106" i="2" s="1"/>
  <c r="H105" i="2"/>
  <c r="K104" i="2"/>
  <c r="J103" i="2"/>
  <c r="G102" i="2"/>
  <c r="J101" i="2"/>
  <c r="O100" i="2"/>
  <c r="G100" i="2"/>
  <c r="J99" i="2"/>
  <c r="H98" i="2"/>
  <c r="G97" i="2"/>
  <c r="J96" i="2"/>
  <c r="O95" i="2"/>
  <c r="G95" i="2"/>
  <c r="H94" i="2"/>
  <c r="J93" i="2"/>
  <c r="H92" i="2"/>
  <c r="K91" i="2"/>
  <c r="K90" i="2"/>
  <c r="G90" i="2"/>
  <c r="G89" i="2"/>
  <c r="K88" i="2"/>
  <c r="H87" i="2"/>
  <c r="H86" i="2"/>
  <c r="K85" i="2"/>
  <c r="J84" i="2"/>
  <c r="H83" i="2"/>
  <c r="O82" i="2"/>
  <c r="H82" i="2"/>
  <c r="O81" i="2"/>
  <c r="G81" i="2"/>
  <c r="J80" i="2"/>
  <c r="G147" i="2"/>
  <c r="H113" i="2"/>
  <c r="O110" i="2"/>
  <c r="O109" i="2"/>
  <c r="J108" i="2"/>
  <c r="G105" i="2"/>
  <c r="I105" i="2" s="1"/>
  <c r="J104" i="2"/>
  <c r="O103" i="2"/>
  <c r="K102" i="2"/>
  <c r="H101" i="2"/>
  <c r="K100" i="2"/>
  <c r="K98" i="2"/>
  <c r="G98" i="2"/>
  <c r="K97" i="2"/>
  <c r="T97" i="2" s="1"/>
  <c r="H96" i="2"/>
  <c r="K95" i="2"/>
  <c r="T95" i="2" s="1"/>
  <c r="K94" i="2"/>
  <c r="G94" i="2"/>
  <c r="O93" i="2"/>
  <c r="H93" i="2"/>
  <c r="O92" i="2"/>
  <c r="G92" i="2"/>
  <c r="J91" i="2"/>
  <c r="J90" i="2"/>
  <c r="S90" i="2" s="1"/>
  <c r="K89" i="2"/>
  <c r="J88" i="2"/>
  <c r="S88" i="2" s="1"/>
  <c r="O87" i="2"/>
  <c r="G87" i="2"/>
  <c r="K86" i="2"/>
  <c r="G86" i="2"/>
  <c r="J85" i="2"/>
  <c r="O84" i="2"/>
  <c r="H84" i="2"/>
  <c r="K83" i="2"/>
  <c r="G83" i="2"/>
  <c r="G82" i="2"/>
  <c r="K81" i="2"/>
  <c r="T81" i="2" s="1"/>
  <c r="K112" i="2"/>
  <c r="J111" i="2"/>
  <c r="J109" i="2"/>
  <c r="G108" i="2"/>
  <c r="G107" i="2"/>
  <c r="K106" i="2"/>
  <c r="K105" i="2"/>
  <c r="H104" i="2"/>
  <c r="H103" i="2"/>
  <c r="O102" i="2"/>
  <c r="J102" i="2"/>
  <c r="O101" i="2"/>
  <c r="G101" i="2"/>
  <c r="I101" i="2" s="1"/>
  <c r="J100" i="2"/>
  <c r="O99" i="2"/>
  <c r="H99" i="2"/>
  <c r="J98" i="2"/>
  <c r="J97" i="2"/>
  <c r="S97" i="2" s="1"/>
  <c r="O96" i="2"/>
  <c r="G96" i="2"/>
  <c r="J95" i="2"/>
  <c r="S95" i="2" s="1"/>
  <c r="J94" i="2"/>
  <c r="G93" i="2"/>
  <c r="I93" i="2" s="1"/>
  <c r="K92" i="2"/>
  <c r="T92" i="2" s="1"/>
  <c r="H91" i="2"/>
  <c r="O90" i="2"/>
  <c r="J89" i="2"/>
  <c r="H88" i="2"/>
  <c r="K87" i="2"/>
  <c r="J86" i="2"/>
  <c r="H85" i="2"/>
  <c r="G84" i="2"/>
  <c r="O83" i="2"/>
  <c r="J83" i="2"/>
  <c r="S83" i="2" s="1"/>
  <c r="K82" i="2"/>
  <c r="J81" i="2"/>
  <c r="O80" i="2"/>
  <c r="J78" i="2"/>
  <c r="H77" i="2"/>
  <c r="K76" i="2"/>
  <c r="G76" i="2"/>
  <c r="J74" i="2"/>
  <c r="O73" i="2"/>
  <c r="G73" i="2"/>
  <c r="K72" i="2"/>
  <c r="G72" i="2"/>
  <c r="O71" i="2"/>
  <c r="J71" i="2"/>
  <c r="K70" i="2"/>
  <c r="H69" i="2"/>
  <c r="K68" i="2"/>
  <c r="K67" i="2"/>
  <c r="G67" i="2"/>
  <c r="O66" i="2"/>
  <c r="G66" i="2"/>
  <c r="K65" i="2"/>
  <c r="G65" i="2"/>
  <c r="K64" i="2"/>
  <c r="G64" i="2"/>
  <c r="G63" i="2"/>
  <c r="J62" i="2"/>
  <c r="O61" i="2"/>
  <c r="G61" i="2"/>
  <c r="K60" i="2"/>
  <c r="G60" i="2"/>
  <c r="O59" i="2"/>
  <c r="H59" i="2"/>
  <c r="K58" i="2"/>
  <c r="H57" i="2"/>
  <c r="O56" i="2"/>
  <c r="K55" i="2"/>
  <c r="H54" i="2"/>
  <c r="K53" i="2"/>
  <c r="K52" i="2"/>
  <c r="G52" i="2"/>
  <c r="G51" i="2"/>
  <c r="K50" i="2"/>
  <c r="H49" i="2"/>
  <c r="H48" i="2"/>
  <c r="O47" i="2"/>
  <c r="H47" i="2"/>
  <c r="K46" i="2"/>
  <c r="H45" i="2"/>
  <c r="H44" i="2"/>
  <c r="J43" i="2"/>
  <c r="O42" i="2"/>
  <c r="G42" i="2"/>
  <c r="J41" i="2"/>
  <c r="J40" i="2"/>
  <c r="K39" i="2"/>
  <c r="O37" i="2"/>
  <c r="H37" i="2"/>
  <c r="K36" i="2"/>
  <c r="J35" i="2"/>
  <c r="K34" i="2"/>
  <c r="H33" i="2"/>
  <c r="K32" i="2"/>
  <c r="J31" i="2"/>
  <c r="G30" i="2"/>
  <c r="J29" i="2"/>
  <c r="O28" i="2"/>
  <c r="G28" i="2"/>
  <c r="K27" i="2"/>
  <c r="G27" i="2"/>
  <c r="H26" i="2"/>
  <c r="K25" i="2"/>
  <c r="H24" i="2"/>
  <c r="H23" i="2"/>
  <c r="O22" i="2"/>
  <c r="J22" i="2"/>
  <c r="G21" i="2"/>
  <c r="J20" i="2"/>
  <c r="K18" i="2"/>
  <c r="H79" i="2"/>
  <c r="O78" i="2"/>
  <c r="H78" i="2"/>
  <c r="O77" i="2"/>
  <c r="G77" i="2"/>
  <c r="J76" i="2"/>
  <c r="H75" i="2"/>
  <c r="O74" i="2"/>
  <c r="H74" i="2"/>
  <c r="K73" i="2"/>
  <c r="J72" i="2"/>
  <c r="H71" i="2"/>
  <c r="J70" i="2"/>
  <c r="O69" i="2"/>
  <c r="G69" i="2"/>
  <c r="J68" i="2"/>
  <c r="J67" i="2"/>
  <c r="K66" i="2"/>
  <c r="J65" i="2"/>
  <c r="J64" i="2"/>
  <c r="K63" i="2"/>
  <c r="H62" i="2"/>
  <c r="K61" i="2"/>
  <c r="J60" i="2"/>
  <c r="S60" i="2" s="1"/>
  <c r="G59" i="2"/>
  <c r="J58" i="2"/>
  <c r="O57" i="2"/>
  <c r="G57" i="2"/>
  <c r="H56" i="2"/>
  <c r="J55" i="2"/>
  <c r="O54" i="2"/>
  <c r="G54" i="2"/>
  <c r="J53" i="2"/>
  <c r="J52" i="2"/>
  <c r="S52" i="2" s="1"/>
  <c r="K51" i="2"/>
  <c r="J50" i="2"/>
  <c r="O49" i="2"/>
  <c r="G49" i="2"/>
  <c r="K48" i="2"/>
  <c r="G48" i="2"/>
  <c r="G47" i="2"/>
  <c r="J46" i="2"/>
  <c r="O45" i="2"/>
  <c r="G45" i="2"/>
  <c r="K44" i="2"/>
  <c r="G44" i="2"/>
  <c r="O43" i="2"/>
  <c r="H43" i="2"/>
  <c r="K42" i="2"/>
  <c r="H41" i="2"/>
  <c r="O40" i="2"/>
  <c r="J39" i="2"/>
  <c r="O38" i="2"/>
  <c r="H38" i="2"/>
  <c r="G37" i="2"/>
  <c r="J36" i="2"/>
  <c r="H35" i="2"/>
  <c r="O34" i="2"/>
  <c r="J34" i="2"/>
  <c r="O33" i="2"/>
  <c r="G33" i="2"/>
  <c r="J32" i="2"/>
  <c r="O31" i="2"/>
  <c r="K30" i="2"/>
  <c r="H29" i="2"/>
  <c r="K28" i="2"/>
  <c r="J27" i="2"/>
  <c r="S27" i="2" s="1"/>
  <c r="G26" i="2"/>
  <c r="J25" i="2"/>
  <c r="O24" i="2"/>
  <c r="G24" i="2"/>
  <c r="K23" i="2"/>
  <c r="G23" i="2"/>
  <c r="H22" i="2"/>
  <c r="K21" i="2"/>
  <c r="H20" i="2"/>
  <c r="H19" i="2"/>
  <c r="O18" i="2"/>
  <c r="J18" i="2"/>
  <c r="H80" i="2"/>
  <c r="K79" i="2"/>
  <c r="T79" i="2" s="1"/>
  <c r="G79" i="2"/>
  <c r="G78" i="2"/>
  <c r="K77" i="2"/>
  <c r="K75" i="2"/>
  <c r="G75" i="2"/>
  <c r="G74" i="2"/>
  <c r="J73" i="2"/>
  <c r="O72" i="2"/>
  <c r="G71" i="2"/>
  <c r="O70" i="2"/>
  <c r="H70" i="2"/>
  <c r="K69" i="2"/>
  <c r="T69" i="2" s="1"/>
  <c r="H68" i="2"/>
  <c r="O67" i="2"/>
  <c r="J66" i="2"/>
  <c r="O64" i="2"/>
  <c r="J63" i="2"/>
  <c r="O62" i="2"/>
  <c r="G62" i="2"/>
  <c r="J61" i="2"/>
  <c r="O60" i="2"/>
  <c r="K59" i="2"/>
  <c r="H58" i="2"/>
  <c r="K57" i="2"/>
  <c r="K56" i="2"/>
  <c r="G56" i="2"/>
  <c r="O55" i="2"/>
  <c r="H55" i="2"/>
  <c r="K54" i="2"/>
  <c r="H53" i="2"/>
  <c r="O52" i="2"/>
  <c r="J51" i="2"/>
  <c r="H50" i="2"/>
  <c r="K49" i="2"/>
  <c r="J48" i="2"/>
  <c r="S48" i="2" s="1"/>
  <c r="K47" i="2"/>
  <c r="H46" i="2"/>
  <c r="K45" i="2"/>
  <c r="J44" i="2"/>
  <c r="G43" i="2"/>
  <c r="J42" i="2"/>
  <c r="S42" i="2" s="1"/>
  <c r="O41" i="2"/>
  <c r="G41" i="2"/>
  <c r="H40" i="2"/>
  <c r="O39" i="2"/>
  <c r="H39" i="2"/>
  <c r="K38" i="2"/>
  <c r="G38" i="2"/>
  <c r="K37" i="2"/>
  <c r="H36" i="2"/>
  <c r="O35" i="2"/>
  <c r="G35" i="2"/>
  <c r="H34" i="2"/>
  <c r="K33" i="2"/>
  <c r="T33" i="2" s="1"/>
  <c r="H32" i="2"/>
  <c r="H31" i="2"/>
  <c r="O30" i="2"/>
  <c r="J30" i="2"/>
  <c r="O29" i="2"/>
  <c r="G29" i="2"/>
  <c r="I29" i="2" s="1"/>
  <c r="J28" i="2"/>
  <c r="O27" i="2"/>
  <c r="K26" i="2"/>
  <c r="T26" i="2" s="1"/>
  <c r="H25" i="2"/>
  <c r="K24" i="2"/>
  <c r="T24" i="2" s="1"/>
  <c r="J23" i="2"/>
  <c r="G22" i="2"/>
  <c r="J21" i="2"/>
  <c r="G20" i="2"/>
  <c r="K19" i="2"/>
  <c r="G19" i="2"/>
  <c r="H18" i="2"/>
  <c r="O79" i="2"/>
  <c r="J79" i="2"/>
  <c r="K78" i="2"/>
  <c r="J77" i="2"/>
  <c r="S77" i="2" s="1"/>
  <c r="O76" i="2"/>
  <c r="H76" i="2"/>
  <c r="O75" i="2"/>
  <c r="J75" i="2"/>
  <c r="K74" i="2"/>
  <c r="H73" i="2"/>
  <c r="H72" i="2"/>
  <c r="K71" i="2"/>
  <c r="G70" i="2"/>
  <c r="J69" i="2"/>
  <c r="S69" i="2" s="1"/>
  <c r="O68" i="2"/>
  <c r="G68" i="2"/>
  <c r="H67" i="2"/>
  <c r="H66" i="2"/>
  <c r="O65" i="2"/>
  <c r="H65" i="2"/>
  <c r="H64" i="2"/>
  <c r="O63" i="2"/>
  <c r="H63" i="2"/>
  <c r="K62" i="2"/>
  <c r="H61" i="2"/>
  <c r="H60" i="2"/>
  <c r="J59" i="2"/>
  <c r="O58" i="2"/>
  <c r="G58" i="2"/>
  <c r="J57" i="2"/>
  <c r="J56" i="2"/>
  <c r="G55" i="2"/>
  <c r="J54" i="2"/>
  <c r="O53" i="2"/>
  <c r="G53" i="2"/>
  <c r="H52" i="2"/>
  <c r="O51" i="2"/>
  <c r="H51" i="2"/>
  <c r="O50" i="2"/>
  <c r="G50" i="2"/>
  <c r="J49" i="2"/>
  <c r="S49" i="2" s="1"/>
  <c r="O48" i="2"/>
  <c r="J47" i="2"/>
  <c r="O46" i="2"/>
  <c r="G46" i="2"/>
  <c r="J45" i="2"/>
  <c r="O44" i="2"/>
  <c r="K43" i="2"/>
  <c r="H42" i="2"/>
  <c r="K41" i="2"/>
  <c r="K40" i="2"/>
  <c r="G40" i="2"/>
  <c r="G39" i="2"/>
  <c r="J38" i="2"/>
  <c r="J37" i="2"/>
  <c r="O36" i="2"/>
  <c r="G36" i="2"/>
  <c r="K35" i="2"/>
  <c r="G34" i="2"/>
  <c r="J33" i="2"/>
  <c r="S33" i="2" s="1"/>
  <c r="O32" i="2"/>
  <c r="G32" i="2"/>
  <c r="K31" i="2"/>
  <c r="G31" i="2"/>
  <c r="H30" i="2"/>
  <c r="K29" i="2"/>
  <c r="H28" i="2"/>
  <c r="H27" i="2"/>
  <c r="O26" i="2"/>
  <c r="J26" i="2"/>
  <c r="O25" i="2"/>
  <c r="G25" i="2"/>
  <c r="J24" i="2"/>
  <c r="O23" i="2"/>
  <c r="K22" i="2"/>
  <c r="H21" i="2"/>
  <c r="K20" i="2"/>
  <c r="J19" i="2"/>
  <c r="G18" i="2"/>
  <c r="R124" i="2"/>
  <c r="AL124" i="2"/>
  <c r="S124" i="2"/>
  <c r="AM124" i="2"/>
  <c r="AB124" i="2"/>
  <c r="AC124" i="2"/>
  <c r="O17" i="2"/>
  <c r="G124" i="2"/>
  <c r="D125" i="2"/>
  <c r="BU115" i="5"/>
  <c r="BR115" i="5"/>
  <c r="BI115" i="5"/>
  <c r="P115" i="5"/>
  <c r="BL115" i="5"/>
  <c r="FJ115" i="5"/>
  <c r="BO115" i="5"/>
  <c r="M115" i="5"/>
  <c r="J17" i="2"/>
  <c r="K17" i="2"/>
  <c r="C59" i="2"/>
  <c r="C166" i="2" s="1"/>
  <c r="C54" i="7"/>
  <c r="F111" i="7"/>
  <c r="G108" i="7"/>
  <c r="G107" i="7"/>
  <c r="F106" i="7"/>
  <c r="G103" i="7"/>
  <c r="F102" i="7"/>
  <c r="G98" i="7"/>
  <c r="F97" i="7"/>
  <c r="G94" i="7"/>
  <c r="F93" i="7"/>
  <c r="G89" i="7"/>
  <c r="F88" i="7"/>
  <c r="G85" i="7"/>
  <c r="F84" i="7"/>
  <c r="F83" i="7"/>
  <c r="G80" i="7"/>
  <c r="F79" i="7"/>
  <c r="G76" i="7"/>
  <c r="G75" i="7"/>
  <c r="F74" i="7"/>
  <c r="G71" i="7"/>
  <c r="F70" i="7"/>
  <c r="G111" i="7"/>
  <c r="F108" i="7"/>
  <c r="F105" i="7"/>
  <c r="G100" i="7"/>
  <c r="F99" i="7"/>
  <c r="G97" i="7"/>
  <c r="F94" i="7"/>
  <c r="G92" i="7"/>
  <c r="G91" i="7"/>
  <c r="F90" i="7"/>
  <c r="G88" i="7"/>
  <c r="F85" i="7"/>
  <c r="F82" i="7"/>
  <c r="G77" i="7"/>
  <c r="G74" i="7"/>
  <c r="F71" i="7"/>
  <c r="G69" i="7"/>
  <c r="F68" i="7"/>
  <c r="G65" i="7"/>
  <c r="F64" i="7"/>
  <c r="G61" i="7"/>
  <c r="F60" i="7"/>
  <c r="F59" i="7"/>
  <c r="G56" i="7"/>
  <c r="F55" i="7"/>
  <c r="G52" i="7"/>
  <c r="G51" i="7"/>
  <c r="F50" i="7"/>
  <c r="G47" i="7"/>
  <c r="F46" i="7"/>
  <c r="G42" i="7"/>
  <c r="F41" i="7"/>
  <c r="G38" i="7"/>
  <c r="F37" i="7"/>
  <c r="G33" i="7"/>
  <c r="F32" i="7"/>
  <c r="F31" i="7"/>
  <c r="G110" i="7"/>
  <c r="F89" i="7"/>
  <c r="F86" i="7"/>
  <c r="F78" i="7"/>
  <c r="G63" i="7"/>
  <c r="F57" i="7"/>
  <c r="G54" i="7"/>
  <c r="F53" i="7"/>
  <c r="G49" i="7"/>
  <c r="F48" i="7"/>
  <c r="G45" i="7"/>
  <c r="G40" i="7"/>
  <c r="F34" i="7"/>
  <c r="F29" i="7"/>
  <c r="G109" i="7"/>
  <c r="G106" i="7"/>
  <c r="F103" i="7"/>
  <c r="G101" i="7"/>
  <c r="F100" i="7"/>
  <c r="G95" i="7"/>
  <c r="F92" i="7"/>
  <c r="F91" i="7"/>
  <c r="G86" i="7"/>
  <c r="G83" i="7"/>
  <c r="F80" i="7"/>
  <c r="G78" i="7"/>
  <c r="F77" i="7"/>
  <c r="G72" i="7"/>
  <c r="F69" i="7"/>
  <c r="G66" i="7"/>
  <c r="F65" i="7"/>
  <c r="G62" i="7"/>
  <c r="F61" i="7"/>
  <c r="G57" i="7"/>
  <c r="F56" i="7"/>
  <c r="G53" i="7"/>
  <c r="F52" i="7"/>
  <c r="F51" i="7"/>
  <c r="G48" i="7"/>
  <c r="F47" i="7"/>
  <c r="G44" i="7"/>
  <c r="G43" i="7"/>
  <c r="F42" i="7"/>
  <c r="G39" i="7"/>
  <c r="F38" i="7"/>
  <c r="G34" i="7"/>
  <c r="F33" i="7"/>
  <c r="G29" i="7"/>
  <c r="F109" i="7"/>
  <c r="G104" i="7"/>
  <c r="F101" i="7"/>
  <c r="F98" i="7"/>
  <c r="G96" i="7"/>
  <c r="F95" i="7"/>
  <c r="G93" i="7"/>
  <c r="G87" i="7"/>
  <c r="G84" i="7"/>
  <c r="G81" i="7"/>
  <c r="F75" i="7"/>
  <c r="G73" i="7"/>
  <c r="F72" i="7"/>
  <c r="G70" i="7"/>
  <c r="G67" i="7"/>
  <c r="F66" i="7"/>
  <c r="F62" i="7"/>
  <c r="G58" i="7"/>
  <c r="F44" i="7"/>
  <c r="F43" i="7"/>
  <c r="F39" i="7"/>
  <c r="G36" i="7"/>
  <c r="G35" i="7"/>
  <c r="G30" i="7"/>
  <c r="G105" i="7"/>
  <c r="G79" i="7"/>
  <c r="F76" i="7"/>
  <c r="F73" i="7"/>
  <c r="F67" i="7"/>
  <c r="G64" i="7"/>
  <c r="G59" i="7"/>
  <c r="F54" i="7"/>
  <c r="F49" i="7"/>
  <c r="H49" i="7" s="1"/>
  <c r="G46" i="7"/>
  <c r="F104" i="7"/>
  <c r="F63" i="7"/>
  <c r="G60" i="7"/>
  <c r="F58" i="7"/>
  <c r="G55" i="7"/>
  <c r="G50" i="7"/>
  <c r="F45" i="7"/>
  <c r="G41" i="7"/>
  <c r="F36" i="7"/>
  <c r="F110" i="7"/>
  <c r="F107" i="7"/>
  <c r="G102" i="7"/>
  <c r="G99" i="7"/>
  <c r="F96" i="7"/>
  <c r="G90" i="7"/>
  <c r="F87" i="7"/>
  <c r="F81" i="7"/>
  <c r="F40" i="7"/>
  <c r="G37" i="7"/>
  <c r="F35" i="7"/>
  <c r="G32" i="7"/>
  <c r="F30" i="7"/>
  <c r="G68" i="7"/>
  <c r="G82" i="7"/>
  <c r="G31" i="7"/>
  <c r="A20" i="5"/>
  <c r="B20" i="2"/>
  <c r="B127" i="2" s="1"/>
  <c r="C26" i="6"/>
  <c r="B15" i="7"/>
  <c r="G27" i="7"/>
  <c r="G25" i="7"/>
  <c r="F24" i="7"/>
  <c r="F27" i="7"/>
  <c r="F25" i="7"/>
  <c r="G23" i="7"/>
  <c r="G28" i="7"/>
  <c r="G26" i="7"/>
  <c r="F23" i="7"/>
  <c r="F28" i="7"/>
  <c r="F26" i="7"/>
  <c r="G24" i="7"/>
  <c r="E13" i="7"/>
  <c r="E14" i="7"/>
  <c r="F20" i="7"/>
  <c r="F16" i="7"/>
  <c r="F12" i="7"/>
  <c r="G15" i="7"/>
  <c r="G19" i="7"/>
  <c r="F19" i="7"/>
  <c r="F15" i="7"/>
  <c r="G12" i="7"/>
  <c r="G16" i="7"/>
  <c r="G20" i="7"/>
  <c r="F22" i="7"/>
  <c r="F18" i="7"/>
  <c r="F14" i="7"/>
  <c r="G13" i="7"/>
  <c r="G17" i="7"/>
  <c r="G21" i="7"/>
  <c r="F21" i="7"/>
  <c r="F17" i="7"/>
  <c r="F13" i="7"/>
  <c r="G14" i="7"/>
  <c r="G18" i="7"/>
  <c r="G22" i="7"/>
  <c r="H17" i="2"/>
  <c r="G17" i="2"/>
  <c r="C24" i="6"/>
  <c r="B13" i="7"/>
  <c r="D13" i="7"/>
  <c r="H53" i="7" l="1"/>
  <c r="S28" i="2"/>
  <c r="T29" i="2"/>
  <c r="S23" i="2"/>
  <c r="V23" i="2" s="1"/>
  <c r="S30" i="2"/>
  <c r="V30" i="2" s="1"/>
  <c r="S26" i="2"/>
  <c r="Y26" i="2" s="1"/>
  <c r="T23" i="2"/>
  <c r="AN146" i="2"/>
  <c r="AN144" i="2"/>
  <c r="S24" i="2"/>
  <c r="Y24" i="2" s="1"/>
  <c r="AD130" i="2"/>
  <c r="AN142" i="2"/>
  <c r="T19" i="2"/>
  <c r="S21" i="2"/>
  <c r="T22" i="2"/>
  <c r="AD133" i="2"/>
  <c r="AN130" i="2"/>
  <c r="AN145" i="2"/>
  <c r="AD143" i="2"/>
  <c r="T133" i="2"/>
  <c r="AD136" i="2"/>
  <c r="AN143" i="2"/>
  <c r="T143" i="2"/>
  <c r="AN138" i="2"/>
  <c r="AD135" i="2"/>
  <c r="T54" i="2"/>
  <c r="S63" i="2"/>
  <c r="V63" i="2" s="1"/>
  <c r="S102" i="2"/>
  <c r="V102" i="2" s="1"/>
  <c r="S111" i="2"/>
  <c r="V111" i="2" s="1"/>
  <c r="S73" i="2"/>
  <c r="V73" i="2" s="1"/>
  <c r="T74" i="2"/>
  <c r="T56" i="2"/>
  <c r="S80" i="2"/>
  <c r="V80" i="2" s="1"/>
  <c r="T105" i="2"/>
  <c r="S103" i="2"/>
  <c r="V103" i="2" s="1"/>
  <c r="T71" i="2"/>
  <c r="T47" i="2"/>
  <c r="T57" i="2"/>
  <c r="S85" i="2"/>
  <c r="V85" i="2" s="1"/>
  <c r="T90" i="2"/>
  <c r="Y90" i="2" s="1"/>
  <c r="T109" i="2"/>
  <c r="T115" i="2"/>
  <c r="T107" i="2"/>
  <c r="T43" i="2"/>
  <c r="T98" i="2"/>
  <c r="T82" i="2"/>
  <c r="S89" i="2"/>
  <c r="V89" i="2" s="1"/>
  <c r="S51" i="2"/>
  <c r="V51" i="2" s="1"/>
  <c r="S56" i="2"/>
  <c r="T78" i="2"/>
  <c r="T62" i="2"/>
  <c r="S75" i="2"/>
  <c r="V75" i="2" s="1"/>
  <c r="S61" i="2"/>
  <c r="V61" i="2" s="1"/>
  <c r="T75" i="2"/>
  <c r="T44" i="2"/>
  <c r="T106" i="2"/>
  <c r="S91" i="2"/>
  <c r="V91" i="2" s="1"/>
  <c r="T100" i="2"/>
  <c r="T114" i="2"/>
  <c r="S98" i="2"/>
  <c r="T116" i="2"/>
  <c r="Y116" i="2" s="1"/>
  <c r="S115" i="2"/>
  <c r="Y115" i="2" s="1"/>
  <c r="S47" i="2"/>
  <c r="S59" i="2"/>
  <c r="V59" i="2" s="1"/>
  <c r="S44" i="2"/>
  <c r="V44" i="2" s="1"/>
  <c r="T77" i="2"/>
  <c r="Y77" i="2" s="1"/>
  <c r="S64" i="2"/>
  <c r="V64" i="2" s="1"/>
  <c r="T87" i="2"/>
  <c r="T112" i="2"/>
  <c r="T83" i="2"/>
  <c r="Y83" i="2" s="1"/>
  <c r="S66" i="2"/>
  <c r="V66" i="2" s="1"/>
  <c r="S45" i="2"/>
  <c r="V45" i="2" s="1"/>
  <c r="S57" i="2"/>
  <c r="V57" i="2" s="1"/>
  <c r="S79" i="2"/>
  <c r="Y79" i="2" s="1"/>
  <c r="T45" i="2"/>
  <c r="T49" i="2"/>
  <c r="Y49" i="2" s="1"/>
  <c r="T59" i="2"/>
  <c r="T48" i="2"/>
  <c r="Y48" i="2" s="1"/>
  <c r="S72" i="2"/>
  <c r="V72" i="2" s="1"/>
  <c r="S81" i="2"/>
  <c r="Y81" i="2" s="1"/>
  <c r="T86" i="2"/>
  <c r="T89" i="2"/>
  <c r="T94" i="2"/>
  <c r="T102" i="2"/>
  <c r="Y102" i="2" s="1"/>
  <c r="S99" i="2"/>
  <c r="V99" i="2" s="1"/>
  <c r="T41" i="2"/>
  <c r="T40" i="2"/>
  <c r="T37" i="2"/>
  <c r="S37" i="2"/>
  <c r="T31" i="2"/>
  <c r="T38" i="2"/>
  <c r="AD132" i="2"/>
  <c r="T35" i="2"/>
  <c r="S38" i="2"/>
  <c r="V38" i="2" s="1"/>
  <c r="AD142" i="2"/>
  <c r="T136" i="2"/>
  <c r="S19" i="2"/>
  <c r="S65" i="2"/>
  <c r="V65" i="2" s="1"/>
  <c r="T20" i="2"/>
  <c r="S54" i="2"/>
  <c r="V54" i="2" s="1"/>
  <c r="S76" i="2"/>
  <c r="V76" i="2" s="1"/>
  <c r="S67" i="2"/>
  <c r="V67" i="2" s="1"/>
  <c r="S86" i="2"/>
  <c r="V86" i="2" s="1"/>
  <c r="S94" i="2"/>
  <c r="V94" i="2" s="1"/>
  <c r="T17" i="2"/>
  <c r="V26" i="2"/>
  <c r="W26" i="2" s="1"/>
  <c r="V69" i="2"/>
  <c r="W69" i="2" s="1"/>
  <c r="Y69" i="2"/>
  <c r="S18" i="2"/>
  <c r="T21" i="2"/>
  <c r="V27" i="2"/>
  <c r="S34" i="2"/>
  <c r="T51" i="2"/>
  <c r="T61" i="2"/>
  <c r="S20" i="2"/>
  <c r="S29" i="2"/>
  <c r="S41" i="2"/>
  <c r="T58" i="2"/>
  <c r="T60" i="2"/>
  <c r="Y60" i="2" s="1"/>
  <c r="T65" i="2"/>
  <c r="T67" i="2"/>
  <c r="S71" i="2"/>
  <c r="T76" i="2"/>
  <c r="S108" i="2"/>
  <c r="T85" i="2"/>
  <c r="T103" i="2"/>
  <c r="M113" i="2"/>
  <c r="N113" i="2" s="1"/>
  <c r="S113" i="2"/>
  <c r="T110" i="2"/>
  <c r="S17" i="2"/>
  <c r="V49" i="2"/>
  <c r="V28" i="2"/>
  <c r="V42" i="2"/>
  <c r="T28" i="2"/>
  <c r="S32" i="2"/>
  <c r="S46" i="2"/>
  <c r="V52" i="2"/>
  <c r="S55" i="2"/>
  <c r="S58" i="2"/>
  <c r="T66" i="2"/>
  <c r="T73" i="2"/>
  <c r="T27" i="2"/>
  <c r="Y27" i="2" s="1"/>
  <c r="T34" i="2"/>
  <c r="T55" i="2"/>
  <c r="T68" i="2"/>
  <c r="M109" i="2"/>
  <c r="N109" i="2" s="1"/>
  <c r="S109" i="2"/>
  <c r="V90" i="2"/>
  <c r="S93" i="2"/>
  <c r="S96" i="2"/>
  <c r="S82" i="2"/>
  <c r="T101" i="2"/>
  <c r="T111" i="2"/>
  <c r="S107" i="2"/>
  <c r="S114" i="2"/>
  <c r="Y33" i="2"/>
  <c r="V33" i="2"/>
  <c r="W33" i="2" s="1"/>
  <c r="V77" i="2"/>
  <c r="S25" i="2"/>
  <c r="T42" i="2"/>
  <c r="Y42" i="2" s="1"/>
  <c r="S53" i="2"/>
  <c r="T63" i="2"/>
  <c r="S70" i="2"/>
  <c r="S22" i="2"/>
  <c r="T25" i="2"/>
  <c r="S31" i="2"/>
  <c r="S35" i="2"/>
  <c r="T39" i="2"/>
  <c r="T46" i="2"/>
  <c r="T52" i="2"/>
  <c r="Y52" i="2" s="1"/>
  <c r="T64" i="2"/>
  <c r="S74" i="2"/>
  <c r="S78" i="2"/>
  <c r="V83" i="2"/>
  <c r="V97" i="2"/>
  <c r="W97" i="2" s="1"/>
  <c r="Y97" i="2"/>
  <c r="M100" i="2"/>
  <c r="N100" i="2" s="1"/>
  <c r="S100" i="2"/>
  <c r="M104" i="2"/>
  <c r="N104" i="2" s="1"/>
  <c r="S104" i="2"/>
  <c r="T104" i="2"/>
  <c r="T84" i="2"/>
  <c r="S87" i="2"/>
  <c r="S92" i="2"/>
  <c r="T96" i="2"/>
  <c r="S106" i="2"/>
  <c r="T108" i="2"/>
  <c r="S112" i="2"/>
  <c r="V48" i="2"/>
  <c r="T30" i="2"/>
  <c r="S36" i="2"/>
  <c r="S39" i="2"/>
  <c r="S50" i="2"/>
  <c r="V60" i="2"/>
  <c r="S68" i="2"/>
  <c r="T18" i="2"/>
  <c r="T32" i="2"/>
  <c r="T36" i="2"/>
  <c r="S40" i="2"/>
  <c r="S43" i="2"/>
  <c r="T50" i="2"/>
  <c r="T53" i="2"/>
  <c r="S62" i="2"/>
  <c r="T70" i="2"/>
  <c r="T72" i="2"/>
  <c r="V95" i="2"/>
  <c r="W95" i="2" s="1"/>
  <c r="Y95" i="2"/>
  <c r="V88" i="2"/>
  <c r="S84" i="2"/>
  <c r="T88" i="2"/>
  <c r="Y88" i="2" s="1"/>
  <c r="T91" i="2"/>
  <c r="S101" i="2"/>
  <c r="T80" i="2"/>
  <c r="T93" i="2"/>
  <c r="T99" i="2"/>
  <c r="S105" i="2"/>
  <c r="S110" i="2"/>
  <c r="V116" i="2"/>
  <c r="T113" i="2"/>
  <c r="K147" i="2"/>
  <c r="L147" i="2"/>
  <c r="K149" i="2"/>
  <c r="L149" i="2"/>
  <c r="K168" i="2"/>
  <c r="L168" i="2"/>
  <c r="K137" i="2"/>
  <c r="L137" i="2"/>
  <c r="K177" i="2"/>
  <c r="L177" i="2"/>
  <c r="K152" i="2"/>
  <c r="L152" i="2"/>
  <c r="K220" i="2"/>
  <c r="L220" i="2"/>
  <c r="K136" i="2"/>
  <c r="L136" i="2"/>
  <c r="K145" i="2"/>
  <c r="L145" i="2"/>
  <c r="K153" i="2"/>
  <c r="L153" i="2"/>
  <c r="K171" i="2"/>
  <c r="L171" i="2"/>
  <c r="K165" i="2"/>
  <c r="L165" i="2"/>
  <c r="K197" i="2"/>
  <c r="L197" i="2"/>
  <c r="K169" i="2"/>
  <c r="L169" i="2"/>
  <c r="K192" i="2"/>
  <c r="L192" i="2"/>
  <c r="K183" i="2"/>
  <c r="L183" i="2"/>
  <c r="K188" i="2"/>
  <c r="L188" i="2"/>
  <c r="K190" i="2"/>
  <c r="L190" i="2"/>
  <c r="K200" i="2"/>
  <c r="L200" i="2"/>
  <c r="K209" i="2"/>
  <c r="L209" i="2"/>
  <c r="K222" i="2"/>
  <c r="L222" i="2"/>
  <c r="K221" i="2"/>
  <c r="L221" i="2"/>
  <c r="K208" i="2"/>
  <c r="L208" i="2"/>
  <c r="K218" i="2"/>
  <c r="L218" i="2"/>
  <c r="K156" i="2"/>
  <c r="L156" i="2"/>
  <c r="K139" i="2"/>
  <c r="L139" i="2"/>
  <c r="K178" i="2"/>
  <c r="L178" i="2"/>
  <c r="K154" i="2"/>
  <c r="L154" i="2"/>
  <c r="K138" i="2"/>
  <c r="L138" i="2"/>
  <c r="K148" i="2"/>
  <c r="L148" i="2"/>
  <c r="K155" i="2"/>
  <c r="L155" i="2"/>
  <c r="K174" i="2"/>
  <c r="L174" i="2"/>
  <c r="K170" i="2"/>
  <c r="L170" i="2"/>
  <c r="K161" i="2"/>
  <c r="L161" i="2"/>
  <c r="K176" i="2"/>
  <c r="L176" i="2"/>
  <c r="K193" i="2"/>
  <c r="L193" i="2"/>
  <c r="K184" i="2"/>
  <c r="L184" i="2"/>
  <c r="K194" i="2"/>
  <c r="L194" i="2"/>
  <c r="K195" i="2"/>
  <c r="L195" i="2"/>
  <c r="K203" i="2"/>
  <c r="L203" i="2"/>
  <c r="K211" i="2"/>
  <c r="L211" i="2"/>
  <c r="K201" i="2"/>
  <c r="L201" i="2"/>
  <c r="K202" i="2"/>
  <c r="L202" i="2"/>
  <c r="K210" i="2"/>
  <c r="L210" i="2"/>
  <c r="K223" i="2"/>
  <c r="L223" i="2"/>
  <c r="K158" i="2"/>
  <c r="L158" i="2"/>
  <c r="K159" i="2"/>
  <c r="L159" i="2"/>
  <c r="K186" i="2"/>
  <c r="L186" i="2"/>
  <c r="K160" i="2"/>
  <c r="L160" i="2"/>
  <c r="K140" i="2"/>
  <c r="L140" i="2"/>
  <c r="K150" i="2"/>
  <c r="L150" i="2"/>
  <c r="K157" i="2"/>
  <c r="L157" i="2"/>
  <c r="K180" i="2"/>
  <c r="L180" i="2"/>
  <c r="K173" i="2"/>
  <c r="L173" i="2"/>
  <c r="K164" i="2"/>
  <c r="L164" i="2"/>
  <c r="K179" i="2"/>
  <c r="L179" i="2"/>
  <c r="K196" i="2"/>
  <c r="L196" i="2"/>
  <c r="K185" i="2"/>
  <c r="L185" i="2"/>
  <c r="K181" i="2"/>
  <c r="L181" i="2"/>
  <c r="K198" i="2"/>
  <c r="L198" i="2"/>
  <c r="K205" i="2"/>
  <c r="L205" i="2"/>
  <c r="K214" i="2"/>
  <c r="L214" i="2"/>
  <c r="K213" i="2"/>
  <c r="L213" i="2"/>
  <c r="K204" i="2"/>
  <c r="L204" i="2"/>
  <c r="K212" i="2"/>
  <c r="L212" i="2"/>
  <c r="K162" i="2"/>
  <c r="L162" i="2"/>
  <c r="K175" i="2"/>
  <c r="L175" i="2"/>
  <c r="K146" i="2"/>
  <c r="L146" i="2"/>
  <c r="K172" i="2"/>
  <c r="L172" i="2"/>
  <c r="K144" i="2"/>
  <c r="L144" i="2"/>
  <c r="K151" i="2"/>
  <c r="L151" i="2"/>
  <c r="K167" i="2"/>
  <c r="L167" i="2"/>
  <c r="K163" i="2"/>
  <c r="L163" i="2"/>
  <c r="K189" i="2"/>
  <c r="L189" i="2"/>
  <c r="K166" i="2"/>
  <c r="L166" i="2"/>
  <c r="K191" i="2"/>
  <c r="L191" i="2"/>
  <c r="K199" i="2"/>
  <c r="L199" i="2"/>
  <c r="K187" i="2"/>
  <c r="L187" i="2"/>
  <c r="K182" i="2"/>
  <c r="L182" i="2"/>
  <c r="K217" i="2"/>
  <c r="L217" i="2"/>
  <c r="K207" i="2"/>
  <c r="L207" i="2"/>
  <c r="K219" i="2"/>
  <c r="L219" i="2"/>
  <c r="K216" i="2"/>
  <c r="L216" i="2"/>
  <c r="K206" i="2"/>
  <c r="L206" i="2"/>
  <c r="K215" i="2"/>
  <c r="L215" i="2"/>
  <c r="M37" i="2"/>
  <c r="N37" i="2" s="1"/>
  <c r="M73" i="2"/>
  <c r="N73" i="2" s="1"/>
  <c r="I45" i="2"/>
  <c r="I50" i="2"/>
  <c r="AD145" i="2"/>
  <c r="T146" i="2"/>
  <c r="AD146" i="2"/>
  <c r="AN129" i="2"/>
  <c r="AD141" i="2"/>
  <c r="AN141" i="2"/>
  <c r="M94" i="2"/>
  <c r="N94" i="2" s="1"/>
  <c r="M97" i="2"/>
  <c r="AD129" i="2"/>
  <c r="AN132" i="2"/>
  <c r="M47" i="2"/>
  <c r="N47" i="2" s="1"/>
  <c r="I63" i="2"/>
  <c r="M95" i="2"/>
  <c r="N95" i="2" s="1"/>
  <c r="I107" i="2"/>
  <c r="I116" i="2"/>
  <c r="M54" i="2"/>
  <c r="N54" i="2" s="1"/>
  <c r="T142" i="2"/>
  <c r="I23" i="2"/>
  <c r="I33" i="2"/>
  <c r="I97" i="2"/>
  <c r="I109" i="2"/>
  <c r="M106" i="2"/>
  <c r="N106" i="2" s="1"/>
  <c r="AD138" i="2"/>
  <c r="T131" i="2"/>
  <c r="AD137" i="2"/>
  <c r="M28" i="2"/>
  <c r="N28" i="2" s="1"/>
  <c r="T130" i="2"/>
  <c r="T135" i="2"/>
  <c r="T141" i="2"/>
  <c r="AD144" i="2"/>
  <c r="I69" i="2"/>
  <c r="AN131" i="2"/>
  <c r="AN139" i="2"/>
  <c r="AD131" i="2"/>
  <c r="AN140" i="2"/>
  <c r="T137" i="2"/>
  <c r="I36" i="2"/>
  <c r="I32" i="2"/>
  <c r="I19" i="2"/>
  <c r="M38" i="2"/>
  <c r="N38" i="2" s="1"/>
  <c r="M42" i="2"/>
  <c r="N42" i="2" s="1"/>
  <c r="M56" i="2"/>
  <c r="N56" i="2" s="1"/>
  <c r="M59" i="2"/>
  <c r="N59" i="2" s="1"/>
  <c r="M61" i="2"/>
  <c r="N61" i="2" s="1"/>
  <c r="M45" i="2"/>
  <c r="N45" i="2" s="1"/>
  <c r="M57" i="2"/>
  <c r="N57" i="2" s="1"/>
  <c r="M69" i="2"/>
  <c r="N69" i="2" s="1"/>
  <c r="M66" i="2"/>
  <c r="N66" i="2" s="1"/>
  <c r="M89" i="2"/>
  <c r="N89" i="2" s="1"/>
  <c r="I115" i="2"/>
  <c r="M108" i="2"/>
  <c r="N108" i="2" s="1"/>
  <c r="M26" i="2"/>
  <c r="N26" i="2" s="1"/>
  <c r="M79" i="2"/>
  <c r="N79" i="2" s="1"/>
  <c r="M114" i="2"/>
  <c r="N114" i="2" s="1"/>
  <c r="M49" i="2"/>
  <c r="N49" i="2" s="1"/>
  <c r="I20" i="2"/>
  <c r="I24" i="2"/>
  <c r="M86" i="2"/>
  <c r="N86" i="2" s="1"/>
  <c r="M111" i="2"/>
  <c r="N111" i="2" s="1"/>
  <c r="M85" i="2"/>
  <c r="N85" i="2" s="1"/>
  <c r="M91" i="2"/>
  <c r="N91" i="2" s="1"/>
  <c r="I81" i="2"/>
  <c r="M33" i="2"/>
  <c r="N33" i="2" s="1"/>
  <c r="M75" i="2"/>
  <c r="N75" i="2" s="1"/>
  <c r="M77" i="2"/>
  <c r="N77" i="2" s="1"/>
  <c r="M98" i="2"/>
  <c r="N98" i="2" s="1"/>
  <c r="M88" i="2"/>
  <c r="N88" i="2" s="1"/>
  <c r="I92" i="2"/>
  <c r="M84" i="2"/>
  <c r="N84" i="2" s="1"/>
  <c r="M105" i="2"/>
  <c r="N105" i="2" s="1"/>
  <c r="M116" i="2"/>
  <c r="N116" i="2" s="1"/>
  <c r="M71" i="2"/>
  <c r="N71" i="2" s="1"/>
  <c r="I53" i="2"/>
  <c r="I51" i="2"/>
  <c r="I87" i="2"/>
  <c r="I100" i="2"/>
  <c r="I114" i="2"/>
  <c r="M17" i="2"/>
  <c r="I49" i="2"/>
  <c r="I95" i="2"/>
  <c r="I77" i="2"/>
  <c r="I96" i="2"/>
  <c r="I108" i="2"/>
  <c r="I89" i="2"/>
  <c r="M24" i="2"/>
  <c r="N24" i="2" s="1"/>
  <c r="I58" i="2"/>
  <c r="I70" i="2"/>
  <c r="M81" i="2"/>
  <c r="N81" i="2" s="1"/>
  <c r="M51" i="2"/>
  <c r="N51" i="2" s="1"/>
  <c r="M25" i="2"/>
  <c r="N25" i="2" s="1"/>
  <c r="M53" i="2"/>
  <c r="N53" i="2" s="1"/>
  <c r="M67" i="2"/>
  <c r="N67" i="2" s="1"/>
  <c r="M70" i="2"/>
  <c r="N70" i="2" s="1"/>
  <c r="M29" i="2"/>
  <c r="N29" i="2" s="1"/>
  <c r="M41" i="2"/>
  <c r="N41" i="2" s="1"/>
  <c r="M99" i="2"/>
  <c r="N99" i="2" s="1"/>
  <c r="M44" i="2"/>
  <c r="N44" i="2" s="1"/>
  <c r="M48" i="2"/>
  <c r="N48" i="2" s="1"/>
  <c r="M36" i="2"/>
  <c r="N36" i="2" s="1"/>
  <c r="M39" i="2"/>
  <c r="N39" i="2" s="1"/>
  <c r="M50" i="2"/>
  <c r="N50" i="2" s="1"/>
  <c r="M60" i="2"/>
  <c r="N60" i="2" s="1"/>
  <c r="M64" i="2"/>
  <c r="N64" i="2" s="1"/>
  <c r="M68" i="2"/>
  <c r="N68" i="2" s="1"/>
  <c r="M102" i="2"/>
  <c r="N102" i="2" s="1"/>
  <c r="M90" i="2"/>
  <c r="N90" i="2" s="1"/>
  <c r="M80" i="2"/>
  <c r="N80" i="2" s="1"/>
  <c r="M93" i="2"/>
  <c r="N93" i="2" s="1"/>
  <c r="M96" i="2"/>
  <c r="N96" i="2" s="1"/>
  <c r="M103" i="2"/>
  <c r="N103" i="2" s="1"/>
  <c r="M82" i="2"/>
  <c r="N82" i="2" s="1"/>
  <c r="M107" i="2"/>
  <c r="N107" i="2" s="1"/>
  <c r="M23" i="2"/>
  <c r="N23" i="2" s="1"/>
  <c r="M30" i="2"/>
  <c r="N30" i="2" s="1"/>
  <c r="M18" i="2"/>
  <c r="N18" i="2" s="1"/>
  <c r="M27" i="2"/>
  <c r="N27" i="2" s="1"/>
  <c r="M34" i="2"/>
  <c r="N34" i="2" s="1"/>
  <c r="M65" i="2"/>
  <c r="N65" i="2" s="1"/>
  <c r="M72" i="2"/>
  <c r="N72" i="2" s="1"/>
  <c r="M22" i="2"/>
  <c r="N22" i="2" s="1"/>
  <c r="M31" i="2"/>
  <c r="N31" i="2" s="1"/>
  <c r="M35" i="2"/>
  <c r="N35" i="2" s="1"/>
  <c r="M74" i="2"/>
  <c r="N74" i="2" s="1"/>
  <c r="M78" i="2"/>
  <c r="N78" i="2" s="1"/>
  <c r="M83" i="2"/>
  <c r="N83" i="2" s="1"/>
  <c r="M87" i="2"/>
  <c r="N87" i="2" s="1"/>
  <c r="M92" i="2"/>
  <c r="N92" i="2" s="1"/>
  <c r="M115" i="2"/>
  <c r="N115" i="2" s="1"/>
  <c r="M112" i="2"/>
  <c r="N112" i="2" s="1"/>
  <c r="M63" i="2"/>
  <c r="N63" i="2" s="1"/>
  <c r="M32" i="2"/>
  <c r="N32" i="2" s="1"/>
  <c r="M46" i="2"/>
  <c r="N46" i="2" s="1"/>
  <c r="M52" i="2"/>
  <c r="N52" i="2" s="1"/>
  <c r="M55" i="2"/>
  <c r="N55" i="2" s="1"/>
  <c r="M58" i="2"/>
  <c r="N58" i="2" s="1"/>
  <c r="M76" i="2"/>
  <c r="N76" i="2" s="1"/>
  <c r="M40" i="2"/>
  <c r="N40" i="2" s="1"/>
  <c r="M43" i="2"/>
  <c r="N43" i="2" s="1"/>
  <c r="M62" i="2"/>
  <c r="N62" i="2" s="1"/>
  <c r="M101" i="2"/>
  <c r="N101" i="2" s="1"/>
  <c r="M110" i="2"/>
  <c r="N110" i="2" s="1"/>
  <c r="I46" i="2"/>
  <c r="I34" i="2"/>
  <c r="I98" i="2"/>
  <c r="I41" i="2"/>
  <c r="I62" i="2"/>
  <c r="I57" i="2"/>
  <c r="I37" i="2"/>
  <c r="I25" i="2"/>
  <c r="I31" i="2"/>
  <c r="I54" i="2"/>
  <c r="M125" i="2"/>
  <c r="Q125" i="2"/>
  <c r="AK125" i="2"/>
  <c r="AG125" i="2"/>
  <c r="AA125" i="2"/>
  <c r="AQ125" i="2"/>
  <c r="W125" i="2"/>
  <c r="G125" i="2"/>
  <c r="L24" i="2"/>
  <c r="P24" i="2"/>
  <c r="P49" i="2"/>
  <c r="L49" i="2"/>
  <c r="U49" i="2" s="1"/>
  <c r="L54" i="2"/>
  <c r="P54" i="2"/>
  <c r="P23" i="2"/>
  <c r="L23" i="2"/>
  <c r="L30" i="2"/>
  <c r="P30" i="2"/>
  <c r="I39" i="2"/>
  <c r="I56" i="2"/>
  <c r="I74" i="2"/>
  <c r="I78" i="2"/>
  <c r="P18" i="2"/>
  <c r="L18" i="2"/>
  <c r="P27" i="2"/>
  <c r="L27" i="2"/>
  <c r="P34" i="2"/>
  <c r="L34" i="2"/>
  <c r="U34" i="2" s="1"/>
  <c r="P65" i="2"/>
  <c r="L65" i="2"/>
  <c r="P72" i="2"/>
  <c r="L72" i="2"/>
  <c r="L22" i="2"/>
  <c r="P22" i="2"/>
  <c r="I28" i="2"/>
  <c r="P31" i="2"/>
  <c r="L31" i="2"/>
  <c r="L35" i="2"/>
  <c r="P35" i="2"/>
  <c r="I72" i="2"/>
  <c r="P74" i="2"/>
  <c r="L74" i="2"/>
  <c r="P78" i="2"/>
  <c r="L78" i="2"/>
  <c r="L83" i="2"/>
  <c r="P83" i="2"/>
  <c r="P86" i="2"/>
  <c r="L86" i="2"/>
  <c r="P94" i="2"/>
  <c r="L94" i="2"/>
  <c r="P97" i="2"/>
  <c r="L97" i="2"/>
  <c r="N97" i="2"/>
  <c r="L100" i="2"/>
  <c r="P100" i="2"/>
  <c r="P111" i="2"/>
  <c r="L111" i="2"/>
  <c r="I82" i="2"/>
  <c r="P90" i="2"/>
  <c r="L90" i="2"/>
  <c r="P80" i="2"/>
  <c r="L80" i="2"/>
  <c r="I90" i="2"/>
  <c r="P93" i="2"/>
  <c r="L93" i="2"/>
  <c r="U93" i="2" s="1"/>
  <c r="L96" i="2"/>
  <c r="P96" i="2"/>
  <c r="P103" i="2"/>
  <c r="L103" i="2"/>
  <c r="H143" i="2"/>
  <c r="I143" i="2"/>
  <c r="P82" i="2"/>
  <c r="L82" i="2"/>
  <c r="I104" i="2"/>
  <c r="I156" i="2"/>
  <c r="H156" i="2"/>
  <c r="H133" i="2"/>
  <c r="I133" i="2"/>
  <c r="H159" i="2"/>
  <c r="I159" i="2"/>
  <c r="I186" i="2"/>
  <c r="H186" i="2"/>
  <c r="H142" i="2"/>
  <c r="AO142" i="2" s="1"/>
  <c r="I142" i="2"/>
  <c r="I160" i="2"/>
  <c r="H160" i="2"/>
  <c r="P112" i="2"/>
  <c r="L112" i="2"/>
  <c r="H132" i="2"/>
  <c r="I132" i="2"/>
  <c r="H140" i="2"/>
  <c r="AO140" i="2" s="1"/>
  <c r="I140" i="2"/>
  <c r="H150" i="2"/>
  <c r="I150" i="2"/>
  <c r="I157" i="2"/>
  <c r="H157" i="2"/>
  <c r="H180" i="2"/>
  <c r="I180" i="2"/>
  <c r="I173" i="2"/>
  <c r="H173" i="2"/>
  <c r="I164" i="2"/>
  <c r="H164" i="2"/>
  <c r="I179" i="2"/>
  <c r="H179" i="2"/>
  <c r="I196" i="2"/>
  <c r="H196" i="2"/>
  <c r="I185" i="2"/>
  <c r="H185" i="2"/>
  <c r="I181" i="2"/>
  <c r="H181" i="2"/>
  <c r="I198" i="2"/>
  <c r="H198" i="2"/>
  <c r="H205" i="2"/>
  <c r="I205" i="2"/>
  <c r="I214" i="2"/>
  <c r="H214" i="2"/>
  <c r="I213" i="2"/>
  <c r="H213" i="2"/>
  <c r="I204" i="2"/>
  <c r="H204" i="2"/>
  <c r="I212" i="2"/>
  <c r="H212" i="2"/>
  <c r="P33" i="2"/>
  <c r="L33" i="2"/>
  <c r="I40" i="2"/>
  <c r="L75" i="2"/>
  <c r="P75" i="2"/>
  <c r="L77" i="2"/>
  <c r="P77" i="2"/>
  <c r="I18" i="2"/>
  <c r="L28" i="2"/>
  <c r="P28" i="2"/>
  <c r="L42" i="2"/>
  <c r="P42" i="2"/>
  <c r="L63" i="2"/>
  <c r="P63" i="2"/>
  <c r="I68" i="2"/>
  <c r="I71" i="2"/>
  <c r="I75" i="2"/>
  <c r="I79" i="2"/>
  <c r="I22" i="2"/>
  <c r="L32" i="2"/>
  <c r="P32" i="2"/>
  <c r="I44" i="2"/>
  <c r="L46" i="2"/>
  <c r="P46" i="2"/>
  <c r="P52" i="2"/>
  <c r="L52" i="2"/>
  <c r="P55" i="2"/>
  <c r="L55" i="2"/>
  <c r="P58" i="2"/>
  <c r="L58" i="2"/>
  <c r="P76" i="2"/>
  <c r="L76" i="2"/>
  <c r="L20" i="2"/>
  <c r="I26" i="2"/>
  <c r="P40" i="2"/>
  <c r="L40" i="2"/>
  <c r="P43" i="2"/>
  <c r="L43" i="2"/>
  <c r="I47" i="2"/>
  <c r="I60" i="2"/>
  <c r="P62" i="2"/>
  <c r="L62" i="2"/>
  <c r="I65" i="2"/>
  <c r="I67" i="2"/>
  <c r="I76" i="2"/>
  <c r="P95" i="2"/>
  <c r="L95" i="2"/>
  <c r="P98" i="2"/>
  <c r="L98" i="2"/>
  <c r="I83" i="2"/>
  <c r="L85" i="2"/>
  <c r="P85" i="2"/>
  <c r="P91" i="2"/>
  <c r="L91" i="2"/>
  <c r="L104" i="2"/>
  <c r="P104" i="2"/>
  <c r="I80" i="2"/>
  <c r="P87" i="2"/>
  <c r="L87" i="2"/>
  <c r="P92" i="2"/>
  <c r="L92" i="2"/>
  <c r="I99" i="2"/>
  <c r="I102" i="2"/>
  <c r="I158" i="2"/>
  <c r="H158" i="2"/>
  <c r="P106" i="2"/>
  <c r="L106" i="2"/>
  <c r="U106" i="2" s="1"/>
  <c r="I112" i="2"/>
  <c r="P115" i="2"/>
  <c r="L115" i="2"/>
  <c r="H135" i="2"/>
  <c r="I135" i="2"/>
  <c r="I175" i="2"/>
  <c r="H175" i="2"/>
  <c r="H146" i="2"/>
  <c r="U146" i="2" s="1"/>
  <c r="I146" i="2"/>
  <c r="I172" i="2"/>
  <c r="H172" i="2"/>
  <c r="I113" i="2"/>
  <c r="H134" i="2"/>
  <c r="I134" i="2"/>
  <c r="H144" i="2"/>
  <c r="I144" i="2"/>
  <c r="H151" i="2"/>
  <c r="I151" i="2"/>
  <c r="I167" i="2"/>
  <c r="H167" i="2"/>
  <c r="H163" i="2"/>
  <c r="I163" i="2"/>
  <c r="I189" i="2"/>
  <c r="H189" i="2"/>
  <c r="I166" i="2"/>
  <c r="H166" i="2"/>
  <c r="I191" i="2"/>
  <c r="H191" i="2"/>
  <c r="I199" i="2"/>
  <c r="H199" i="2"/>
  <c r="I187" i="2"/>
  <c r="H187" i="2"/>
  <c r="I182" i="2"/>
  <c r="H182" i="2"/>
  <c r="I217" i="2"/>
  <c r="H217" i="2"/>
  <c r="I207" i="2"/>
  <c r="H207" i="2"/>
  <c r="I219" i="2"/>
  <c r="H219" i="2"/>
  <c r="I216" i="2"/>
  <c r="H216" i="2"/>
  <c r="I206" i="2"/>
  <c r="H206" i="2"/>
  <c r="H215" i="2"/>
  <c r="I215" i="2"/>
  <c r="L37" i="2"/>
  <c r="P37" i="2"/>
  <c r="L47" i="2"/>
  <c r="P47" i="2"/>
  <c r="P56" i="2"/>
  <c r="L56" i="2"/>
  <c r="L59" i="2"/>
  <c r="P59" i="2"/>
  <c r="L21" i="2"/>
  <c r="I38" i="2"/>
  <c r="L51" i="2"/>
  <c r="P51" i="2"/>
  <c r="I55" i="2"/>
  <c r="P61" i="2"/>
  <c r="L61" i="2"/>
  <c r="P25" i="2"/>
  <c r="L25" i="2"/>
  <c r="I35" i="2"/>
  <c r="P38" i="2"/>
  <c r="L53" i="2"/>
  <c r="P53" i="2"/>
  <c r="P67" i="2"/>
  <c r="P70" i="2"/>
  <c r="L70" i="2"/>
  <c r="I21" i="2"/>
  <c r="I27" i="2"/>
  <c r="L29" i="2"/>
  <c r="U29" i="2" s="1"/>
  <c r="P29" i="2"/>
  <c r="L41" i="2"/>
  <c r="P41" i="2"/>
  <c r="L67" i="2"/>
  <c r="L71" i="2"/>
  <c r="P71" i="2"/>
  <c r="I73" i="2"/>
  <c r="P81" i="2"/>
  <c r="L81" i="2"/>
  <c r="I84" i="2"/>
  <c r="I86" i="2"/>
  <c r="P88" i="2"/>
  <c r="L88" i="2"/>
  <c r="I94" i="2"/>
  <c r="L84" i="2"/>
  <c r="P84" i="2"/>
  <c r="P101" i="2"/>
  <c r="L101" i="2"/>
  <c r="U101" i="2" s="1"/>
  <c r="I85" i="2"/>
  <c r="I88" i="2"/>
  <c r="I103" i="2"/>
  <c r="L105" i="2"/>
  <c r="U105" i="2" s="1"/>
  <c r="P105" i="2"/>
  <c r="P110" i="2"/>
  <c r="L110" i="2"/>
  <c r="L116" i="2"/>
  <c r="P116" i="2"/>
  <c r="I162" i="2"/>
  <c r="H162" i="2"/>
  <c r="I110" i="2"/>
  <c r="I129" i="2"/>
  <c r="H129" i="2"/>
  <c r="H137" i="2"/>
  <c r="I137" i="2"/>
  <c r="I177" i="2"/>
  <c r="H177" i="2"/>
  <c r="H152" i="2"/>
  <c r="I152" i="2"/>
  <c r="I220" i="2"/>
  <c r="H220" i="2"/>
  <c r="H136" i="2"/>
  <c r="U136" i="2" s="1"/>
  <c r="I136" i="2"/>
  <c r="H145" i="2"/>
  <c r="I145" i="2"/>
  <c r="H153" i="2"/>
  <c r="I153" i="2"/>
  <c r="I171" i="2"/>
  <c r="H171" i="2"/>
  <c r="I165" i="2"/>
  <c r="H165" i="2"/>
  <c r="I197" i="2"/>
  <c r="H197" i="2"/>
  <c r="I169" i="2"/>
  <c r="H169" i="2"/>
  <c r="I192" i="2"/>
  <c r="H192" i="2"/>
  <c r="I183" i="2"/>
  <c r="H183" i="2"/>
  <c r="I188" i="2"/>
  <c r="H188" i="2"/>
  <c r="I190" i="2"/>
  <c r="H190" i="2"/>
  <c r="I200" i="2"/>
  <c r="H200" i="2"/>
  <c r="H209" i="2"/>
  <c r="I209" i="2"/>
  <c r="I222" i="2"/>
  <c r="H222" i="2"/>
  <c r="H221" i="2"/>
  <c r="I221" i="2"/>
  <c r="I208" i="2"/>
  <c r="H208" i="2"/>
  <c r="I218" i="2"/>
  <c r="H218" i="2"/>
  <c r="L19" i="2"/>
  <c r="L26" i="2"/>
  <c r="P26" i="2"/>
  <c r="L38" i="2"/>
  <c r="P45" i="2"/>
  <c r="L45" i="2"/>
  <c r="P57" i="2"/>
  <c r="L57" i="2"/>
  <c r="P69" i="2"/>
  <c r="L69" i="2"/>
  <c r="P79" i="2"/>
  <c r="L79" i="2"/>
  <c r="P44" i="2"/>
  <c r="L44" i="2"/>
  <c r="P48" i="2"/>
  <c r="L48" i="2"/>
  <c r="P66" i="2"/>
  <c r="L66" i="2"/>
  <c r="P73" i="2"/>
  <c r="L73" i="2"/>
  <c r="L36" i="2"/>
  <c r="P36" i="2"/>
  <c r="P39" i="2"/>
  <c r="L39" i="2"/>
  <c r="I43" i="2"/>
  <c r="I48" i="2"/>
  <c r="L50" i="2"/>
  <c r="P50" i="2"/>
  <c r="P60" i="2"/>
  <c r="L60" i="2"/>
  <c r="L64" i="2"/>
  <c r="P64" i="2"/>
  <c r="P68" i="2"/>
  <c r="L68" i="2"/>
  <c r="I30" i="2"/>
  <c r="I42" i="2"/>
  <c r="I52" i="2"/>
  <c r="I59" i="2"/>
  <c r="I61" i="2"/>
  <c r="I64" i="2"/>
  <c r="I66" i="2"/>
  <c r="L89" i="2"/>
  <c r="P89" i="2"/>
  <c r="L102" i="2"/>
  <c r="P102" i="2"/>
  <c r="L109" i="2"/>
  <c r="U109" i="2" s="1"/>
  <c r="P109" i="2"/>
  <c r="L108" i="2"/>
  <c r="P108" i="2"/>
  <c r="H147" i="2"/>
  <c r="I147" i="2"/>
  <c r="L99" i="2"/>
  <c r="P99" i="2"/>
  <c r="I91" i="2"/>
  <c r="H149" i="2"/>
  <c r="I149" i="2"/>
  <c r="I168" i="2"/>
  <c r="H168" i="2"/>
  <c r="I111" i="2"/>
  <c r="P113" i="2"/>
  <c r="L113" i="2"/>
  <c r="H131" i="2"/>
  <c r="K131" i="2" s="1"/>
  <c r="I131" i="2"/>
  <c r="H139" i="2"/>
  <c r="I139" i="2"/>
  <c r="I178" i="2"/>
  <c r="H178" i="2"/>
  <c r="H141" i="2"/>
  <c r="I141" i="2"/>
  <c r="H154" i="2"/>
  <c r="I154" i="2"/>
  <c r="P107" i="2"/>
  <c r="L107" i="2"/>
  <c r="L114" i="2"/>
  <c r="U114" i="2" s="1"/>
  <c r="P114" i="2"/>
  <c r="H130" i="2"/>
  <c r="U130" i="2" s="1"/>
  <c r="I130" i="2"/>
  <c r="I138" i="2"/>
  <c r="H138" i="2"/>
  <c r="H148" i="2"/>
  <c r="I148" i="2"/>
  <c r="H155" i="2"/>
  <c r="I155" i="2"/>
  <c r="I174" i="2"/>
  <c r="H174" i="2"/>
  <c r="H170" i="2"/>
  <c r="I170" i="2"/>
  <c r="I161" i="2"/>
  <c r="H161" i="2"/>
  <c r="H176" i="2"/>
  <c r="I176" i="2"/>
  <c r="H193" i="2"/>
  <c r="I193" i="2"/>
  <c r="I184" i="2"/>
  <c r="H184" i="2"/>
  <c r="I194" i="2"/>
  <c r="H194" i="2"/>
  <c r="I195" i="2"/>
  <c r="H195" i="2"/>
  <c r="I203" i="2"/>
  <c r="H203" i="2"/>
  <c r="I211" i="2"/>
  <c r="H211" i="2"/>
  <c r="I201" i="2"/>
  <c r="H201" i="2"/>
  <c r="I202" i="2"/>
  <c r="H202" i="2"/>
  <c r="H210" i="2"/>
  <c r="I210" i="2"/>
  <c r="H223" i="2"/>
  <c r="I223" i="2"/>
  <c r="T124" i="2"/>
  <c r="G113" i="6"/>
  <c r="H113" i="6" s="1"/>
  <c r="G38" i="6"/>
  <c r="H38" i="6" s="1"/>
  <c r="T38" i="6" s="1"/>
  <c r="G43" i="6"/>
  <c r="H43" i="6" s="1"/>
  <c r="G72" i="6"/>
  <c r="H72" i="6" s="1"/>
  <c r="G66" i="6"/>
  <c r="H66" i="6" s="1"/>
  <c r="G71" i="6"/>
  <c r="H71" i="6" s="1"/>
  <c r="G118" i="6"/>
  <c r="H118" i="6" s="1"/>
  <c r="G116" i="6"/>
  <c r="H116" i="6" s="1"/>
  <c r="G89" i="6"/>
  <c r="H89" i="6" s="1"/>
  <c r="G40" i="6"/>
  <c r="G58" i="6"/>
  <c r="H58" i="6" s="1"/>
  <c r="G83" i="6"/>
  <c r="H83" i="6" s="1"/>
  <c r="G63" i="6"/>
  <c r="H63" i="6" s="1"/>
  <c r="G93" i="6"/>
  <c r="H93" i="6" s="1"/>
  <c r="G105" i="6"/>
  <c r="H105" i="6" s="1"/>
  <c r="G87" i="6"/>
  <c r="H87" i="6" s="1"/>
  <c r="G67" i="6"/>
  <c r="H67" i="6" s="1"/>
  <c r="G121" i="6"/>
  <c r="H121" i="6" s="1"/>
  <c r="G48" i="6"/>
  <c r="H48" i="6" s="1"/>
  <c r="G62" i="6"/>
  <c r="H62" i="6" s="1"/>
  <c r="G85" i="6"/>
  <c r="H85" i="6" s="1"/>
  <c r="G88" i="6"/>
  <c r="H88" i="6" s="1"/>
  <c r="G99" i="6"/>
  <c r="H99" i="6" s="1"/>
  <c r="G120" i="6"/>
  <c r="H120" i="6" s="1"/>
  <c r="G54" i="6"/>
  <c r="H54" i="6" s="1"/>
  <c r="G115" i="6"/>
  <c r="H115" i="6" s="1"/>
  <c r="G37" i="6"/>
  <c r="H37" i="6" s="1"/>
  <c r="G47" i="6"/>
  <c r="H47" i="6" s="1"/>
  <c r="G59" i="6"/>
  <c r="H59" i="6" s="1"/>
  <c r="G91" i="6"/>
  <c r="H91" i="6" s="1"/>
  <c r="G104" i="6"/>
  <c r="H104" i="6" s="1"/>
  <c r="G35" i="6"/>
  <c r="H35" i="6" s="1"/>
  <c r="G57" i="6"/>
  <c r="H57" i="6" s="1"/>
  <c r="G51" i="6"/>
  <c r="H51" i="6" s="1"/>
  <c r="G84" i="6"/>
  <c r="H84" i="6" s="1"/>
  <c r="G112" i="6"/>
  <c r="H112" i="6" s="1"/>
  <c r="G114" i="6"/>
  <c r="H114" i="6" s="1"/>
  <c r="G61" i="6"/>
  <c r="H61" i="6" s="1"/>
  <c r="G95" i="6"/>
  <c r="H95" i="6" s="1"/>
  <c r="G41" i="6"/>
  <c r="G92" i="6"/>
  <c r="H92" i="6" s="1"/>
  <c r="G82" i="6"/>
  <c r="H82" i="6" s="1"/>
  <c r="G77" i="6"/>
  <c r="H77" i="6" s="1"/>
  <c r="G86" i="6"/>
  <c r="H86" i="6" s="1"/>
  <c r="G106" i="6"/>
  <c r="H106" i="6" s="1"/>
  <c r="G45" i="6"/>
  <c r="H45" i="6" s="1"/>
  <c r="G97" i="6"/>
  <c r="H97" i="6" s="1"/>
  <c r="G46" i="6"/>
  <c r="H46" i="6" s="1"/>
  <c r="G39" i="6"/>
  <c r="H39" i="6" s="1"/>
  <c r="G74" i="6"/>
  <c r="H74" i="6" s="1"/>
  <c r="G81" i="6"/>
  <c r="H81" i="6" s="1"/>
  <c r="G96" i="6"/>
  <c r="H96" i="6" s="1"/>
  <c r="G103" i="6"/>
  <c r="H103" i="6" s="1"/>
  <c r="G68" i="6"/>
  <c r="H68" i="6" s="1"/>
  <c r="G78" i="6"/>
  <c r="H78" i="6" s="1"/>
  <c r="G76" i="6"/>
  <c r="H76" i="6" s="1"/>
  <c r="G50" i="6"/>
  <c r="H50" i="6" s="1"/>
  <c r="G60" i="6"/>
  <c r="H60" i="6" s="1"/>
  <c r="G90" i="6"/>
  <c r="H90" i="6" s="1"/>
  <c r="G119" i="6"/>
  <c r="H119" i="6" s="1"/>
  <c r="G100" i="6"/>
  <c r="H100" i="6" s="1"/>
  <c r="G64" i="6"/>
  <c r="H64" i="6" s="1"/>
  <c r="G108" i="6"/>
  <c r="H108" i="6" s="1"/>
  <c r="G80" i="6"/>
  <c r="H80" i="6" s="1"/>
  <c r="G28" i="6"/>
  <c r="G36" i="6"/>
  <c r="H36" i="6" s="1"/>
  <c r="G69" i="6"/>
  <c r="H69" i="6" s="1"/>
  <c r="G94" i="6"/>
  <c r="H94" i="6" s="1"/>
  <c r="G101" i="6"/>
  <c r="H101" i="6" s="1"/>
  <c r="G33" i="6"/>
  <c r="G49" i="6"/>
  <c r="H49" i="6" s="1"/>
  <c r="G53" i="6"/>
  <c r="H53" i="6" s="1"/>
  <c r="G44" i="6"/>
  <c r="H44" i="6" s="1"/>
  <c r="G55" i="6"/>
  <c r="H55" i="6" s="1"/>
  <c r="G65" i="6"/>
  <c r="H65" i="6" s="1"/>
  <c r="G109" i="6"/>
  <c r="H109" i="6" s="1"/>
  <c r="G107" i="6"/>
  <c r="H107" i="6" s="1"/>
  <c r="G79" i="6"/>
  <c r="H79" i="6" s="1"/>
  <c r="G29" i="6"/>
  <c r="G30" i="6"/>
  <c r="G56" i="6"/>
  <c r="H56" i="6" s="1"/>
  <c r="G75" i="6"/>
  <c r="H75" i="6" s="1"/>
  <c r="G110" i="6"/>
  <c r="H110" i="6" s="1"/>
  <c r="G98" i="6"/>
  <c r="H98" i="6" s="1"/>
  <c r="G117" i="6"/>
  <c r="H117" i="6" s="1"/>
  <c r="G42" i="6"/>
  <c r="G70" i="6"/>
  <c r="H70" i="6" s="1"/>
  <c r="G102" i="6"/>
  <c r="H102" i="6" s="1"/>
  <c r="G32" i="6"/>
  <c r="G31" i="6"/>
  <c r="G34" i="6"/>
  <c r="G52" i="6"/>
  <c r="H52" i="6" s="1"/>
  <c r="G73" i="6"/>
  <c r="H73" i="6" s="1"/>
  <c r="G122" i="6"/>
  <c r="H122" i="6" s="1"/>
  <c r="G111" i="6"/>
  <c r="H111" i="6" s="1"/>
  <c r="I124" i="2"/>
  <c r="H124" i="2"/>
  <c r="K124" i="2" s="1"/>
  <c r="P17" i="2"/>
  <c r="H93" i="7"/>
  <c r="H58" i="7"/>
  <c r="H98" i="7"/>
  <c r="H68" i="7"/>
  <c r="F112" i="7"/>
  <c r="G112" i="7"/>
  <c r="H95" i="7"/>
  <c r="H89" i="7"/>
  <c r="H107" i="7"/>
  <c r="H110" i="7"/>
  <c r="H64" i="7"/>
  <c r="H43" i="7"/>
  <c r="H66" i="7"/>
  <c r="H67" i="7"/>
  <c r="H81" i="7"/>
  <c r="L17" i="2"/>
  <c r="H26" i="7"/>
  <c r="H37" i="7"/>
  <c r="C60" i="2"/>
  <c r="C167" i="2" s="1"/>
  <c r="C55" i="7"/>
  <c r="H40" i="7"/>
  <c r="H52" i="7"/>
  <c r="H35" i="7"/>
  <c r="H87" i="7"/>
  <c r="H60" i="7"/>
  <c r="H39" i="7"/>
  <c r="H62" i="7"/>
  <c r="H84" i="7"/>
  <c r="H96" i="7"/>
  <c r="H33" i="7"/>
  <c r="H104" i="7"/>
  <c r="H63" i="7"/>
  <c r="H51" i="7"/>
  <c r="H101" i="7"/>
  <c r="H71" i="7"/>
  <c r="H92" i="7"/>
  <c r="H29" i="7"/>
  <c r="H83" i="7"/>
  <c r="H42" i="7"/>
  <c r="H48" i="7"/>
  <c r="H65" i="7"/>
  <c r="H55" i="7"/>
  <c r="H61" i="7"/>
  <c r="H69" i="7"/>
  <c r="H82" i="7"/>
  <c r="H99" i="7"/>
  <c r="H74" i="7"/>
  <c r="H80" i="7"/>
  <c r="H97" i="7"/>
  <c r="H106" i="7"/>
  <c r="H109" i="7"/>
  <c r="H45" i="7"/>
  <c r="H31" i="7"/>
  <c r="H91" i="7"/>
  <c r="H41" i="7"/>
  <c r="H57" i="7"/>
  <c r="H50" i="7"/>
  <c r="H56" i="7"/>
  <c r="H100" i="7"/>
  <c r="H30" i="7"/>
  <c r="H75" i="7"/>
  <c r="H38" i="7"/>
  <c r="H44" i="7"/>
  <c r="H103" i="7"/>
  <c r="H34" i="7"/>
  <c r="H59" i="7"/>
  <c r="H88" i="7"/>
  <c r="H94" i="7"/>
  <c r="H105" i="7"/>
  <c r="H70" i="7"/>
  <c r="H76" i="7"/>
  <c r="H102" i="7"/>
  <c r="H108" i="7"/>
  <c r="H86" i="7"/>
  <c r="H32" i="7"/>
  <c r="H54" i="7"/>
  <c r="H73" i="7"/>
  <c r="H36" i="7"/>
  <c r="H47" i="7"/>
  <c r="H72" i="7"/>
  <c r="H78" i="7"/>
  <c r="H46" i="7"/>
  <c r="H77" i="7"/>
  <c r="H90" i="7"/>
  <c r="H79" i="7"/>
  <c r="H85" i="7"/>
  <c r="H111" i="7"/>
  <c r="B21" i="2"/>
  <c r="B128" i="2" s="1"/>
  <c r="C27" i="6"/>
  <c r="B16" i="7"/>
  <c r="A21" i="5"/>
  <c r="H28" i="7"/>
  <c r="H23" i="7"/>
  <c r="H27" i="7"/>
  <c r="H24" i="7"/>
  <c r="H25" i="7"/>
  <c r="K117" i="2"/>
  <c r="H117" i="2"/>
  <c r="J117" i="2"/>
  <c r="G117" i="2"/>
  <c r="D19" i="2"/>
  <c r="X19" i="2" s="1"/>
  <c r="Y23" i="6"/>
  <c r="D14" i="7"/>
  <c r="H20" i="7"/>
  <c r="H17" i="7"/>
  <c r="H21" i="7"/>
  <c r="H12" i="7"/>
  <c r="H16" i="7"/>
  <c r="H18" i="7"/>
  <c r="H15" i="7"/>
  <c r="H22" i="7"/>
  <c r="H19" i="7"/>
  <c r="H14" i="7"/>
  <c r="H13" i="7"/>
  <c r="Y23" i="2" l="1"/>
  <c r="W23" i="2"/>
  <c r="Y28" i="2"/>
  <c r="Y103" i="2"/>
  <c r="Y66" i="2"/>
  <c r="Y30" i="2"/>
  <c r="V24" i="2"/>
  <c r="W24" i="2" s="1"/>
  <c r="V19" i="2"/>
  <c r="W19" i="2" s="1"/>
  <c r="Y73" i="2"/>
  <c r="U25" i="2"/>
  <c r="U19" i="2"/>
  <c r="Y64" i="2"/>
  <c r="Y85" i="2"/>
  <c r="Y72" i="2"/>
  <c r="Y63" i="2"/>
  <c r="Y57" i="2"/>
  <c r="V115" i="2"/>
  <c r="W115" i="2" s="1"/>
  <c r="W57" i="2"/>
  <c r="W54" i="2"/>
  <c r="Y80" i="2"/>
  <c r="W116" i="2"/>
  <c r="Y111" i="2"/>
  <c r="U32" i="2"/>
  <c r="U96" i="2"/>
  <c r="Y98" i="2"/>
  <c r="Y89" i="2"/>
  <c r="U68" i="2"/>
  <c r="U47" i="2"/>
  <c r="V81" i="2"/>
  <c r="W81" i="2" s="1"/>
  <c r="V98" i="2"/>
  <c r="W98" i="2" s="1"/>
  <c r="W102" i="2"/>
  <c r="Y51" i="2"/>
  <c r="W90" i="2"/>
  <c r="W49" i="2"/>
  <c r="Y59" i="2"/>
  <c r="Y56" i="2"/>
  <c r="Y75" i="2"/>
  <c r="W59" i="2"/>
  <c r="U41" i="2"/>
  <c r="Y47" i="2"/>
  <c r="Y76" i="2"/>
  <c r="W103" i="2"/>
  <c r="Y67" i="2"/>
  <c r="W73" i="2"/>
  <c r="V79" i="2"/>
  <c r="W79" i="2" s="1"/>
  <c r="W77" i="2"/>
  <c r="V47" i="2"/>
  <c r="W47" i="2" s="1"/>
  <c r="Y54" i="2"/>
  <c r="Y37" i="2"/>
  <c r="W60" i="2"/>
  <c r="U69" i="2"/>
  <c r="U45" i="2"/>
  <c r="W66" i="2"/>
  <c r="Y86" i="2"/>
  <c r="W44" i="2"/>
  <c r="U78" i="2"/>
  <c r="W45" i="2"/>
  <c r="U50" i="2"/>
  <c r="U81" i="2"/>
  <c r="U71" i="2"/>
  <c r="W67" i="2"/>
  <c r="V56" i="2"/>
  <c r="W56" i="2" s="1"/>
  <c r="W86" i="2"/>
  <c r="Y45" i="2"/>
  <c r="V37" i="2"/>
  <c r="W37" i="2" s="1"/>
  <c r="Z37" i="2" s="1"/>
  <c r="Y99" i="2"/>
  <c r="Y91" i="2"/>
  <c r="Y44" i="2"/>
  <c r="U87" i="2"/>
  <c r="U108" i="2"/>
  <c r="W48" i="2"/>
  <c r="U102" i="2"/>
  <c r="U57" i="2"/>
  <c r="U116" i="2"/>
  <c r="W111" i="2"/>
  <c r="W83" i="2"/>
  <c r="W51" i="2"/>
  <c r="W75" i="2"/>
  <c r="W89" i="2"/>
  <c r="Y65" i="2"/>
  <c r="Y61" i="2"/>
  <c r="W94" i="2"/>
  <c r="W88" i="2"/>
  <c r="N35" i="6"/>
  <c r="T35" i="6" s="1"/>
  <c r="Z35" i="6" s="1"/>
  <c r="W38" i="2"/>
  <c r="Z39" i="6"/>
  <c r="Z38" i="6"/>
  <c r="U36" i="2"/>
  <c r="Y38" i="2"/>
  <c r="AP142" i="2"/>
  <c r="AC41" i="6" s="1"/>
  <c r="Z33" i="2"/>
  <c r="K133" i="2"/>
  <c r="L133" i="2" s="1"/>
  <c r="K32" i="6" s="1"/>
  <c r="AO133" i="2"/>
  <c r="AP133" i="2" s="1"/>
  <c r="U133" i="2"/>
  <c r="V133" i="2" s="1"/>
  <c r="AE133" i="2"/>
  <c r="AF133" i="2" s="1"/>
  <c r="AO130" i="2"/>
  <c r="AP130" i="2" s="1"/>
  <c r="AE136" i="2"/>
  <c r="AF136" i="2" s="1"/>
  <c r="AE130" i="2"/>
  <c r="AF130" i="2" s="1"/>
  <c r="Y19" i="2"/>
  <c r="AO136" i="2"/>
  <c r="AP136" i="2" s="1"/>
  <c r="K143" i="2"/>
  <c r="L143" i="2" s="1"/>
  <c r="K42" i="6" s="1"/>
  <c r="U143" i="2"/>
  <c r="V143" i="2" s="1"/>
  <c r="AE143" i="2"/>
  <c r="AF143" i="2" s="1"/>
  <c r="AO143" i="2"/>
  <c r="AP143" i="2" s="1"/>
  <c r="U99" i="2"/>
  <c r="U89" i="2"/>
  <c r="U60" i="2"/>
  <c r="U66" i="2"/>
  <c r="U44" i="2"/>
  <c r="U26" i="2"/>
  <c r="U67" i="2"/>
  <c r="U61" i="2"/>
  <c r="U51" i="2"/>
  <c r="U92" i="2"/>
  <c r="U95" i="2"/>
  <c r="U46" i="2"/>
  <c r="U82" i="2"/>
  <c r="U103" i="2"/>
  <c r="U111" i="2"/>
  <c r="U100" i="2"/>
  <c r="U74" i="2"/>
  <c r="U35" i="2"/>
  <c r="U27" i="2"/>
  <c r="W64" i="2"/>
  <c r="W61" i="2"/>
  <c r="Y94" i="2"/>
  <c r="U62" i="2"/>
  <c r="U58" i="2"/>
  <c r="U31" i="2"/>
  <c r="U107" i="2"/>
  <c r="U113" i="2"/>
  <c r="U39" i="2"/>
  <c r="U73" i="2"/>
  <c r="U79" i="2"/>
  <c r="U38" i="2"/>
  <c r="U37" i="2"/>
  <c r="U115" i="2"/>
  <c r="U104" i="2"/>
  <c r="U98" i="2"/>
  <c r="U20" i="2"/>
  <c r="U63" i="2"/>
  <c r="U28" i="2"/>
  <c r="U97" i="2"/>
  <c r="U86" i="2"/>
  <c r="U18" i="2"/>
  <c r="U23" i="2"/>
  <c r="W85" i="2"/>
  <c r="W76" i="2"/>
  <c r="Z23" i="2"/>
  <c r="Z26" i="2"/>
  <c r="AA26" i="2" s="1"/>
  <c r="U91" i="2"/>
  <c r="U84" i="2"/>
  <c r="U56" i="2"/>
  <c r="U43" i="2"/>
  <c r="U52" i="2"/>
  <c r="U77" i="2"/>
  <c r="U33" i="2"/>
  <c r="U112" i="2"/>
  <c r="U90" i="2"/>
  <c r="U83" i="2"/>
  <c r="U22" i="2"/>
  <c r="U30" i="2"/>
  <c r="U54" i="2"/>
  <c r="U24" i="2"/>
  <c r="Y39" i="2"/>
  <c r="V39" i="2"/>
  <c r="W39" i="2" s="1"/>
  <c r="Y74" i="2"/>
  <c r="V74" i="2"/>
  <c r="W74" i="2" s="1"/>
  <c r="Y22" i="2"/>
  <c r="V22" i="2"/>
  <c r="W22" i="2" s="1"/>
  <c r="Y114" i="2"/>
  <c r="V114" i="2"/>
  <c r="W114" i="2" s="1"/>
  <c r="V82" i="2"/>
  <c r="W82" i="2" s="1"/>
  <c r="Y82" i="2"/>
  <c r="Y93" i="2"/>
  <c r="V93" i="2"/>
  <c r="W93" i="2" s="1"/>
  <c r="Y55" i="2"/>
  <c r="V55" i="2"/>
  <c r="W55" i="2" s="1"/>
  <c r="V32" i="2"/>
  <c r="W32" i="2" s="1"/>
  <c r="Y32" i="2"/>
  <c r="Y113" i="2"/>
  <c r="V113" i="2"/>
  <c r="W113" i="2" s="1"/>
  <c r="V29" i="2"/>
  <c r="W29" i="2" s="1"/>
  <c r="Y29" i="2"/>
  <c r="W65" i="2"/>
  <c r="V34" i="2"/>
  <c r="W34" i="2" s="1"/>
  <c r="Y34" i="2"/>
  <c r="Y18" i="2"/>
  <c r="V18" i="2"/>
  <c r="W18" i="2" s="1"/>
  <c r="U48" i="2"/>
  <c r="U72" i="2"/>
  <c r="Y110" i="2"/>
  <c r="V110" i="2"/>
  <c r="W110" i="2" s="1"/>
  <c r="Y84" i="2"/>
  <c r="V84" i="2"/>
  <c r="W84" i="2" s="1"/>
  <c r="Y43" i="2"/>
  <c r="V43" i="2"/>
  <c r="W43" i="2" s="1"/>
  <c r="V36" i="2"/>
  <c r="W36" i="2" s="1"/>
  <c r="Y36" i="2"/>
  <c r="Y92" i="2"/>
  <c r="V92" i="2"/>
  <c r="W92" i="2" s="1"/>
  <c r="Y104" i="2"/>
  <c r="V104" i="2"/>
  <c r="W104" i="2" s="1"/>
  <c r="Y100" i="2"/>
  <c r="V100" i="2"/>
  <c r="W100" i="2" s="1"/>
  <c r="Y35" i="2"/>
  <c r="V35" i="2"/>
  <c r="W35" i="2" s="1"/>
  <c r="V70" i="2"/>
  <c r="W70" i="2" s="1"/>
  <c r="Y70" i="2"/>
  <c r="Y53" i="2"/>
  <c r="V53" i="2"/>
  <c r="W53" i="2" s="1"/>
  <c r="Y107" i="2"/>
  <c r="V107" i="2"/>
  <c r="W107" i="2" s="1"/>
  <c r="W80" i="2"/>
  <c r="Y109" i="2"/>
  <c r="V109" i="2"/>
  <c r="W109" i="2" s="1"/>
  <c r="W42" i="2"/>
  <c r="W27" i="2"/>
  <c r="Z27" i="2" s="1"/>
  <c r="U21" i="2"/>
  <c r="U64" i="2"/>
  <c r="U110" i="2"/>
  <c r="U88" i="2"/>
  <c r="U70" i="2"/>
  <c r="U53" i="2"/>
  <c r="U85" i="2"/>
  <c r="U40" i="2"/>
  <c r="U76" i="2"/>
  <c r="U55" i="2"/>
  <c r="U75" i="2"/>
  <c r="U80" i="2"/>
  <c r="V105" i="2"/>
  <c r="W105" i="2" s="1"/>
  <c r="Y105" i="2"/>
  <c r="V101" i="2"/>
  <c r="W101" i="2" s="1"/>
  <c r="Y101" i="2"/>
  <c r="V62" i="2"/>
  <c r="W62" i="2" s="1"/>
  <c r="Y62" i="2"/>
  <c r="Y40" i="2"/>
  <c r="V40" i="2"/>
  <c r="W40" i="2" s="1"/>
  <c r="V68" i="2"/>
  <c r="W68" i="2" s="1"/>
  <c r="Y68" i="2"/>
  <c r="Y87" i="2"/>
  <c r="V87" i="2"/>
  <c r="W87" i="2" s="1"/>
  <c r="Y31" i="2"/>
  <c r="V31" i="2"/>
  <c r="W31" i="2" s="1"/>
  <c r="W52" i="2"/>
  <c r="W63" i="2"/>
  <c r="Y17" i="2"/>
  <c r="V17" i="2"/>
  <c r="W17" i="2" s="1"/>
  <c r="Y108" i="2"/>
  <c r="V108" i="2"/>
  <c r="W108" i="2" s="1"/>
  <c r="V71" i="2"/>
  <c r="W71" i="2" s="1"/>
  <c r="Y71" i="2"/>
  <c r="W72" i="2"/>
  <c r="W30" i="2"/>
  <c r="Z30" i="2" s="1"/>
  <c r="U59" i="2"/>
  <c r="U42" i="2"/>
  <c r="U94" i="2"/>
  <c r="U65" i="2"/>
  <c r="V50" i="2"/>
  <c r="W50" i="2" s="1"/>
  <c r="Y50" i="2"/>
  <c r="Y112" i="2"/>
  <c r="V112" i="2"/>
  <c r="W112" i="2" s="1"/>
  <c r="Y106" i="2"/>
  <c r="V106" i="2"/>
  <c r="W106" i="2" s="1"/>
  <c r="W91" i="2"/>
  <c r="V78" i="2"/>
  <c r="W78" i="2" s="1"/>
  <c r="Y78" i="2"/>
  <c r="Y25" i="2"/>
  <c r="V25" i="2"/>
  <c r="W25" i="2" s="1"/>
  <c r="Y96" i="2"/>
  <c r="V96" i="2"/>
  <c r="W96" i="2" s="1"/>
  <c r="V58" i="2"/>
  <c r="W58" i="2" s="1"/>
  <c r="Y58" i="2"/>
  <c r="V46" i="2"/>
  <c r="W46" i="2" s="1"/>
  <c r="Y46" i="2"/>
  <c r="W28" i="2"/>
  <c r="Z28" i="2" s="1"/>
  <c r="W99" i="2"/>
  <c r="Y41" i="2"/>
  <c r="V41" i="2"/>
  <c r="W41" i="2" s="1"/>
  <c r="K78" i="6"/>
  <c r="L124" i="2"/>
  <c r="L131" i="2"/>
  <c r="K30" i="6" s="1"/>
  <c r="I125" i="2"/>
  <c r="T37" i="6"/>
  <c r="Z37" i="6" s="1"/>
  <c r="T43" i="6"/>
  <c r="Z43" i="6" s="1"/>
  <c r="N45" i="6"/>
  <c r="T45" i="6" s="1"/>
  <c r="Z45" i="6" s="1"/>
  <c r="T44" i="6"/>
  <c r="Z44" i="6" s="1"/>
  <c r="N36" i="6"/>
  <c r="T36" i="6" s="1"/>
  <c r="Z36" i="6" s="1"/>
  <c r="H125" i="2"/>
  <c r="K125" i="2" s="1"/>
  <c r="G24" i="6"/>
  <c r="K130" i="2"/>
  <c r="V146" i="2"/>
  <c r="AO146" i="2"/>
  <c r="AP146" i="2" s="1"/>
  <c r="AE146" i="2"/>
  <c r="AF146" i="2" s="1"/>
  <c r="AO145" i="2"/>
  <c r="AP145" i="2" s="1"/>
  <c r="AE145" i="2"/>
  <c r="AF145" i="2" s="1"/>
  <c r="AE144" i="2"/>
  <c r="AF144" i="2" s="1"/>
  <c r="AO144" i="2"/>
  <c r="AP144" i="2" s="1"/>
  <c r="U142" i="2"/>
  <c r="V142" i="2" s="1"/>
  <c r="AE142" i="2"/>
  <c r="AF142" i="2" s="1"/>
  <c r="K142" i="2"/>
  <c r="U141" i="2"/>
  <c r="V141" i="2" s="1"/>
  <c r="AO141" i="2"/>
  <c r="AP141" i="2" s="1"/>
  <c r="AE141" i="2"/>
  <c r="AF141" i="2" s="1"/>
  <c r="K141" i="2"/>
  <c r="AP140" i="2"/>
  <c r="AE139" i="2"/>
  <c r="AF139" i="2" s="1"/>
  <c r="AO139" i="2"/>
  <c r="AP139" i="2" s="1"/>
  <c r="AO138" i="2"/>
  <c r="AP138" i="2" s="1"/>
  <c r="AE138" i="2"/>
  <c r="AF138" i="2" s="1"/>
  <c r="AE137" i="2"/>
  <c r="AF137" i="2" s="1"/>
  <c r="AO137" i="2"/>
  <c r="AP137" i="2" s="1"/>
  <c r="U137" i="2"/>
  <c r="V137" i="2" s="1"/>
  <c r="V136" i="2"/>
  <c r="U135" i="2"/>
  <c r="V135" i="2" s="1"/>
  <c r="AE135" i="2"/>
  <c r="AF135" i="2" s="1"/>
  <c r="AO135" i="2"/>
  <c r="AP135" i="2" s="1"/>
  <c r="K135" i="2"/>
  <c r="L135" i="2" s="1"/>
  <c r="K34" i="6" s="1"/>
  <c r="U134" i="2"/>
  <c r="V134" i="2" s="1"/>
  <c r="AE134" i="2"/>
  <c r="AF134" i="2" s="1"/>
  <c r="AO134" i="2"/>
  <c r="AP134" i="2" s="1"/>
  <c r="K134" i="2"/>
  <c r="AO132" i="2"/>
  <c r="AP132" i="2" s="1"/>
  <c r="U132" i="2"/>
  <c r="V132" i="2" s="1"/>
  <c r="AE132" i="2"/>
  <c r="AF132" i="2" s="1"/>
  <c r="V130" i="2"/>
  <c r="AE131" i="2"/>
  <c r="AF131" i="2" s="1"/>
  <c r="U131" i="2"/>
  <c r="V131" i="2" s="1"/>
  <c r="AO131" i="2"/>
  <c r="AP131" i="2" s="1"/>
  <c r="K132" i="2"/>
  <c r="O19" i="2"/>
  <c r="U129" i="2"/>
  <c r="V129" i="2" s="1"/>
  <c r="AO129" i="2"/>
  <c r="AP129" i="2" s="1"/>
  <c r="AE129" i="2"/>
  <c r="AF129" i="2" s="1"/>
  <c r="K129" i="2"/>
  <c r="L129" i="2" s="1"/>
  <c r="N198" i="2"/>
  <c r="Q39" i="2"/>
  <c r="Q38" i="2"/>
  <c r="Q37" i="2"/>
  <c r="Q18" i="2"/>
  <c r="Q23" i="2"/>
  <c r="U124" i="2"/>
  <c r="V124" i="2" s="1"/>
  <c r="Q26" i="2"/>
  <c r="AE124" i="2"/>
  <c r="AF124" i="2" s="1"/>
  <c r="W23" i="6" s="1"/>
  <c r="AO124" i="2"/>
  <c r="AP124" i="2" s="1"/>
  <c r="AC23" i="6" s="1"/>
  <c r="K110" i="6"/>
  <c r="K37" i="6"/>
  <c r="K87" i="6"/>
  <c r="K96" i="6"/>
  <c r="J145" i="2"/>
  <c r="X137" i="2"/>
  <c r="K86" i="6"/>
  <c r="K88" i="6"/>
  <c r="K84" i="6"/>
  <c r="K72" i="6"/>
  <c r="J140" i="2"/>
  <c r="K48" i="6"/>
  <c r="K46" i="6"/>
  <c r="N143" i="2"/>
  <c r="K113" i="6"/>
  <c r="K49" i="6"/>
  <c r="J139" i="2"/>
  <c r="J136" i="2"/>
  <c r="K61" i="6"/>
  <c r="N134" i="2"/>
  <c r="K58" i="6"/>
  <c r="N133" i="2"/>
  <c r="J186" i="2"/>
  <c r="AL125" i="2"/>
  <c r="Y24" i="6"/>
  <c r="AM125" i="2"/>
  <c r="K109" i="6"/>
  <c r="J195" i="2"/>
  <c r="K108" i="6"/>
  <c r="N192" i="2"/>
  <c r="K70" i="6"/>
  <c r="N191" i="2"/>
  <c r="K66" i="6"/>
  <c r="S125" i="2"/>
  <c r="R125" i="2"/>
  <c r="M24" i="6"/>
  <c r="K93" i="6"/>
  <c r="K83" i="6"/>
  <c r="K92" i="6"/>
  <c r="K47" i="6"/>
  <c r="K77" i="6"/>
  <c r="K120" i="6"/>
  <c r="K121" i="6"/>
  <c r="K89" i="6"/>
  <c r="K52" i="6"/>
  <c r="K76" i="6"/>
  <c r="K115" i="6"/>
  <c r="K50" i="6"/>
  <c r="J135" i="2"/>
  <c r="H34" i="6" s="1"/>
  <c r="N34" i="6" s="1"/>
  <c r="T34" i="6" s="1"/>
  <c r="Z34" i="6" s="1"/>
  <c r="K57" i="6"/>
  <c r="S24" i="6"/>
  <c r="AC125" i="2"/>
  <c r="AB125" i="2"/>
  <c r="K100" i="6"/>
  <c r="K75" i="6"/>
  <c r="K54" i="6"/>
  <c r="K53" i="6"/>
  <c r="K80" i="6"/>
  <c r="K79" i="6"/>
  <c r="K85" i="6"/>
  <c r="K51" i="6"/>
  <c r="K81" i="6"/>
  <c r="J222" i="2"/>
  <c r="AR222" i="2"/>
  <c r="AH222" i="2"/>
  <c r="N222" i="2"/>
  <c r="X222" i="2"/>
  <c r="AH215" i="2"/>
  <c r="N215" i="2"/>
  <c r="X215" i="2"/>
  <c r="J215" i="2"/>
  <c r="AR215" i="2"/>
  <c r="N219" i="2"/>
  <c r="X219" i="2"/>
  <c r="J219" i="2"/>
  <c r="AR219" i="2"/>
  <c r="AH219" i="2"/>
  <c r="J199" i="2"/>
  <c r="X199" i="2"/>
  <c r="AR199" i="2"/>
  <c r="AH199" i="2"/>
  <c r="N146" i="2"/>
  <c r="J146" i="2"/>
  <c r="X146" i="2"/>
  <c r="AR146" i="2"/>
  <c r="AH146" i="2"/>
  <c r="J158" i="2"/>
  <c r="X158" i="2"/>
  <c r="AH158" i="2"/>
  <c r="N158" i="2"/>
  <c r="AR158" i="2"/>
  <c r="J212" i="2"/>
  <c r="AR212" i="2"/>
  <c r="AH212" i="2"/>
  <c r="N212" i="2"/>
  <c r="X212" i="2"/>
  <c r="AH214" i="2"/>
  <c r="N214" i="2"/>
  <c r="X214" i="2"/>
  <c r="J214" i="2"/>
  <c r="AR214" i="2"/>
  <c r="N196" i="2"/>
  <c r="X196" i="2"/>
  <c r="J196" i="2"/>
  <c r="AR196" i="2"/>
  <c r="AH196" i="2"/>
  <c r="AR180" i="2"/>
  <c r="X180" i="2"/>
  <c r="AH180" i="2"/>
  <c r="J180" i="2"/>
  <c r="N180" i="2"/>
  <c r="N160" i="2"/>
  <c r="J160" i="2"/>
  <c r="X160" i="2"/>
  <c r="AH160" i="2"/>
  <c r="AR160" i="2"/>
  <c r="X142" i="2"/>
  <c r="AH142" i="2"/>
  <c r="J142" i="2"/>
  <c r="H41" i="6" s="1"/>
  <c r="N41" i="6" s="1"/>
  <c r="T41" i="6" s="1"/>
  <c r="Z41" i="6" s="1"/>
  <c r="AR142" i="2"/>
  <c r="AH184" i="2"/>
  <c r="X184" i="2"/>
  <c r="N184" i="2"/>
  <c r="AR184" i="2"/>
  <c r="J184" i="2"/>
  <c r="N155" i="2"/>
  <c r="J155" i="2"/>
  <c r="X155" i="2"/>
  <c r="AH155" i="2"/>
  <c r="AR155" i="2"/>
  <c r="X154" i="2"/>
  <c r="N154" i="2"/>
  <c r="J154" i="2"/>
  <c r="AR154" i="2"/>
  <c r="AH154" i="2"/>
  <c r="N178" i="2"/>
  <c r="AR178" i="2"/>
  <c r="X178" i="2"/>
  <c r="AH178" i="2"/>
  <c r="J178" i="2"/>
  <c r="K122" i="6"/>
  <c r="AH210" i="2"/>
  <c r="N210" i="2"/>
  <c r="X210" i="2"/>
  <c r="J210" i="2"/>
  <c r="AR210" i="2"/>
  <c r="X201" i="2"/>
  <c r="J201" i="2"/>
  <c r="AR201" i="2"/>
  <c r="N201" i="2"/>
  <c r="AH201" i="2"/>
  <c r="N211" i="2"/>
  <c r="J211" i="2"/>
  <c r="AH211" i="2"/>
  <c r="AR211" i="2"/>
  <c r="X211" i="2"/>
  <c r="K102" i="6"/>
  <c r="N161" i="2"/>
  <c r="AR161" i="2"/>
  <c r="J161" i="2"/>
  <c r="X161" i="2"/>
  <c r="AH161" i="2"/>
  <c r="J170" i="2"/>
  <c r="AR170" i="2"/>
  <c r="N170" i="2"/>
  <c r="AH170" i="2"/>
  <c r="X170" i="2"/>
  <c r="AH138" i="2"/>
  <c r="AR138" i="2"/>
  <c r="N138" i="2"/>
  <c r="X138" i="2"/>
  <c r="J138" i="2"/>
  <c r="J130" i="2"/>
  <c r="H29" i="6" s="1"/>
  <c r="N29" i="6" s="1"/>
  <c r="T29" i="6" s="1"/>
  <c r="Z29" i="6" s="1"/>
  <c r="N130" i="2"/>
  <c r="X130" i="2"/>
  <c r="AH130" i="2"/>
  <c r="N139" i="2"/>
  <c r="AR139" i="2"/>
  <c r="AH139" i="2"/>
  <c r="X139" i="2"/>
  <c r="N168" i="2"/>
  <c r="J168" i="2"/>
  <c r="AH168" i="2"/>
  <c r="X168" i="2"/>
  <c r="AR168" i="2"/>
  <c r="K117" i="6"/>
  <c r="N209" i="2"/>
  <c r="X209" i="2"/>
  <c r="J209" i="2"/>
  <c r="AR209" i="2"/>
  <c r="AH209" i="2"/>
  <c r="J188" i="2"/>
  <c r="X188" i="2"/>
  <c r="AH188" i="2"/>
  <c r="AR188" i="2"/>
  <c r="K82" i="6"/>
  <c r="X169" i="2"/>
  <c r="N169" i="2"/>
  <c r="J169" i="2"/>
  <c r="AH169" i="2"/>
  <c r="AR169" i="2"/>
  <c r="J197" i="2"/>
  <c r="AR197" i="2"/>
  <c r="N197" i="2"/>
  <c r="X197" i="2"/>
  <c r="AH197" i="2"/>
  <c r="K44" i="6"/>
  <c r="AR136" i="2"/>
  <c r="N136" i="2"/>
  <c r="AH136" i="2"/>
  <c r="X136" i="2"/>
  <c r="K36" i="6"/>
  <c r="K106" i="6"/>
  <c r="AR182" i="2"/>
  <c r="X182" i="2"/>
  <c r="AH182" i="2"/>
  <c r="J182" i="2"/>
  <c r="N182" i="2"/>
  <c r="J187" i="2"/>
  <c r="AH187" i="2"/>
  <c r="X187" i="2"/>
  <c r="AR187" i="2"/>
  <c r="N199" i="2"/>
  <c r="N166" i="2"/>
  <c r="J166" i="2"/>
  <c r="X166" i="2"/>
  <c r="AH166" i="2"/>
  <c r="AR166" i="2"/>
  <c r="N189" i="2"/>
  <c r="AR189" i="2"/>
  <c r="X189" i="2"/>
  <c r="AH189" i="2"/>
  <c r="X163" i="2"/>
  <c r="N163" i="2"/>
  <c r="J163" i="2"/>
  <c r="AH163" i="2"/>
  <c r="AR163" i="2"/>
  <c r="K43" i="6"/>
  <c r="X134" i="2"/>
  <c r="J134" i="2"/>
  <c r="H33" i="6" s="1"/>
  <c r="N33" i="6" s="1"/>
  <c r="T33" i="6" s="1"/>
  <c r="Z33" i="6" s="1"/>
  <c r="AH134" i="2"/>
  <c r="AR134" i="2"/>
  <c r="K71" i="6"/>
  <c r="AH213" i="2"/>
  <c r="N213" i="2"/>
  <c r="X213" i="2"/>
  <c r="J213" i="2"/>
  <c r="AR213" i="2"/>
  <c r="AH205" i="2"/>
  <c r="N205" i="2"/>
  <c r="X205" i="2"/>
  <c r="J205" i="2"/>
  <c r="AR205" i="2"/>
  <c r="N185" i="2"/>
  <c r="X185" i="2"/>
  <c r="AH185" i="2"/>
  <c r="AR185" i="2"/>
  <c r="N164" i="2"/>
  <c r="X164" i="2"/>
  <c r="J164" i="2"/>
  <c r="AR164" i="2"/>
  <c r="AH164" i="2"/>
  <c r="N173" i="2"/>
  <c r="J173" i="2"/>
  <c r="AH173" i="2"/>
  <c r="AR173" i="2"/>
  <c r="X173" i="2"/>
  <c r="K39" i="6"/>
  <c r="AH132" i="2"/>
  <c r="AR132" i="2"/>
  <c r="X132" i="2"/>
  <c r="N132" i="2"/>
  <c r="AR133" i="2"/>
  <c r="J133" i="2"/>
  <c r="H32" i="6" s="1"/>
  <c r="N32" i="6" s="1"/>
  <c r="T32" i="6" s="1"/>
  <c r="Z32" i="6" s="1"/>
  <c r="AH133" i="2"/>
  <c r="X133" i="2"/>
  <c r="AR176" i="2"/>
  <c r="X176" i="2"/>
  <c r="N176" i="2"/>
  <c r="J176" i="2"/>
  <c r="AH176" i="2"/>
  <c r="J165" i="2"/>
  <c r="X165" i="2"/>
  <c r="AH165" i="2"/>
  <c r="N165" i="2"/>
  <c r="AR165" i="2"/>
  <c r="J220" i="2"/>
  <c r="AR220" i="2"/>
  <c r="AH220" i="2"/>
  <c r="N220" i="2"/>
  <c r="X220" i="2"/>
  <c r="N152" i="2"/>
  <c r="J152" i="2"/>
  <c r="X152" i="2"/>
  <c r="AH152" i="2"/>
  <c r="AR152" i="2"/>
  <c r="AH129" i="2"/>
  <c r="AR129" i="2"/>
  <c r="N129" i="2"/>
  <c r="X129" i="2"/>
  <c r="J129" i="2"/>
  <c r="H28" i="6" s="1"/>
  <c r="N28" i="6" s="1"/>
  <c r="T28" i="6" s="1"/>
  <c r="Z28" i="6" s="1"/>
  <c r="AR223" i="2"/>
  <c r="AH223" i="2"/>
  <c r="N223" i="2"/>
  <c r="X223" i="2"/>
  <c r="J223" i="2"/>
  <c r="N202" i="2"/>
  <c r="AR202" i="2"/>
  <c r="X202" i="2"/>
  <c r="AH202" i="2"/>
  <c r="J202" i="2"/>
  <c r="K94" i="6"/>
  <c r="N194" i="2"/>
  <c r="AR194" i="2"/>
  <c r="J194" i="2"/>
  <c r="X194" i="2"/>
  <c r="AH194" i="2"/>
  <c r="K69" i="6"/>
  <c r="X149" i="2"/>
  <c r="N149" i="2"/>
  <c r="J149" i="2"/>
  <c r="AH149" i="2"/>
  <c r="AR149" i="2"/>
  <c r="J147" i="2"/>
  <c r="N147" i="2"/>
  <c r="AR147" i="2"/>
  <c r="X147" i="2"/>
  <c r="AH147" i="2"/>
  <c r="K107" i="6"/>
  <c r="N221" i="2"/>
  <c r="X221" i="2"/>
  <c r="J221" i="2"/>
  <c r="AR221" i="2"/>
  <c r="AH221" i="2"/>
  <c r="AR200" i="2"/>
  <c r="J200" i="2"/>
  <c r="X200" i="2"/>
  <c r="N200" i="2"/>
  <c r="AH200" i="2"/>
  <c r="N190" i="2"/>
  <c r="AH190" i="2"/>
  <c r="X190" i="2"/>
  <c r="AR190" i="2"/>
  <c r="N188" i="2"/>
  <c r="K91" i="6"/>
  <c r="J171" i="2"/>
  <c r="N171" i="2"/>
  <c r="AH171" i="2"/>
  <c r="X171" i="2"/>
  <c r="AR171" i="2"/>
  <c r="N145" i="2"/>
  <c r="X145" i="2"/>
  <c r="AH145" i="2"/>
  <c r="AR145" i="2"/>
  <c r="AH177" i="2"/>
  <c r="X177" i="2"/>
  <c r="J177" i="2"/>
  <c r="AR177" i="2"/>
  <c r="N177" i="2"/>
  <c r="AH137" i="2"/>
  <c r="N137" i="2"/>
  <c r="AR137" i="2"/>
  <c r="J137" i="2"/>
  <c r="K105" i="6"/>
  <c r="N216" i="2"/>
  <c r="X216" i="2"/>
  <c r="J216" i="2"/>
  <c r="AR216" i="2"/>
  <c r="AH216" i="2"/>
  <c r="K118" i="6"/>
  <c r="J217" i="2"/>
  <c r="AR217" i="2"/>
  <c r="AH217" i="2"/>
  <c r="N217" i="2"/>
  <c r="X217" i="2"/>
  <c r="N187" i="2"/>
  <c r="K90" i="6"/>
  <c r="K65" i="6"/>
  <c r="J189" i="2"/>
  <c r="X167" i="2"/>
  <c r="N167" i="2"/>
  <c r="J167" i="2"/>
  <c r="AH167" i="2"/>
  <c r="AR167" i="2"/>
  <c r="N144" i="2"/>
  <c r="J144" i="2"/>
  <c r="AH144" i="2"/>
  <c r="AR144" i="2"/>
  <c r="X144" i="2"/>
  <c r="K45" i="6"/>
  <c r="K74" i="6"/>
  <c r="K103" i="6"/>
  <c r="K112" i="6"/>
  <c r="K97" i="6"/>
  <c r="X181" i="2"/>
  <c r="J181" i="2"/>
  <c r="AR181" i="2"/>
  <c r="N181" i="2"/>
  <c r="AH181" i="2"/>
  <c r="J185" i="2"/>
  <c r="AR179" i="2"/>
  <c r="N179" i="2"/>
  <c r="AH179" i="2"/>
  <c r="X179" i="2"/>
  <c r="J179" i="2"/>
  <c r="K63" i="6"/>
  <c r="K56" i="6"/>
  <c r="N140" i="2"/>
  <c r="X140" i="2"/>
  <c r="AH140" i="2"/>
  <c r="AR140" i="2"/>
  <c r="N142" i="2"/>
  <c r="N186" i="2"/>
  <c r="AH186" i="2"/>
  <c r="AR186" i="2"/>
  <c r="X186" i="2"/>
  <c r="N159" i="2"/>
  <c r="J159" i="2"/>
  <c r="X159" i="2"/>
  <c r="AH159" i="2"/>
  <c r="AR159" i="2"/>
  <c r="N156" i="2"/>
  <c r="J156" i="2"/>
  <c r="AH156" i="2"/>
  <c r="AR156" i="2"/>
  <c r="X156" i="2"/>
  <c r="J143" i="2"/>
  <c r="H42" i="6" s="1"/>
  <c r="N42" i="6" s="1"/>
  <c r="T42" i="6" s="1"/>
  <c r="Z42" i="6" s="1"/>
  <c r="AR143" i="2"/>
  <c r="AH143" i="2"/>
  <c r="X143" i="2"/>
  <c r="N193" i="2"/>
  <c r="J193" i="2"/>
  <c r="AH193" i="2"/>
  <c r="AR193" i="2"/>
  <c r="X193" i="2"/>
  <c r="J174" i="2"/>
  <c r="N174" i="2"/>
  <c r="AR174" i="2"/>
  <c r="X174" i="2"/>
  <c r="AH174" i="2"/>
  <c r="K101" i="6"/>
  <c r="AR203" i="2"/>
  <c r="N203" i="2"/>
  <c r="AH203" i="2"/>
  <c r="X203" i="2"/>
  <c r="J203" i="2"/>
  <c r="N195" i="2"/>
  <c r="AH195" i="2"/>
  <c r="AR195" i="2"/>
  <c r="X195" i="2"/>
  <c r="K60" i="6"/>
  <c r="J148" i="2"/>
  <c r="N148" i="2"/>
  <c r="AR148" i="2"/>
  <c r="X148" i="2"/>
  <c r="AH148" i="2"/>
  <c r="AR130" i="2"/>
  <c r="N141" i="2"/>
  <c r="J141" i="2"/>
  <c r="H40" i="6" s="1"/>
  <c r="N40" i="6" s="1"/>
  <c r="T40" i="6" s="1"/>
  <c r="Z40" i="6" s="1"/>
  <c r="X141" i="2"/>
  <c r="AR141" i="2"/>
  <c r="AH141" i="2"/>
  <c r="K38" i="6"/>
  <c r="AH131" i="2"/>
  <c r="X131" i="2"/>
  <c r="N131" i="2"/>
  <c r="AR131" i="2"/>
  <c r="J131" i="2"/>
  <c r="H30" i="6" s="1"/>
  <c r="N30" i="6" s="1"/>
  <c r="T30" i="6" s="1"/>
  <c r="Z30" i="6" s="1"/>
  <c r="N218" i="2"/>
  <c r="X218" i="2"/>
  <c r="J218" i="2"/>
  <c r="AR218" i="2"/>
  <c r="AH218" i="2"/>
  <c r="N208" i="2"/>
  <c r="X208" i="2"/>
  <c r="J208" i="2"/>
  <c r="AR208" i="2"/>
  <c r="AH208" i="2"/>
  <c r="K99" i="6"/>
  <c r="J190" i="2"/>
  <c r="X183" i="2"/>
  <c r="J183" i="2"/>
  <c r="AR183" i="2"/>
  <c r="N183" i="2"/>
  <c r="AH183" i="2"/>
  <c r="J192" i="2"/>
  <c r="X192" i="2"/>
  <c r="AR192" i="2"/>
  <c r="AH192" i="2"/>
  <c r="K68" i="6"/>
  <c r="K64" i="6"/>
  <c r="J153" i="2"/>
  <c r="AR153" i="2"/>
  <c r="X153" i="2"/>
  <c r="N153" i="2"/>
  <c r="AH153" i="2"/>
  <c r="K119" i="6"/>
  <c r="N162" i="2"/>
  <c r="J162" i="2"/>
  <c r="X162" i="2"/>
  <c r="AH162" i="2"/>
  <c r="AR162" i="2"/>
  <c r="K114" i="6"/>
  <c r="AR206" i="2"/>
  <c r="AH206" i="2"/>
  <c r="N206" i="2"/>
  <c r="X206" i="2"/>
  <c r="J206" i="2"/>
  <c r="N207" i="2"/>
  <c r="X207" i="2"/>
  <c r="J207" i="2"/>
  <c r="AR207" i="2"/>
  <c r="AH207" i="2"/>
  <c r="K116" i="6"/>
  <c r="K98" i="6"/>
  <c r="J191" i="2"/>
  <c r="AR191" i="2"/>
  <c r="AH191" i="2"/>
  <c r="X191" i="2"/>
  <c r="K62" i="6"/>
  <c r="X151" i="2"/>
  <c r="N151" i="2"/>
  <c r="J151" i="2"/>
  <c r="AH151" i="2"/>
  <c r="AR151" i="2"/>
  <c r="AR172" i="2"/>
  <c r="AH172" i="2"/>
  <c r="N172" i="2"/>
  <c r="J172" i="2"/>
  <c r="X172" i="2"/>
  <c r="N175" i="2"/>
  <c r="J175" i="2"/>
  <c r="AR175" i="2"/>
  <c r="X175" i="2"/>
  <c r="AH175" i="2"/>
  <c r="N135" i="2"/>
  <c r="AR135" i="2"/>
  <c r="X135" i="2"/>
  <c r="AH135" i="2"/>
  <c r="K111" i="6"/>
  <c r="AR204" i="2"/>
  <c r="AH204" i="2"/>
  <c r="N204" i="2"/>
  <c r="X204" i="2"/>
  <c r="J204" i="2"/>
  <c r="K104" i="6"/>
  <c r="J198" i="2"/>
  <c r="X198" i="2"/>
  <c r="AR198" i="2"/>
  <c r="AH198" i="2"/>
  <c r="K95" i="6"/>
  <c r="AH157" i="2"/>
  <c r="N157" i="2"/>
  <c r="AR157" i="2"/>
  <c r="J157" i="2"/>
  <c r="X157" i="2"/>
  <c r="X150" i="2"/>
  <c r="N150" i="2"/>
  <c r="J150" i="2"/>
  <c r="AH150" i="2"/>
  <c r="AR150" i="2"/>
  <c r="J132" i="2"/>
  <c r="H31" i="6" s="1"/>
  <c r="N31" i="6" s="1"/>
  <c r="T31" i="6" s="1"/>
  <c r="Z31" i="6" s="1"/>
  <c r="K59" i="6"/>
  <c r="K55" i="6"/>
  <c r="AR124" i="2"/>
  <c r="AH124" i="2"/>
  <c r="X124" i="2"/>
  <c r="N124" i="2"/>
  <c r="N17" i="2"/>
  <c r="D126" i="2"/>
  <c r="H112" i="7"/>
  <c r="C56" i="7"/>
  <c r="C61" i="2"/>
  <c r="C168" i="2" s="1"/>
  <c r="B22" i="2"/>
  <c r="B129" i="2" s="1"/>
  <c r="C28" i="6"/>
  <c r="B17" i="7"/>
  <c r="A22" i="5"/>
  <c r="J124" i="2"/>
  <c r="D20" i="2"/>
  <c r="X20" i="2" s="1"/>
  <c r="Y20" i="2" s="1"/>
  <c r="D15" i="7"/>
  <c r="S23" i="6"/>
  <c r="I17" i="2"/>
  <c r="I117" i="2" s="1"/>
  <c r="Z19" i="2" l="1"/>
  <c r="AA19" i="2" s="1"/>
  <c r="AA23" i="2"/>
  <c r="AA27" i="2"/>
  <c r="Z38" i="2"/>
  <c r="AB38" i="2" s="1"/>
  <c r="AC38" i="2" s="1"/>
  <c r="Z39" i="2"/>
  <c r="AA39" i="2" s="1"/>
  <c r="AB37" i="2"/>
  <c r="AC37" i="2" s="1"/>
  <c r="AA33" i="2"/>
  <c r="AB41" i="6"/>
  <c r="Z36" i="2"/>
  <c r="Z32" i="2"/>
  <c r="AA32" i="2" s="1"/>
  <c r="AA37" i="2"/>
  <c r="W42" i="6"/>
  <c r="V42" i="6"/>
  <c r="AC29" i="6"/>
  <c r="AB29" i="6"/>
  <c r="V20" i="2"/>
  <c r="W20" i="2" s="1"/>
  <c r="Z20" i="2" s="1"/>
  <c r="AA20" i="2" s="1"/>
  <c r="Q42" i="6"/>
  <c r="P42" i="6"/>
  <c r="V29" i="6"/>
  <c r="W29" i="6"/>
  <c r="V32" i="6"/>
  <c r="W32" i="6"/>
  <c r="AC42" i="6"/>
  <c r="AB42" i="6"/>
  <c r="AC35" i="6"/>
  <c r="AB35" i="6"/>
  <c r="AC32" i="6"/>
  <c r="AB32" i="6"/>
  <c r="AB23" i="2"/>
  <c r="AC23" i="2" s="1"/>
  <c r="Z34" i="2"/>
  <c r="AA34" i="2" s="1"/>
  <c r="W35" i="6"/>
  <c r="V35" i="6"/>
  <c r="P32" i="6"/>
  <c r="Q32" i="6"/>
  <c r="AA30" i="2"/>
  <c r="AB26" i="2"/>
  <c r="AC26" i="2" s="1"/>
  <c r="AA28" i="2"/>
  <c r="Z18" i="2"/>
  <c r="AA18" i="2" s="1"/>
  <c r="Z29" i="2"/>
  <c r="AA29" i="2" s="1"/>
  <c r="U17" i="2"/>
  <c r="Z17" i="2" s="1"/>
  <c r="AA17" i="2" s="1"/>
  <c r="Z35" i="2"/>
  <c r="AA35" i="2" s="1"/>
  <c r="Z31" i="2"/>
  <c r="AA31" i="2" s="1"/>
  <c r="L130" i="2"/>
  <c r="K29" i="6" s="1"/>
  <c r="L132" i="2"/>
  <c r="K31" i="6" s="1"/>
  <c r="L134" i="2"/>
  <c r="K33" i="6" s="1"/>
  <c r="L125" i="2"/>
  <c r="K24" i="6" s="1"/>
  <c r="L141" i="2"/>
  <c r="K40" i="6" s="1"/>
  <c r="L142" i="2"/>
  <c r="K41" i="6" s="1"/>
  <c r="J53" i="6"/>
  <c r="J125" i="2"/>
  <c r="H24" i="6" s="1"/>
  <c r="U125" i="2"/>
  <c r="V125" i="2" s="1"/>
  <c r="Q24" i="6" s="1"/>
  <c r="N125" i="2"/>
  <c r="J51" i="6"/>
  <c r="Q17" i="2"/>
  <c r="Q45" i="6"/>
  <c r="P45" i="6"/>
  <c r="W45" i="6"/>
  <c r="V45" i="6"/>
  <c r="AC45" i="6"/>
  <c r="AB45" i="6"/>
  <c r="W44" i="6"/>
  <c r="V44" i="6"/>
  <c r="AC44" i="6"/>
  <c r="AB44" i="6"/>
  <c r="AC43" i="6"/>
  <c r="AB43" i="6"/>
  <c r="W43" i="6"/>
  <c r="V43" i="6"/>
  <c r="W41" i="6"/>
  <c r="V41" i="6"/>
  <c r="Q41" i="6"/>
  <c r="P41" i="6"/>
  <c r="W40" i="6"/>
  <c r="V40" i="6"/>
  <c r="AC40" i="6"/>
  <c r="AB40" i="6"/>
  <c r="Q40" i="6"/>
  <c r="P40" i="6"/>
  <c r="AC39" i="6"/>
  <c r="AB39" i="6"/>
  <c r="AC38" i="6"/>
  <c r="AB38" i="6"/>
  <c r="W38" i="6"/>
  <c r="V38" i="6"/>
  <c r="W37" i="6"/>
  <c r="V37" i="6"/>
  <c r="AC37" i="6"/>
  <c r="AB37" i="6"/>
  <c r="Q36" i="6"/>
  <c r="P36" i="6"/>
  <c r="AC36" i="6"/>
  <c r="AB36" i="6"/>
  <c r="W36" i="6"/>
  <c r="V36" i="6"/>
  <c r="Q35" i="6"/>
  <c r="P35" i="6"/>
  <c r="AC34" i="6"/>
  <c r="AB34" i="6"/>
  <c r="W34" i="6"/>
  <c r="V34" i="6"/>
  <c r="Q34" i="6"/>
  <c r="P34" i="6"/>
  <c r="AB33" i="6"/>
  <c r="AC33" i="6"/>
  <c r="W33" i="6"/>
  <c r="V33" i="6"/>
  <c r="P33" i="6"/>
  <c r="Q33" i="6"/>
  <c r="W31" i="6"/>
  <c r="V31" i="6"/>
  <c r="AC30" i="6"/>
  <c r="AB30" i="6"/>
  <c r="Q29" i="6"/>
  <c r="P29" i="6"/>
  <c r="Q31" i="6"/>
  <c r="P31" i="6"/>
  <c r="W30" i="6"/>
  <c r="V30" i="6"/>
  <c r="Q30" i="6"/>
  <c r="P30" i="6"/>
  <c r="AC31" i="6"/>
  <c r="AB31" i="6"/>
  <c r="AO125" i="2"/>
  <c r="AP125" i="2" s="1"/>
  <c r="AC24" i="6" s="1"/>
  <c r="AE125" i="2"/>
  <c r="AF125" i="2" s="1"/>
  <c r="W24" i="6" s="1"/>
  <c r="AC28" i="6"/>
  <c r="AB28" i="6"/>
  <c r="O20" i="2"/>
  <c r="P28" i="6"/>
  <c r="Q28" i="6"/>
  <c r="M19" i="2"/>
  <c r="N19" i="2" s="1"/>
  <c r="P19" i="2"/>
  <c r="V28" i="6"/>
  <c r="W28" i="6"/>
  <c r="J50" i="6"/>
  <c r="J81" i="6"/>
  <c r="J110" i="6"/>
  <c r="J66" i="6"/>
  <c r="J96" i="6"/>
  <c r="J65" i="6"/>
  <c r="J60" i="6"/>
  <c r="Q23" i="6"/>
  <c r="O133" i="2"/>
  <c r="O129" i="2"/>
  <c r="J114" i="6"/>
  <c r="J48" i="6"/>
  <c r="J85" i="6"/>
  <c r="J113" i="6"/>
  <c r="J106" i="6"/>
  <c r="J97" i="6"/>
  <c r="J42" i="6"/>
  <c r="J99" i="6"/>
  <c r="J62" i="6"/>
  <c r="J58" i="6"/>
  <c r="J104" i="6"/>
  <c r="T125" i="2"/>
  <c r="J103" i="6"/>
  <c r="J116" i="6"/>
  <c r="AH125" i="2"/>
  <c r="X125" i="2"/>
  <c r="J69" i="6"/>
  <c r="J91" i="6"/>
  <c r="AR125" i="2"/>
  <c r="AD125" i="2"/>
  <c r="J28" i="6"/>
  <c r="K28" i="6"/>
  <c r="J73" i="6"/>
  <c r="K73" i="6"/>
  <c r="M126" i="2"/>
  <c r="Q126" i="2"/>
  <c r="AQ126" i="2"/>
  <c r="AA126" i="2"/>
  <c r="AK126" i="2"/>
  <c r="AG126" i="2"/>
  <c r="W126" i="2"/>
  <c r="G126" i="2"/>
  <c r="J35" i="6"/>
  <c r="K35" i="6"/>
  <c r="J67" i="6"/>
  <c r="K67" i="6"/>
  <c r="AN125" i="2"/>
  <c r="J55" i="6"/>
  <c r="J68" i="6"/>
  <c r="J59" i="6"/>
  <c r="J102" i="6"/>
  <c r="J36" i="6"/>
  <c r="J56" i="6"/>
  <c r="J44" i="6"/>
  <c r="J32" i="6"/>
  <c r="J46" i="6"/>
  <c r="P23" i="6"/>
  <c r="J30" i="6"/>
  <c r="J72" i="6"/>
  <c r="J45" i="6"/>
  <c r="J111" i="6"/>
  <c r="J120" i="6"/>
  <c r="J112" i="6"/>
  <c r="J90" i="6"/>
  <c r="J108" i="6"/>
  <c r="J89" i="6"/>
  <c r="J105" i="6"/>
  <c r="J94" i="6"/>
  <c r="J70" i="6"/>
  <c r="J34" i="6"/>
  <c r="J54" i="6"/>
  <c r="J78" i="6"/>
  <c r="J57" i="6"/>
  <c r="J87" i="6"/>
  <c r="J86" i="6"/>
  <c r="J71" i="6"/>
  <c r="J63" i="6"/>
  <c r="J115" i="6"/>
  <c r="J61" i="6"/>
  <c r="J77" i="6"/>
  <c r="J39" i="6"/>
  <c r="J76" i="6"/>
  <c r="J100" i="6"/>
  <c r="J101" i="6"/>
  <c r="J79" i="6"/>
  <c r="J98" i="6"/>
  <c r="J52" i="6"/>
  <c r="J38" i="6"/>
  <c r="J80" i="6"/>
  <c r="J117" i="6"/>
  <c r="J118" i="6"/>
  <c r="J88" i="6"/>
  <c r="J43" i="6"/>
  <c r="J82" i="6"/>
  <c r="J119" i="6"/>
  <c r="J83" i="6"/>
  <c r="J47" i="6"/>
  <c r="J92" i="6"/>
  <c r="J109" i="6"/>
  <c r="J122" i="6"/>
  <c r="J93" i="6"/>
  <c r="J121" i="6"/>
  <c r="J37" i="6"/>
  <c r="J84" i="6"/>
  <c r="J95" i="6"/>
  <c r="J74" i="6"/>
  <c r="J64" i="6"/>
  <c r="J75" i="6"/>
  <c r="J49" i="6"/>
  <c r="J107" i="6"/>
  <c r="V23" i="6"/>
  <c r="D127" i="2"/>
  <c r="C62" i="2"/>
  <c r="C169" i="2" s="1"/>
  <c r="C57" i="7"/>
  <c r="A23" i="5"/>
  <c r="B23" i="2"/>
  <c r="B130" i="2" s="1"/>
  <c r="C29" i="6"/>
  <c r="B18" i="7"/>
  <c r="G23" i="6"/>
  <c r="H23" i="6" s="1"/>
  <c r="N23" i="6" s="1"/>
  <c r="T23" i="6" s="1"/>
  <c r="AD124" i="2"/>
  <c r="T117" i="2"/>
  <c r="L117" i="2"/>
  <c r="D21" i="2"/>
  <c r="X21" i="2" s="1"/>
  <c r="D16" i="7"/>
  <c r="AB17" i="2" l="1"/>
  <c r="AA38" i="2"/>
  <c r="J33" i="6"/>
  <c r="AB39" i="2"/>
  <c r="AC39" i="2" s="1"/>
  <c r="AA36" i="2"/>
  <c r="AI136" i="2"/>
  <c r="U35" i="6" s="1"/>
  <c r="J31" i="6"/>
  <c r="J29" i="6"/>
  <c r="Y133" i="2"/>
  <c r="O32" i="6" s="1"/>
  <c r="AS133" i="2"/>
  <c r="AA32" i="6" s="1"/>
  <c r="Z23" i="6"/>
  <c r="AI135" i="2"/>
  <c r="U34" i="6" s="1"/>
  <c r="AB18" i="2"/>
  <c r="AC18" i="2" s="1"/>
  <c r="AI143" i="2"/>
  <c r="U42" i="6" s="1"/>
  <c r="V21" i="2"/>
  <c r="W21" i="2" s="1"/>
  <c r="Y21" i="2"/>
  <c r="J40" i="6"/>
  <c r="AS135" i="2"/>
  <c r="AA34" i="6" s="1"/>
  <c r="O130" i="2"/>
  <c r="AS136" i="2"/>
  <c r="AA35" i="6" s="1"/>
  <c r="J24" i="6"/>
  <c r="J41" i="6"/>
  <c r="N24" i="6"/>
  <c r="T24" i="6" s="1"/>
  <c r="Z24" i="6" s="1"/>
  <c r="AB24" i="6"/>
  <c r="P24" i="6"/>
  <c r="AS145" i="2"/>
  <c r="AA44" i="6" s="1"/>
  <c r="AS144" i="2"/>
  <c r="AA43" i="6" s="1"/>
  <c r="AS138" i="2"/>
  <c r="AA37" i="6" s="1"/>
  <c r="AI134" i="2"/>
  <c r="U33" i="6" s="1"/>
  <c r="V24" i="6"/>
  <c r="M20" i="2"/>
  <c r="N20" i="2" s="1"/>
  <c r="P20" i="2"/>
  <c r="O21" i="2"/>
  <c r="Q19" i="2"/>
  <c r="AB19" i="2" s="1"/>
  <c r="AC19" i="2" s="1"/>
  <c r="Y25" i="6"/>
  <c r="AM126" i="2"/>
  <c r="AL126" i="2"/>
  <c r="I126" i="2"/>
  <c r="G25" i="6"/>
  <c r="H126" i="2"/>
  <c r="S25" i="6"/>
  <c r="AC126" i="2"/>
  <c r="AB126" i="2"/>
  <c r="M127" i="2"/>
  <c r="Q127" i="2"/>
  <c r="AQ127" i="2"/>
  <c r="AA127" i="2"/>
  <c r="AG127" i="2"/>
  <c r="W127" i="2"/>
  <c r="AK127" i="2"/>
  <c r="G127" i="2"/>
  <c r="S126" i="2"/>
  <c r="R126" i="2"/>
  <c r="M25" i="6"/>
  <c r="AB23" i="6"/>
  <c r="D128" i="2"/>
  <c r="C63" i="2"/>
  <c r="C170" i="2" s="1"/>
  <c r="C58" i="7"/>
  <c r="B24" i="2"/>
  <c r="B131" i="2" s="1"/>
  <c r="C30" i="6"/>
  <c r="B19" i="7"/>
  <c r="A24" i="5"/>
  <c r="AN124" i="2"/>
  <c r="U117" i="2"/>
  <c r="H12" i="2"/>
  <c r="H11" i="2"/>
  <c r="H9" i="2"/>
  <c r="Z21" i="2" l="1"/>
  <c r="AA21" i="2" s="1"/>
  <c r="AI133" i="2"/>
  <c r="U32" i="6" s="1"/>
  <c r="Y130" i="2"/>
  <c r="O29" i="6" s="1"/>
  <c r="AS143" i="2"/>
  <c r="AA42" i="6" s="1"/>
  <c r="AS134" i="2"/>
  <c r="AA33" i="6" s="1"/>
  <c r="K126" i="2"/>
  <c r="L126" i="2" s="1"/>
  <c r="Q20" i="2"/>
  <c r="AB20" i="2" s="1"/>
  <c r="AC20" i="2" s="1"/>
  <c r="U126" i="2"/>
  <c r="V126" i="2" s="1"/>
  <c r="AI146" i="2"/>
  <c r="U45" i="6" s="1"/>
  <c r="AS137" i="2"/>
  <c r="AA36" i="6" s="1"/>
  <c r="AE126" i="2"/>
  <c r="AF126" i="2" s="1"/>
  <c r="V25" i="6" s="1"/>
  <c r="AO126" i="2"/>
  <c r="AP126" i="2" s="1"/>
  <c r="AB25" i="6" s="1"/>
  <c r="M21" i="2"/>
  <c r="N21" i="2" s="1"/>
  <c r="P21" i="2"/>
  <c r="AN126" i="2"/>
  <c r="S127" i="2"/>
  <c r="R127" i="2"/>
  <c r="M26" i="6"/>
  <c r="N126" i="2"/>
  <c r="J126" i="2"/>
  <c r="H25" i="6" s="1"/>
  <c r="X126" i="2"/>
  <c r="AH126" i="2"/>
  <c r="AR126" i="2"/>
  <c r="G26" i="6"/>
  <c r="I127" i="2"/>
  <c r="H127" i="2"/>
  <c r="S26" i="6"/>
  <c r="AB127" i="2"/>
  <c r="AC127" i="2"/>
  <c r="T126" i="2"/>
  <c r="M128" i="2"/>
  <c r="AK128" i="2"/>
  <c r="AK224" i="2" s="1"/>
  <c r="AG128" i="2"/>
  <c r="W128" i="2"/>
  <c r="AA128" i="2"/>
  <c r="Q128" i="2"/>
  <c r="Q224" i="2" s="1"/>
  <c r="AQ128" i="2"/>
  <c r="G128" i="2"/>
  <c r="AM127" i="2"/>
  <c r="AL127" i="2"/>
  <c r="Y26" i="6"/>
  <c r="AD126" i="2"/>
  <c r="C64" i="2"/>
  <c r="C171" i="2" s="1"/>
  <c r="C59" i="7"/>
  <c r="A25" i="5"/>
  <c r="B25" i="2"/>
  <c r="B132" i="2" s="1"/>
  <c r="C31" i="6"/>
  <c r="B20" i="7"/>
  <c r="H10" i="2"/>
  <c r="O142" i="2" s="1"/>
  <c r="Y129" i="2" l="1"/>
  <c r="O28" i="6" s="1"/>
  <c r="O139" i="2"/>
  <c r="I38" i="6" s="1"/>
  <c r="O169" i="2"/>
  <c r="I68" i="6" s="1"/>
  <c r="O140" i="2"/>
  <c r="AS140" i="2" s="1"/>
  <c r="AA39" i="6" s="1"/>
  <c r="O207" i="2"/>
  <c r="I106" i="6" s="1"/>
  <c r="O135" i="2"/>
  <c r="Z92" i="2"/>
  <c r="AA92" i="2" s="1"/>
  <c r="Z68" i="2"/>
  <c r="AA68" i="2" s="1"/>
  <c r="Z54" i="2"/>
  <c r="AA54" i="2" s="1"/>
  <c r="O179" i="2"/>
  <c r="O163" i="2"/>
  <c r="I62" i="6" s="1"/>
  <c r="O160" i="2"/>
  <c r="I59" i="6" s="1"/>
  <c r="O199" i="2"/>
  <c r="O195" i="2"/>
  <c r="I94" i="6" s="1"/>
  <c r="O208" i="2"/>
  <c r="I107" i="6" s="1"/>
  <c r="O167" i="2"/>
  <c r="I66" i="6" s="1"/>
  <c r="Z106" i="2"/>
  <c r="AA106" i="2" s="1"/>
  <c r="Z105" i="2"/>
  <c r="AA105" i="2" s="1"/>
  <c r="Z47" i="2"/>
  <c r="AA47" i="2" s="1"/>
  <c r="Z48" i="2"/>
  <c r="AA48" i="2" s="1"/>
  <c r="Z60" i="2"/>
  <c r="AA60" i="2" s="1"/>
  <c r="O136" i="2"/>
  <c r="O156" i="2"/>
  <c r="I55" i="6" s="1"/>
  <c r="O182" i="2"/>
  <c r="I81" i="6" s="1"/>
  <c r="O193" i="2"/>
  <c r="I92" i="6" s="1"/>
  <c r="O171" i="2"/>
  <c r="I70" i="6" s="1"/>
  <c r="Z110" i="2"/>
  <c r="AA110" i="2" s="1"/>
  <c r="Z108" i="2"/>
  <c r="AA108" i="2" s="1"/>
  <c r="Z74" i="2"/>
  <c r="AA74" i="2" s="1"/>
  <c r="Z75" i="2"/>
  <c r="AA75" i="2" s="1"/>
  <c r="Z64" i="2"/>
  <c r="AA64" i="2" s="1"/>
  <c r="Z49" i="2"/>
  <c r="AA49" i="2" s="1"/>
  <c r="O202" i="2"/>
  <c r="I101" i="6" s="1"/>
  <c r="O147" i="2"/>
  <c r="I46" i="6" s="1"/>
  <c r="O162" i="2"/>
  <c r="I61" i="6" s="1"/>
  <c r="O150" i="2"/>
  <c r="I49" i="6" s="1"/>
  <c r="Z109" i="2"/>
  <c r="AA109" i="2" s="1"/>
  <c r="Z104" i="2"/>
  <c r="AA104" i="2" s="1"/>
  <c r="Z100" i="2"/>
  <c r="AA100" i="2" s="1"/>
  <c r="Z56" i="2"/>
  <c r="AA56" i="2" s="1"/>
  <c r="Z91" i="2"/>
  <c r="AA91" i="2" s="1"/>
  <c r="Q106" i="2"/>
  <c r="Q45" i="2"/>
  <c r="R45" i="2" s="1"/>
  <c r="Q55" i="2"/>
  <c r="R55" i="2" s="1"/>
  <c r="Q108" i="2"/>
  <c r="Q76" i="2"/>
  <c r="Q93" i="2"/>
  <c r="R93" i="2" s="1"/>
  <c r="Z69" i="2"/>
  <c r="AA69" i="2" s="1"/>
  <c r="Q83" i="2"/>
  <c r="R83" i="2" s="1"/>
  <c r="Q86" i="2"/>
  <c r="R86" i="2" s="1"/>
  <c r="Q47" i="2"/>
  <c r="AB47" i="2" s="1"/>
  <c r="AC47" i="2" s="1"/>
  <c r="Q87" i="2"/>
  <c r="R87" i="2" s="1"/>
  <c r="Q79" i="2"/>
  <c r="Q22" i="2"/>
  <c r="Q51" i="2"/>
  <c r="Q114" i="2"/>
  <c r="Q40" i="2"/>
  <c r="R40" i="2" s="1"/>
  <c r="Q68" i="2"/>
  <c r="Q101" i="2"/>
  <c r="Z97" i="2"/>
  <c r="AA97" i="2" s="1"/>
  <c r="Q33" i="2"/>
  <c r="AB33" i="2" s="1"/>
  <c r="AC33" i="2" s="1"/>
  <c r="Q52" i="2"/>
  <c r="Q102" i="2"/>
  <c r="R102" i="2" s="1"/>
  <c r="Q46" i="2"/>
  <c r="R46" i="2" s="1"/>
  <c r="Q111" i="2"/>
  <c r="R111" i="2" s="1"/>
  <c r="Z24" i="2"/>
  <c r="AA24" i="2" s="1"/>
  <c r="O125" i="2"/>
  <c r="I24" i="6" s="1"/>
  <c r="O132" i="2"/>
  <c r="O205" i="2"/>
  <c r="I104" i="6" s="1"/>
  <c r="O222" i="2"/>
  <c r="I121" i="6" s="1"/>
  <c r="O221" i="2"/>
  <c r="I120" i="6" s="1"/>
  <c r="O151" i="2"/>
  <c r="I50" i="6" s="1"/>
  <c r="O173" i="2"/>
  <c r="I72" i="6" s="1"/>
  <c r="Z113" i="2"/>
  <c r="AA113" i="2" s="1"/>
  <c r="Z65" i="2"/>
  <c r="Z72" i="2"/>
  <c r="AA72" i="2" s="1"/>
  <c r="Z66" i="2"/>
  <c r="AA66" i="2" s="1"/>
  <c r="O146" i="2"/>
  <c r="O164" i="2"/>
  <c r="I63" i="6" s="1"/>
  <c r="O158" i="2"/>
  <c r="I57" i="6" s="1"/>
  <c r="O218" i="2"/>
  <c r="I117" i="6" s="1"/>
  <c r="O186" i="2"/>
  <c r="I85" i="6" s="1"/>
  <c r="O185" i="2"/>
  <c r="I84" i="6" s="1"/>
  <c r="Z87" i="2"/>
  <c r="AA87" i="2" s="1"/>
  <c r="Z94" i="2"/>
  <c r="AA94" i="2" s="1"/>
  <c r="Z98" i="2"/>
  <c r="AA98" i="2" s="1"/>
  <c r="Z80" i="2"/>
  <c r="AA80" i="2" s="1"/>
  <c r="O196" i="2"/>
  <c r="I95" i="6" s="1"/>
  <c r="O143" i="2"/>
  <c r="Y143" i="2" s="1"/>
  <c r="O42" i="6" s="1"/>
  <c r="O206" i="2"/>
  <c r="I105" i="6" s="1"/>
  <c r="O131" i="2"/>
  <c r="I30" i="6" s="1"/>
  <c r="O181" i="2"/>
  <c r="I80" i="6" s="1"/>
  <c r="O149" i="2"/>
  <c r="I48" i="6" s="1"/>
  <c r="Z96" i="2"/>
  <c r="AA96" i="2" s="1"/>
  <c r="Z71" i="2"/>
  <c r="AA71" i="2" s="1"/>
  <c r="Z58" i="2"/>
  <c r="AA58" i="2" s="1"/>
  <c r="Z89" i="2"/>
  <c r="Z42" i="2"/>
  <c r="AA42" i="2" s="1"/>
  <c r="Z85" i="2"/>
  <c r="AA85" i="2" s="1"/>
  <c r="O170" i="2"/>
  <c r="I69" i="6" s="1"/>
  <c r="O176" i="2"/>
  <c r="I75" i="6" s="1"/>
  <c r="O201" i="2"/>
  <c r="I100" i="6" s="1"/>
  <c r="O172" i="2"/>
  <c r="I71" i="6" s="1"/>
  <c r="Z43" i="2"/>
  <c r="AA43" i="2" s="1"/>
  <c r="Z46" i="2"/>
  <c r="AA46" i="2" s="1"/>
  <c r="Z70" i="2"/>
  <c r="Z86" i="2"/>
  <c r="Z79" i="2"/>
  <c r="AA79" i="2" s="1"/>
  <c r="Q110" i="2"/>
  <c r="Q109" i="2"/>
  <c r="Q95" i="2"/>
  <c r="R95" i="2" s="1"/>
  <c r="Q62" i="2"/>
  <c r="R62" i="2" s="1"/>
  <c r="Q116" i="2"/>
  <c r="Q54" i="2"/>
  <c r="Q34" i="2"/>
  <c r="AB34" i="2" s="1"/>
  <c r="AC34" i="2" s="1"/>
  <c r="Q70" i="2"/>
  <c r="Q103" i="2"/>
  <c r="Q67" i="2"/>
  <c r="Q73" i="2"/>
  <c r="Q50" i="2"/>
  <c r="Z95" i="2"/>
  <c r="AA95" i="2" s="1"/>
  <c r="Q82" i="2"/>
  <c r="Q27" i="2"/>
  <c r="Q104" i="2"/>
  <c r="R104" i="2" s="1"/>
  <c r="Q107" i="2"/>
  <c r="Q44" i="2"/>
  <c r="Q77" i="2"/>
  <c r="Q36" i="2"/>
  <c r="AB36" i="2" s="1"/>
  <c r="AC36" i="2" s="1"/>
  <c r="Q43" i="2"/>
  <c r="R43" i="2" s="1"/>
  <c r="Q63" i="2"/>
  <c r="R63" i="2" s="1"/>
  <c r="Q105" i="2"/>
  <c r="Q24" i="2"/>
  <c r="R24" i="2" s="1"/>
  <c r="AI139" i="2"/>
  <c r="U38" i="6" s="1"/>
  <c r="Y142" i="2"/>
  <c r="AI142" i="2" s="1"/>
  <c r="U41" i="6" s="1"/>
  <c r="O141" i="2"/>
  <c r="O192" i="2"/>
  <c r="I91" i="6" s="1"/>
  <c r="O217" i="2"/>
  <c r="I116" i="6" s="1"/>
  <c r="O155" i="2"/>
  <c r="I54" i="6" s="1"/>
  <c r="O184" i="2"/>
  <c r="I83" i="6" s="1"/>
  <c r="O138" i="2"/>
  <c r="O197" i="2"/>
  <c r="I96" i="6" s="1"/>
  <c r="Z101" i="2"/>
  <c r="AA101" i="2" s="1"/>
  <c r="Z84" i="2"/>
  <c r="AA84" i="2" s="1"/>
  <c r="Z63" i="2"/>
  <c r="AA63" i="2" s="1"/>
  <c r="Z77" i="2"/>
  <c r="AA77" i="2" s="1"/>
  <c r="O165" i="2"/>
  <c r="I64" i="6" s="1"/>
  <c r="O198" i="2"/>
  <c r="I97" i="6" s="1"/>
  <c r="O144" i="2"/>
  <c r="AI144" i="2" s="1"/>
  <c r="U43" i="6" s="1"/>
  <c r="O203" i="2"/>
  <c r="I102" i="6" s="1"/>
  <c r="O190" i="2"/>
  <c r="I89" i="6" s="1"/>
  <c r="O189" i="2"/>
  <c r="I88" i="6" s="1"/>
  <c r="Z114" i="2"/>
  <c r="AA114" i="2" s="1"/>
  <c r="Z99" i="2"/>
  <c r="AA99" i="2" s="1"/>
  <c r="Z67" i="2"/>
  <c r="AA67" i="2" s="1"/>
  <c r="Z81" i="2"/>
  <c r="AA81" i="2" s="1"/>
  <c r="O134" i="2"/>
  <c r="Y134" i="2" s="1"/>
  <c r="O33" i="6" s="1"/>
  <c r="O219" i="2"/>
  <c r="I118" i="6" s="1"/>
  <c r="O204" i="2"/>
  <c r="I103" i="6" s="1"/>
  <c r="O154" i="2"/>
  <c r="I53" i="6" s="1"/>
  <c r="O216" i="2"/>
  <c r="I115" i="6" s="1"/>
  <c r="O188" i="2"/>
  <c r="I87" i="6" s="1"/>
  <c r="Z53" i="2"/>
  <c r="AA53" i="2" s="1"/>
  <c r="Z82" i="2"/>
  <c r="AA82" i="2" s="1"/>
  <c r="Z50" i="2"/>
  <c r="AA50" i="2" s="1"/>
  <c r="Z59" i="2"/>
  <c r="Z52" i="2"/>
  <c r="AA52" i="2" s="1"/>
  <c r="O161" i="2"/>
  <c r="I60" i="6" s="1"/>
  <c r="O200" i="2"/>
  <c r="I99" i="6" s="1"/>
  <c r="O157" i="2"/>
  <c r="I56" i="6" s="1"/>
  <c r="O153" i="2"/>
  <c r="I52" i="6" s="1"/>
  <c r="O178" i="2"/>
  <c r="I77" i="6" s="1"/>
  <c r="Z107" i="2"/>
  <c r="AA107" i="2" s="1"/>
  <c r="Z62" i="2"/>
  <c r="AA62" i="2" s="1"/>
  <c r="Z61" i="2"/>
  <c r="AA61" i="2" s="1"/>
  <c r="Z57" i="2"/>
  <c r="AA57" i="2" s="1"/>
  <c r="Z103" i="2"/>
  <c r="AA103" i="2" s="1"/>
  <c r="Q78" i="2"/>
  <c r="Q74" i="2"/>
  <c r="Q53" i="2"/>
  <c r="Q66" i="2"/>
  <c r="Q98" i="2"/>
  <c r="R98" i="2" s="1"/>
  <c r="Q72" i="2"/>
  <c r="Q115" i="2"/>
  <c r="Q57" i="2"/>
  <c r="Q58" i="2"/>
  <c r="Q60" i="2"/>
  <c r="Q28" i="2"/>
  <c r="AB28" i="2" s="1"/>
  <c r="AC28" i="2" s="1"/>
  <c r="Q32" i="2"/>
  <c r="Z115" i="2"/>
  <c r="AA115" i="2" s="1"/>
  <c r="Q29" i="2"/>
  <c r="AB29" i="2" s="1"/>
  <c r="AC29" i="2" s="1"/>
  <c r="Q100" i="2"/>
  <c r="Q25" i="2"/>
  <c r="Q61" i="2"/>
  <c r="R61" i="2" s="1"/>
  <c r="Q30" i="2"/>
  <c r="AB30" i="2" s="1"/>
  <c r="AC30" i="2" s="1"/>
  <c r="Q88" i="2"/>
  <c r="Q35" i="2"/>
  <c r="Q92" i="2"/>
  <c r="Q71" i="2"/>
  <c r="Q65" i="2"/>
  <c r="Q49" i="2"/>
  <c r="AB49" i="2" s="1"/>
  <c r="AC49" i="2" s="1"/>
  <c r="Y131" i="2"/>
  <c r="O30" i="6" s="1"/>
  <c r="AS139" i="2"/>
  <c r="AA38" i="6" s="1"/>
  <c r="O166" i="2"/>
  <c r="I65" i="6" s="1"/>
  <c r="O191" i="2"/>
  <c r="I90" i="6" s="1"/>
  <c r="O180" i="2"/>
  <c r="I79" i="6" s="1"/>
  <c r="O137" i="2"/>
  <c r="Y137" i="2" s="1"/>
  <c r="O36" i="6" s="1"/>
  <c r="O177" i="2"/>
  <c r="I76" i="6" s="1"/>
  <c r="O159" i="2"/>
  <c r="I58" i="6" s="1"/>
  <c r="Z41" i="2"/>
  <c r="AA41" i="2" s="1"/>
  <c r="Z51" i="2"/>
  <c r="AA51" i="2" s="1"/>
  <c r="Z88" i="2"/>
  <c r="AA88" i="2" s="1"/>
  <c r="O212" i="2"/>
  <c r="I111" i="6" s="1"/>
  <c r="O168" i="2"/>
  <c r="I67" i="6" s="1"/>
  <c r="O215" i="2"/>
  <c r="I114" i="6" s="1"/>
  <c r="O211" i="2"/>
  <c r="I110" i="6" s="1"/>
  <c r="O214" i="2"/>
  <c r="I113" i="6" s="1"/>
  <c r="O209" i="2"/>
  <c r="I108" i="6" s="1"/>
  <c r="Z22" i="2"/>
  <c r="AA22" i="2" s="1"/>
  <c r="Z40" i="2"/>
  <c r="AA40" i="2" s="1"/>
  <c r="Z45" i="2"/>
  <c r="AA45" i="2" s="1"/>
  <c r="Z25" i="2"/>
  <c r="AA25" i="2" s="1"/>
  <c r="Z83" i="2"/>
  <c r="AA83" i="2" s="1"/>
  <c r="O213" i="2"/>
  <c r="I112" i="6" s="1"/>
  <c r="O145" i="2"/>
  <c r="O210" i="2"/>
  <c r="I109" i="6" s="1"/>
  <c r="O183" i="2"/>
  <c r="I82" i="6" s="1"/>
  <c r="O148" i="2"/>
  <c r="I47" i="6" s="1"/>
  <c r="O194" i="2"/>
  <c r="I93" i="6" s="1"/>
  <c r="Z93" i="2"/>
  <c r="AA93" i="2" s="1"/>
  <c r="Z78" i="2"/>
  <c r="AA78" i="2" s="1"/>
  <c r="Z44" i="2"/>
  <c r="AA44" i="2" s="1"/>
  <c r="Z111" i="2"/>
  <c r="Z90" i="2"/>
  <c r="AA90" i="2" s="1"/>
  <c r="O220" i="2"/>
  <c r="I119" i="6" s="1"/>
  <c r="O174" i="2"/>
  <c r="I73" i="6" s="1"/>
  <c r="O152" i="2"/>
  <c r="I51" i="6" s="1"/>
  <c r="O175" i="2"/>
  <c r="I74" i="6" s="1"/>
  <c r="O187" i="2"/>
  <c r="I86" i="6" s="1"/>
  <c r="Z55" i="2"/>
  <c r="AA55" i="2" s="1"/>
  <c r="Z112" i="2"/>
  <c r="AA112" i="2" s="1"/>
  <c r="Z76" i="2"/>
  <c r="Z73" i="2"/>
  <c r="AA73" i="2" s="1"/>
  <c r="O223" i="2"/>
  <c r="I122" i="6" s="1"/>
  <c r="Q91" i="2"/>
  <c r="Q80" i="2"/>
  <c r="Q84" i="2"/>
  <c r="Q75" i="2"/>
  <c r="Q89" i="2"/>
  <c r="R89" i="2" s="1"/>
  <c r="Z116" i="2"/>
  <c r="AA116" i="2" s="1"/>
  <c r="Q48" i="2"/>
  <c r="Q113" i="2"/>
  <c r="R113" i="2" s="1"/>
  <c r="Q85" i="2"/>
  <c r="Q99" i="2"/>
  <c r="AB99" i="2" s="1"/>
  <c r="AC99" i="2" s="1"/>
  <c r="Q56" i="2"/>
  <c r="Q97" i="2"/>
  <c r="Q31" i="2"/>
  <c r="AB31" i="2" s="1"/>
  <c r="AC31" i="2" s="1"/>
  <c r="Q69" i="2"/>
  <c r="Q112" i="2"/>
  <c r="Q41" i="2"/>
  <c r="R41" i="2" s="1"/>
  <c r="Q42" i="2"/>
  <c r="Q94" i="2"/>
  <c r="AB94" i="2" s="1"/>
  <c r="AC94" i="2" s="1"/>
  <c r="Q96" i="2"/>
  <c r="AB96" i="2" s="1"/>
  <c r="AC96" i="2" s="1"/>
  <c r="Q90" i="2"/>
  <c r="R90" i="2" s="1"/>
  <c r="Q81" i="2"/>
  <c r="Q64" i="2"/>
  <c r="Q59" i="2"/>
  <c r="Z102" i="2"/>
  <c r="AA102" i="2" s="1"/>
  <c r="AS142" i="2"/>
  <c r="AA41" i="6" s="1"/>
  <c r="AI130" i="2"/>
  <c r="U29" i="6" s="1"/>
  <c r="Q21" i="2"/>
  <c r="AB21" i="2" s="1"/>
  <c r="AC21" i="2" s="1"/>
  <c r="AC25" i="6"/>
  <c r="N25" i="6"/>
  <c r="T25" i="6" s="1"/>
  <c r="Z25" i="6" s="1"/>
  <c r="K127" i="2"/>
  <c r="L127" i="2" s="1"/>
  <c r="W25" i="6"/>
  <c r="P25" i="6"/>
  <c r="Q25" i="6"/>
  <c r="AS146" i="2"/>
  <c r="AA45" i="6" s="1"/>
  <c r="AO127" i="2"/>
  <c r="AP127" i="2" s="1"/>
  <c r="AC26" i="6" s="1"/>
  <c r="U127" i="2"/>
  <c r="V127" i="2" s="1"/>
  <c r="Q26" i="6" s="1"/>
  <c r="AE127" i="2"/>
  <c r="AF127" i="2" s="1"/>
  <c r="V26" i="6" s="1"/>
  <c r="O126" i="2"/>
  <c r="I25" i="6" s="1"/>
  <c r="T127" i="2"/>
  <c r="H128" i="2"/>
  <c r="I128" i="2"/>
  <c r="G27" i="6"/>
  <c r="K25" i="6"/>
  <c r="J25" i="6"/>
  <c r="X127" i="2"/>
  <c r="AH127" i="2"/>
  <c r="N127" i="2"/>
  <c r="AR127" i="2"/>
  <c r="J127" i="2"/>
  <c r="H26" i="6" s="1"/>
  <c r="S128" i="2"/>
  <c r="S224" i="2" s="1"/>
  <c r="R128" i="2"/>
  <c r="M27" i="6"/>
  <c r="AL128" i="2"/>
  <c r="Y27" i="6"/>
  <c r="AM128" i="2"/>
  <c r="AD127" i="2"/>
  <c r="AN127" i="2"/>
  <c r="AC128" i="2"/>
  <c r="S27" i="6"/>
  <c r="AB128" i="2"/>
  <c r="R114" i="2"/>
  <c r="R18" i="2"/>
  <c r="R76" i="2"/>
  <c r="I78" i="6"/>
  <c r="I29" i="6"/>
  <c r="I28" i="6"/>
  <c r="I41" i="6"/>
  <c r="R26" i="2"/>
  <c r="R19" i="2"/>
  <c r="R79" i="2"/>
  <c r="R37" i="2"/>
  <c r="R22" i="2"/>
  <c r="I98" i="6"/>
  <c r="I32" i="6"/>
  <c r="G224" i="2"/>
  <c r="C65" i="2"/>
  <c r="C172" i="2" s="1"/>
  <c r="C60" i="7"/>
  <c r="B26" i="2"/>
  <c r="B133" i="2" s="1"/>
  <c r="C32" i="6"/>
  <c r="B21" i="7"/>
  <c r="A26" i="5"/>
  <c r="M117" i="2"/>
  <c r="AB100" i="2" l="1"/>
  <c r="AC100" i="2" s="1"/>
  <c r="R47" i="2"/>
  <c r="AB60" i="2"/>
  <c r="AC60" i="2" s="1"/>
  <c r="AB74" i="2"/>
  <c r="AC74" i="2" s="1"/>
  <c r="AB54" i="2"/>
  <c r="AC54" i="2" s="1"/>
  <c r="AB106" i="2"/>
  <c r="AC106" i="2" s="1"/>
  <c r="AB97" i="2"/>
  <c r="AC97" i="2" s="1"/>
  <c r="AB56" i="2"/>
  <c r="AC56" i="2" s="1"/>
  <c r="AB48" i="2"/>
  <c r="AC48" i="2" s="1"/>
  <c r="AB64" i="2"/>
  <c r="AC64" i="2" s="1"/>
  <c r="AB69" i="2"/>
  <c r="AC69" i="2" s="1"/>
  <c r="AB80" i="2"/>
  <c r="AC80" i="2" s="1"/>
  <c r="AB92" i="2"/>
  <c r="AC92" i="2" s="1"/>
  <c r="AB110" i="2"/>
  <c r="AC110" i="2" s="1"/>
  <c r="R28" i="2"/>
  <c r="AB81" i="2"/>
  <c r="AC81" i="2" s="1"/>
  <c r="AB85" i="2"/>
  <c r="AC85" i="2" s="1"/>
  <c r="R34" i="2"/>
  <c r="AB84" i="2"/>
  <c r="AC84" i="2" s="1"/>
  <c r="AB71" i="2"/>
  <c r="AC71" i="2" s="1"/>
  <c r="AB72" i="2"/>
  <c r="AC72" i="2" s="1"/>
  <c r="AB68" i="2"/>
  <c r="AC68" i="2" s="1"/>
  <c r="AB108" i="2"/>
  <c r="AC108" i="2" s="1"/>
  <c r="AB57" i="2"/>
  <c r="AC57" i="2" s="1"/>
  <c r="R48" i="2"/>
  <c r="R74" i="2"/>
  <c r="R97" i="2"/>
  <c r="R94" i="2"/>
  <c r="AB91" i="2"/>
  <c r="AC91" i="2" s="1"/>
  <c r="AB66" i="2"/>
  <c r="AC66" i="2" s="1"/>
  <c r="R92" i="2"/>
  <c r="R99" i="2"/>
  <c r="R80" i="2"/>
  <c r="R108" i="2"/>
  <c r="AB90" i="2"/>
  <c r="AC90" i="2" s="1"/>
  <c r="AB41" i="2"/>
  <c r="AC41" i="2" s="1"/>
  <c r="I42" i="6"/>
  <c r="R110" i="2"/>
  <c r="AB109" i="2"/>
  <c r="AC109" i="2" s="1"/>
  <c r="R56" i="2"/>
  <c r="R35" i="2"/>
  <c r="AB35" i="2"/>
  <c r="AC35" i="2" s="1"/>
  <c r="R32" i="2"/>
  <c r="AB32" i="2"/>
  <c r="AC32" i="2" s="1"/>
  <c r="R27" i="2"/>
  <c r="AB27" i="2"/>
  <c r="AC27" i="2" s="1"/>
  <c r="I39" i="6"/>
  <c r="AB112" i="2"/>
  <c r="AC112" i="2" s="1"/>
  <c r="R85" i="2"/>
  <c r="I33" i="6"/>
  <c r="R91" i="2"/>
  <c r="R66" i="2"/>
  <c r="AB58" i="2"/>
  <c r="AC58" i="2" s="1"/>
  <c r="AB43" i="2"/>
  <c r="AC43" i="2" s="1"/>
  <c r="R84" i="2"/>
  <c r="I36" i="6"/>
  <c r="R68" i="2"/>
  <c r="O41" i="6"/>
  <c r="AB42" i="2"/>
  <c r="AC42" i="2" s="1"/>
  <c r="AB24" i="2"/>
  <c r="AC24" i="2" s="1"/>
  <c r="AB104" i="2"/>
  <c r="AC104" i="2" s="1"/>
  <c r="R54" i="2"/>
  <c r="R106" i="2"/>
  <c r="AB113" i="2"/>
  <c r="AC113" i="2" s="1"/>
  <c r="AB75" i="2"/>
  <c r="AC75" i="2" s="1"/>
  <c r="AB53" i="2"/>
  <c r="AC53" i="2" s="1"/>
  <c r="AB105" i="2"/>
  <c r="AC105" i="2" s="1"/>
  <c r="AB61" i="2"/>
  <c r="AC61" i="2" s="1"/>
  <c r="AB98" i="2"/>
  <c r="AC98" i="2" s="1"/>
  <c r="I43" i="6"/>
  <c r="AB115" i="2"/>
  <c r="AC115" i="2" s="1"/>
  <c r="AB77" i="2"/>
  <c r="AC77" i="2" s="1"/>
  <c r="AB95" i="2"/>
  <c r="AC95" i="2" s="1"/>
  <c r="AI137" i="2"/>
  <c r="U36" i="6" s="1"/>
  <c r="AB88" i="2"/>
  <c r="AC88" i="2" s="1"/>
  <c r="Y141" i="2"/>
  <c r="O40" i="6" s="1"/>
  <c r="I40" i="6"/>
  <c r="AB73" i="2"/>
  <c r="AC73" i="2" s="1"/>
  <c r="AB86" i="2"/>
  <c r="AC86" i="2" s="1"/>
  <c r="AA86" i="2"/>
  <c r="AB65" i="2"/>
  <c r="AC65" i="2" s="1"/>
  <c r="AA65" i="2"/>
  <c r="Y125" i="2"/>
  <c r="AI125" i="2" s="1"/>
  <c r="U24" i="6" s="1"/>
  <c r="AB46" i="2"/>
  <c r="AC46" i="2" s="1"/>
  <c r="AB114" i="2"/>
  <c r="AC114" i="2" s="1"/>
  <c r="AB87" i="2"/>
  <c r="AC87" i="2" s="1"/>
  <c r="AB55" i="2"/>
  <c r="AC55" i="2" s="1"/>
  <c r="AI141" i="2"/>
  <c r="U40" i="6" s="1"/>
  <c r="AB76" i="2"/>
  <c r="AC76" i="2" s="1"/>
  <c r="AA76" i="2"/>
  <c r="AB63" i="2"/>
  <c r="AC63" i="2" s="1"/>
  <c r="AB44" i="2"/>
  <c r="AC44" i="2" s="1"/>
  <c r="AB82" i="2"/>
  <c r="AC82" i="2" s="1"/>
  <c r="AB67" i="2"/>
  <c r="AC67" i="2" s="1"/>
  <c r="AB70" i="2"/>
  <c r="AC70" i="2" s="1"/>
  <c r="AA70" i="2"/>
  <c r="Y146" i="2"/>
  <c r="O45" i="6" s="1"/>
  <c r="I45" i="6"/>
  <c r="AI131" i="2"/>
  <c r="AB102" i="2"/>
  <c r="AC102" i="2" s="1"/>
  <c r="AB101" i="2"/>
  <c r="AC101" i="2" s="1"/>
  <c r="AB51" i="2"/>
  <c r="AC51" i="2" s="1"/>
  <c r="AB93" i="2"/>
  <c r="AC93" i="2" s="1"/>
  <c r="AB45" i="2"/>
  <c r="AC45" i="2" s="1"/>
  <c r="AB111" i="2"/>
  <c r="AC111" i="2" s="1"/>
  <c r="AA111" i="2"/>
  <c r="AI145" i="2"/>
  <c r="U44" i="6" s="1"/>
  <c r="I44" i="6"/>
  <c r="AB78" i="2"/>
  <c r="AC78" i="2" s="1"/>
  <c r="AB59" i="2"/>
  <c r="AC59" i="2" s="1"/>
  <c r="AA59" i="2"/>
  <c r="AB107" i="2"/>
  <c r="AC107" i="2" s="1"/>
  <c r="AB103" i="2"/>
  <c r="AC103" i="2" s="1"/>
  <c r="AB116" i="2"/>
  <c r="AC116" i="2" s="1"/>
  <c r="AB89" i="2"/>
  <c r="AC89" i="2" s="1"/>
  <c r="AA89" i="2"/>
  <c r="AB52" i="2"/>
  <c r="AC52" i="2" s="1"/>
  <c r="R52" i="2"/>
  <c r="AB22" i="2"/>
  <c r="AC22" i="2" s="1"/>
  <c r="Y136" i="2"/>
  <c r="O35" i="6" s="1"/>
  <c r="I35" i="6"/>
  <c r="Y135" i="2"/>
  <c r="O34" i="6" s="1"/>
  <c r="I34" i="6"/>
  <c r="AS141" i="2"/>
  <c r="AA40" i="6" s="1"/>
  <c r="AB25" i="2"/>
  <c r="AC25" i="2" s="1"/>
  <c r="AI138" i="2"/>
  <c r="U37" i="6" s="1"/>
  <c r="I37" i="6"/>
  <c r="AB50" i="2"/>
  <c r="AC50" i="2" s="1"/>
  <c r="AB62" i="2"/>
  <c r="AC62" i="2" s="1"/>
  <c r="Y132" i="2"/>
  <c r="I31" i="6"/>
  <c r="AB40" i="2"/>
  <c r="AC40" i="2" s="1"/>
  <c r="AB79" i="2"/>
  <c r="AC79" i="2" s="1"/>
  <c r="AB83" i="2"/>
  <c r="AC83" i="2" s="1"/>
  <c r="AI129" i="2"/>
  <c r="AS130" i="2"/>
  <c r="AA29" i="6" s="1"/>
  <c r="N26" i="6"/>
  <c r="T26" i="6" s="1"/>
  <c r="Z26" i="6" s="1"/>
  <c r="K128" i="2"/>
  <c r="W26" i="6"/>
  <c r="P26" i="6"/>
  <c r="U128" i="2"/>
  <c r="U224" i="2" s="1"/>
  <c r="AB26" i="6"/>
  <c r="AE128" i="2"/>
  <c r="AF128" i="2" s="1"/>
  <c r="W27" i="6" s="1"/>
  <c r="AO128" i="2"/>
  <c r="AP128" i="2" s="1"/>
  <c r="AC27" i="6" s="1"/>
  <c r="Y126" i="2"/>
  <c r="O25" i="6" s="1"/>
  <c r="Y123" i="6"/>
  <c r="M123" i="6"/>
  <c r="T128" i="2"/>
  <c r="T224" i="2" s="1"/>
  <c r="R224" i="2"/>
  <c r="O127" i="2"/>
  <c r="I26" i="6" s="1"/>
  <c r="AD128" i="2"/>
  <c r="AN128" i="2"/>
  <c r="K26" i="6"/>
  <c r="J26" i="6"/>
  <c r="N128" i="2"/>
  <c r="J128" i="2"/>
  <c r="H27" i="6" s="1"/>
  <c r="AR128" i="2"/>
  <c r="AH128" i="2"/>
  <c r="X128" i="2"/>
  <c r="R30" i="2"/>
  <c r="R65" i="2"/>
  <c r="R116" i="2"/>
  <c r="R107" i="2"/>
  <c r="R82" i="2"/>
  <c r="R64" i="2"/>
  <c r="R36" i="2"/>
  <c r="R33" i="2"/>
  <c r="R31" i="2"/>
  <c r="R57" i="2"/>
  <c r="R100" i="2"/>
  <c r="R101" i="2"/>
  <c r="R75" i="2"/>
  <c r="R69" i="2"/>
  <c r="R72" i="2"/>
  <c r="R29" i="2"/>
  <c r="R53" i="2"/>
  <c r="R112" i="2"/>
  <c r="R109" i="2"/>
  <c r="R71" i="2"/>
  <c r="R60" i="2"/>
  <c r="R105" i="2"/>
  <c r="R39" i="2"/>
  <c r="R88" i="2"/>
  <c r="R23" i="2"/>
  <c r="R73" i="2"/>
  <c r="R42" i="2"/>
  <c r="R38" i="2"/>
  <c r="R50" i="2"/>
  <c r="R58" i="2"/>
  <c r="R51" i="2"/>
  <c r="R59" i="2"/>
  <c r="R67" i="2"/>
  <c r="R70" i="2"/>
  <c r="R77" i="2"/>
  <c r="R81" i="2"/>
  <c r="R20" i="2"/>
  <c r="R25" i="2"/>
  <c r="R115" i="2"/>
  <c r="R96" i="2"/>
  <c r="R103" i="2"/>
  <c r="R78" i="2"/>
  <c r="R44" i="2"/>
  <c r="R21" i="2"/>
  <c r="R49" i="2"/>
  <c r="C66" i="2"/>
  <c r="C173" i="2" s="1"/>
  <c r="C61" i="7"/>
  <c r="B27" i="2"/>
  <c r="B134" i="2" s="1"/>
  <c r="C33" i="6"/>
  <c r="B22" i="7"/>
  <c r="A27" i="5"/>
  <c r="N117" i="2"/>
  <c r="AB224" i="2"/>
  <c r="AC224" i="2"/>
  <c r="E12" i="2"/>
  <c r="E11" i="2"/>
  <c r="E10" i="2"/>
  <c r="E9" i="2"/>
  <c r="G9" i="2" s="1"/>
  <c r="U28" i="6" l="1"/>
  <c r="AS129" i="2"/>
  <c r="AA28" i="6" s="1"/>
  <c r="U30" i="6"/>
  <c r="AS131" i="2"/>
  <c r="AA30" i="6" s="1"/>
  <c r="O31" i="6"/>
  <c r="AS132" i="2"/>
  <c r="AA31" i="6" s="1"/>
  <c r="O24" i="6"/>
  <c r="AS125" i="2"/>
  <c r="AA24" i="6" s="1"/>
  <c r="AI132" i="2"/>
  <c r="U31" i="6" s="1"/>
  <c r="L128" i="2"/>
  <c r="K27" i="6" s="1"/>
  <c r="N27" i="6"/>
  <c r="T27" i="6" s="1"/>
  <c r="Z27" i="6" s="1"/>
  <c r="AB27" i="6"/>
  <c r="Y11" i="6" s="1"/>
  <c r="U225" i="2"/>
  <c r="V128" i="2"/>
  <c r="P27" i="6" s="1"/>
  <c r="V27" i="6"/>
  <c r="Y127" i="2"/>
  <c r="AI126" i="2"/>
  <c r="U25" i="6" s="1"/>
  <c r="J18" i="7"/>
  <c r="J17" i="7"/>
  <c r="J16" i="7"/>
  <c r="J12" i="7"/>
  <c r="J14" i="7"/>
  <c r="J13" i="7"/>
  <c r="C67" i="2"/>
  <c r="C174" i="2" s="1"/>
  <c r="C62" i="7"/>
  <c r="A28" i="5"/>
  <c r="B23" i="7"/>
  <c r="C34" i="6"/>
  <c r="B28" i="2"/>
  <c r="B135" i="2" s="1"/>
  <c r="AL224" i="2"/>
  <c r="AM224" i="2"/>
  <c r="G10" i="2"/>
  <c r="G11" i="2" s="1"/>
  <c r="G12" i="2" s="1"/>
  <c r="J27" i="6" l="1"/>
  <c r="O128" i="2"/>
  <c r="I27" i="6" s="1"/>
  <c r="N123" i="6"/>
  <c r="N12" i="6"/>
  <c r="M13" i="6"/>
  <c r="M12" i="6"/>
  <c r="M14" i="6"/>
  <c r="N11" i="6"/>
  <c r="V224" i="2"/>
  <c r="Q27" i="6"/>
  <c r="Q123" i="6" s="1"/>
  <c r="M16" i="6" s="1"/>
  <c r="M11" i="6"/>
  <c r="N13" i="6"/>
  <c r="N14" i="6"/>
  <c r="Y128" i="2"/>
  <c r="O27" i="6" s="1"/>
  <c r="O26" i="6"/>
  <c r="O12" i="6" s="1"/>
  <c r="AS126" i="2"/>
  <c r="AA25" i="6" s="1"/>
  <c r="AI127" i="2"/>
  <c r="U26" i="6" s="1"/>
  <c r="C68" i="2"/>
  <c r="C175" i="2" s="1"/>
  <c r="C63" i="7"/>
  <c r="C35" i="6"/>
  <c r="B29" i="2"/>
  <c r="B136" i="2" s="1"/>
  <c r="B24" i="7"/>
  <c r="A29" i="5"/>
  <c r="AD224" i="2"/>
  <c r="R17" i="2"/>
  <c r="V117" i="2"/>
  <c r="S117" i="2"/>
  <c r="O11" i="6" l="1"/>
  <c r="V225" i="2"/>
  <c r="M15" i="6"/>
  <c r="M19" i="6" s="1"/>
  <c r="N15" i="6"/>
  <c r="AI128" i="2"/>
  <c r="AS127" i="2"/>
  <c r="AA26" i="6" s="1"/>
  <c r="C69" i="2"/>
  <c r="C176" i="2" s="1"/>
  <c r="C64" i="7"/>
  <c r="A30" i="5"/>
  <c r="B25" i="7"/>
  <c r="C36" i="6"/>
  <c r="B30" i="2"/>
  <c r="B137" i="2" s="1"/>
  <c r="AN224" i="2"/>
  <c r="N19" i="6" l="1"/>
  <c r="U27" i="6"/>
  <c r="AS128" i="2"/>
  <c r="AA27" i="6" s="1"/>
  <c r="AC17" i="2"/>
  <c r="C65" i="7"/>
  <c r="C70" i="2"/>
  <c r="C177" i="2" s="1"/>
  <c r="C37" i="6"/>
  <c r="B31" i="2"/>
  <c r="B138" i="2" s="1"/>
  <c r="B26" i="7"/>
  <c r="A31" i="5"/>
  <c r="A32" i="5" s="1"/>
  <c r="A33" i="5" s="1"/>
  <c r="W117" i="2"/>
  <c r="C71" i="2" l="1"/>
  <c r="C178" i="2" s="1"/>
  <c r="C66" i="7"/>
  <c r="A34" i="5"/>
  <c r="B27" i="7"/>
  <c r="C38" i="6"/>
  <c r="B32" i="2"/>
  <c r="B139" i="2" s="1"/>
  <c r="I224" i="2"/>
  <c r="AC225" i="2" s="1"/>
  <c r="H224" i="2"/>
  <c r="AB225" i="2" l="1"/>
  <c r="R225" i="2"/>
  <c r="S225" i="2"/>
  <c r="AM225" i="2"/>
  <c r="I225" i="2"/>
  <c r="AL225" i="2"/>
  <c r="H225" i="2"/>
  <c r="G123" i="6"/>
  <c r="C40" i="6"/>
  <c r="B34" i="2"/>
  <c r="B141" i="2" s="1"/>
  <c r="B29" i="7"/>
  <c r="C72" i="2"/>
  <c r="C179" i="2" s="1"/>
  <c r="C67" i="7"/>
  <c r="A35" i="5"/>
  <c r="C39" i="6"/>
  <c r="B33" i="2"/>
  <c r="B140" i="2" s="1"/>
  <c r="B28" i="7"/>
  <c r="AO224" i="2"/>
  <c r="AO225" i="2" s="1"/>
  <c r="C73" i="2" l="1"/>
  <c r="C180" i="2" s="1"/>
  <c r="C68" i="7"/>
  <c r="A36" i="5"/>
  <c r="J224" i="2"/>
  <c r="AD225" i="2" s="1"/>
  <c r="T225" i="2" l="1"/>
  <c r="AN225" i="2"/>
  <c r="J225" i="2"/>
  <c r="H123" i="6"/>
  <c r="B37" i="2"/>
  <c r="B144" i="2" s="1"/>
  <c r="B32" i="7"/>
  <c r="C74" i="2"/>
  <c r="C181" i="2" s="1"/>
  <c r="C69" i="7"/>
  <c r="A37" i="5"/>
  <c r="AP224" i="2"/>
  <c r="AP225" i="2" s="1"/>
  <c r="AC123" i="6" l="1"/>
  <c r="Y16" i="6" s="1"/>
  <c r="T123" i="6"/>
  <c r="B38" i="2"/>
  <c r="B145" i="2" s="1"/>
  <c r="B33" i="7"/>
  <c r="C75" i="2"/>
  <c r="C182" i="2" s="1"/>
  <c r="C70" i="7"/>
  <c r="A38" i="5"/>
  <c r="Z123" i="6" l="1"/>
  <c r="C76" i="2"/>
  <c r="C183" i="2" s="1"/>
  <c r="C71" i="7"/>
  <c r="B39" i="2"/>
  <c r="B146" i="2" s="1"/>
  <c r="B34" i="7"/>
  <c r="Z14" i="6"/>
  <c r="Z12" i="6"/>
  <c r="Y14" i="6"/>
  <c r="Y12" i="6"/>
  <c r="Y13" i="6"/>
  <c r="Z11" i="6"/>
  <c r="Z13" i="6"/>
  <c r="A39" i="5"/>
  <c r="AA224" i="2"/>
  <c r="B40" i="2" l="1"/>
  <c r="B147" i="2" s="1"/>
  <c r="B35" i="7"/>
  <c r="C77" i="2"/>
  <c r="C184" i="2" s="1"/>
  <c r="C72" i="7"/>
  <c r="Z15" i="6"/>
  <c r="Y15" i="6"/>
  <c r="S123" i="6"/>
  <c r="A40" i="5"/>
  <c r="Z19" i="6" l="1"/>
  <c r="Y19" i="6"/>
  <c r="B41" i="2"/>
  <c r="B148" i="2" s="1"/>
  <c r="B36" i="7"/>
  <c r="C78" i="2"/>
  <c r="C185" i="2" s="1"/>
  <c r="C73" i="7"/>
  <c r="A41" i="5"/>
  <c r="B42" i="2" l="1"/>
  <c r="B149" i="2" s="1"/>
  <c r="B37" i="7"/>
  <c r="C79" i="2"/>
  <c r="C186" i="2" s="1"/>
  <c r="C74" i="7"/>
  <c r="A42" i="5"/>
  <c r="C80" i="2" l="1"/>
  <c r="C187" i="2" s="1"/>
  <c r="C75" i="7"/>
  <c r="B43" i="2"/>
  <c r="B150" i="2" s="1"/>
  <c r="B38" i="7"/>
  <c r="A43" i="5"/>
  <c r="B44" i="2" l="1"/>
  <c r="B151" i="2" s="1"/>
  <c r="B39" i="7"/>
  <c r="C81" i="2"/>
  <c r="C188" i="2" s="1"/>
  <c r="C76" i="7"/>
  <c r="A44" i="5"/>
  <c r="B45" i="2" l="1"/>
  <c r="B152" i="2" s="1"/>
  <c r="B40" i="7"/>
  <c r="C82" i="2"/>
  <c r="C189" i="2" s="1"/>
  <c r="C77" i="7"/>
  <c r="A45" i="5"/>
  <c r="B46" i="2" l="1"/>
  <c r="B153" i="2" s="1"/>
  <c r="B41" i="7"/>
  <c r="C83" i="2"/>
  <c r="C190" i="2" s="1"/>
  <c r="C78" i="7"/>
  <c r="A46" i="5"/>
  <c r="B47" i="2" l="1"/>
  <c r="B154" i="2" s="1"/>
  <c r="B42" i="7"/>
  <c r="C84" i="2"/>
  <c r="C191" i="2" s="1"/>
  <c r="C79" i="7"/>
  <c r="A47" i="5"/>
  <c r="B48" i="2" l="1"/>
  <c r="B155" i="2" s="1"/>
  <c r="B43" i="7"/>
  <c r="C80" i="7"/>
  <c r="C85" i="2"/>
  <c r="C192" i="2" s="1"/>
  <c r="A48" i="5"/>
  <c r="B49" i="2" l="1"/>
  <c r="B156" i="2" s="1"/>
  <c r="B44" i="7"/>
  <c r="C86" i="2"/>
  <c r="C193" i="2" s="1"/>
  <c r="C81" i="7"/>
  <c r="A49" i="5"/>
  <c r="B50" i="2" l="1"/>
  <c r="B157" i="2" s="1"/>
  <c r="B45" i="7"/>
  <c r="C87" i="2"/>
  <c r="C194" i="2" s="1"/>
  <c r="C82" i="7"/>
  <c r="A50" i="5"/>
  <c r="B51" i="2" l="1"/>
  <c r="B158" i="2" s="1"/>
  <c r="B46" i="7"/>
  <c r="C88" i="2"/>
  <c r="C195" i="2" s="1"/>
  <c r="C83" i="7"/>
  <c r="A51" i="5"/>
  <c r="B52" i="2" l="1"/>
  <c r="B159" i="2" s="1"/>
  <c r="B47" i="7"/>
  <c r="C84" i="7"/>
  <c r="C89" i="2"/>
  <c r="C196" i="2" s="1"/>
  <c r="A52" i="5"/>
  <c r="B53" i="2" l="1"/>
  <c r="B160" i="2" s="1"/>
  <c r="B48" i="7"/>
  <c r="C90" i="2"/>
  <c r="C197" i="2" s="1"/>
  <c r="C85" i="7"/>
  <c r="A53" i="5"/>
  <c r="B54" i="2" l="1"/>
  <c r="B161" i="2" s="1"/>
  <c r="B49" i="7"/>
  <c r="C91" i="2"/>
  <c r="C198" i="2" s="1"/>
  <c r="C86" i="7"/>
  <c r="A54" i="5"/>
  <c r="B55" i="2" l="1"/>
  <c r="B162" i="2" s="1"/>
  <c r="B50" i="7"/>
  <c r="C92" i="2"/>
  <c r="C199" i="2" s="1"/>
  <c r="C87" i="7"/>
  <c r="A55" i="5"/>
  <c r="B56" i="2" l="1"/>
  <c r="B163" i="2" s="1"/>
  <c r="B51" i="7"/>
  <c r="C88" i="7"/>
  <c r="C93" i="2"/>
  <c r="C200" i="2" s="1"/>
  <c r="A56" i="5"/>
  <c r="B57" i="2" l="1"/>
  <c r="B164" i="2" s="1"/>
  <c r="B52" i="7"/>
  <c r="C94" i="2"/>
  <c r="C201" i="2" s="1"/>
  <c r="C89" i="7"/>
  <c r="A57" i="5"/>
  <c r="B58" i="2" l="1"/>
  <c r="B165" i="2" s="1"/>
  <c r="B53" i="7"/>
  <c r="C95" i="2"/>
  <c r="C202" i="2" s="1"/>
  <c r="C90" i="7"/>
  <c r="A58" i="5"/>
  <c r="B59" i="2" l="1"/>
  <c r="B166" i="2" s="1"/>
  <c r="B54" i="7"/>
  <c r="C96" i="2"/>
  <c r="C203" i="2" s="1"/>
  <c r="C91" i="7"/>
  <c r="A59" i="5"/>
  <c r="B60" i="2" l="1"/>
  <c r="B167" i="2" s="1"/>
  <c r="B55" i="7"/>
  <c r="C97" i="2"/>
  <c r="C204" i="2" s="1"/>
  <c r="C92" i="7"/>
  <c r="A60" i="5"/>
  <c r="B61" i="2" l="1"/>
  <c r="B168" i="2" s="1"/>
  <c r="B56" i="7"/>
  <c r="C98" i="2"/>
  <c r="C205" i="2" s="1"/>
  <c r="C93" i="7"/>
  <c r="A61" i="5"/>
  <c r="B62" i="2" l="1"/>
  <c r="B169" i="2" s="1"/>
  <c r="B57" i="7"/>
  <c r="C99" i="2"/>
  <c r="C206" i="2" s="1"/>
  <c r="C94" i="7"/>
  <c r="A62" i="5"/>
  <c r="B63" i="2" l="1"/>
  <c r="B170" i="2" s="1"/>
  <c r="B58" i="7"/>
  <c r="C100" i="2"/>
  <c r="C207" i="2" s="1"/>
  <c r="C95" i="7"/>
  <c r="A63" i="5"/>
  <c r="B64" i="2" l="1"/>
  <c r="B171" i="2" s="1"/>
  <c r="B59" i="7"/>
  <c r="C101" i="2"/>
  <c r="C208" i="2" s="1"/>
  <c r="C96" i="7"/>
  <c r="A64" i="5"/>
  <c r="B65" i="2" l="1"/>
  <c r="B172" i="2" s="1"/>
  <c r="B60" i="7"/>
  <c r="C102" i="2"/>
  <c r="C209" i="2" s="1"/>
  <c r="C97" i="7"/>
  <c r="A65" i="5"/>
  <c r="B66" i="2" l="1"/>
  <c r="B173" i="2" s="1"/>
  <c r="B61" i="7"/>
  <c r="C103" i="2"/>
  <c r="C210" i="2" s="1"/>
  <c r="C98" i="7"/>
  <c r="A66" i="5"/>
  <c r="B67" i="2" l="1"/>
  <c r="B174" i="2" s="1"/>
  <c r="B62" i="7"/>
  <c r="C104" i="2"/>
  <c r="C211" i="2" s="1"/>
  <c r="C99" i="7"/>
  <c r="A67" i="5"/>
  <c r="B68" i="2" l="1"/>
  <c r="B175" i="2" s="1"/>
  <c r="B63" i="7"/>
  <c r="C105" i="2"/>
  <c r="C212" i="2" s="1"/>
  <c r="C100" i="7"/>
  <c r="A68" i="5"/>
  <c r="B69" i="2" l="1"/>
  <c r="B176" i="2" s="1"/>
  <c r="B64" i="7"/>
  <c r="C106" i="2"/>
  <c r="C213" i="2" s="1"/>
  <c r="C101" i="7"/>
  <c r="A69" i="5"/>
  <c r="B70" i="2" l="1"/>
  <c r="B177" i="2" s="1"/>
  <c r="B65" i="7"/>
  <c r="C107" i="2"/>
  <c r="C214" i="2" s="1"/>
  <c r="C102" i="7"/>
  <c r="A70" i="5"/>
  <c r="B71" i="2" l="1"/>
  <c r="B178" i="2" s="1"/>
  <c r="B66" i="7"/>
  <c r="C108" i="2"/>
  <c r="C215" i="2" s="1"/>
  <c r="C103" i="7"/>
  <c r="A71" i="5"/>
  <c r="B72" i="2" l="1"/>
  <c r="B179" i="2" s="1"/>
  <c r="B67" i="7"/>
  <c r="C104" i="7"/>
  <c r="C109" i="2"/>
  <c r="C216" i="2" s="1"/>
  <c r="A72" i="5"/>
  <c r="B73" i="2" l="1"/>
  <c r="B180" i="2" s="1"/>
  <c r="B68" i="7"/>
  <c r="C110" i="2"/>
  <c r="C217" i="2" s="1"/>
  <c r="C105" i="7"/>
  <c r="A73" i="5"/>
  <c r="B74" i="2" l="1"/>
  <c r="B181" i="2" s="1"/>
  <c r="B69" i="7"/>
  <c r="C111" i="2"/>
  <c r="C218" i="2" s="1"/>
  <c r="C106" i="7"/>
  <c r="A74" i="5"/>
  <c r="B75" i="2" l="1"/>
  <c r="B182" i="2" s="1"/>
  <c r="B70" i="7"/>
  <c r="C112" i="2"/>
  <c r="C219" i="2" s="1"/>
  <c r="C107" i="7"/>
  <c r="A75" i="5"/>
  <c r="B76" i="2" l="1"/>
  <c r="B183" i="2" s="1"/>
  <c r="B71" i="7"/>
  <c r="C108" i="7"/>
  <c r="C113" i="2"/>
  <c r="C220" i="2" s="1"/>
  <c r="A76" i="5"/>
  <c r="B77" i="2" l="1"/>
  <c r="B184" i="2" s="1"/>
  <c r="B72" i="7"/>
  <c r="C114" i="2"/>
  <c r="C221" i="2" s="1"/>
  <c r="C109" i="7"/>
  <c r="A77" i="5"/>
  <c r="B78" i="2" l="1"/>
  <c r="B185" i="2" s="1"/>
  <c r="B73" i="7"/>
  <c r="C115" i="2"/>
  <c r="C222" i="2" s="1"/>
  <c r="C110" i="7"/>
  <c r="A78" i="5"/>
  <c r="B79" i="2" l="1"/>
  <c r="B186" i="2" s="1"/>
  <c r="B74" i="7"/>
  <c r="C116" i="2"/>
  <c r="C223" i="2" s="1"/>
  <c r="C111" i="7"/>
  <c r="A79" i="5"/>
  <c r="B80" i="2" l="1"/>
  <c r="B187" i="2" s="1"/>
  <c r="B75" i="7"/>
  <c r="A80" i="5"/>
  <c r="B81" i="2" l="1"/>
  <c r="B188" i="2" s="1"/>
  <c r="B76" i="7"/>
  <c r="A81" i="5"/>
  <c r="B82" i="2" l="1"/>
  <c r="B189" i="2" s="1"/>
  <c r="B77" i="7"/>
  <c r="A82" i="5"/>
  <c r="B83" i="2" l="1"/>
  <c r="B190" i="2" s="1"/>
  <c r="B78" i="7"/>
  <c r="A83" i="5"/>
  <c r="B84" i="2" l="1"/>
  <c r="B191" i="2" s="1"/>
  <c r="B79" i="7"/>
  <c r="A84" i="5"/>
  <c r="B85" i="2" l="1"/>
  <c r="B192" i="2" s="1"/>
  <c r="B80" i="7"/>
  <c r="A85" i="5"/>
  <c r="B86" i="2" l="1"/>
  <c r="B193" i="2" s="1"/>
  <c r="B81" i="7"/>
  <c r="A86" i="5"/>
  <c r="B87" i="2" l="1"/>
  <c r="B194" i="2" s="1"/>
  <c r="B82" i="7"/>
  <c r="A87" i="5"/>
  <c r="B88" i="2" l="1"/>
  <c r="B195" i="2" s="1"/>
  <c r="B83" i="7"/>
  <c r="A88" i="5"/>
  <c r="B89" i="2" l="1"/>
  <c r="B196" i="2" s="1"/>
  <c r="B84" i="7"/>
  <c r="A89" i="5"/>
  <c r="B90" i="2" l="1"/>
  <c r="B197" i="2" s="1"/>
  <c r="B85" i="7"/>
  <c r="A90" i="5"/>
  <c r="B91" i="2" l="1"/>
  <c r="B198" i="2" s="1"/>
  <c r="B86" i="7"/>
  <c r="A91" i="5"/>
  <c r="B92" i="2" l="1"/>
  <c r="B199" i="2" s="1"/>
  <c r="B87" i="7"/>
  <c r="A92" i="5"/>
  <c r="B93" i="2" l="1"/>
  <c r="B200" i="2" s="1"/>
  <c r="B88" i="7"/>
  <c r="A93" i="5"/>
  <c r="B94" i="2" l="1"/>
  <c r="B201" i="2" s="1"/>
  <c r="B89" i="7"/>
  <c r="A94" i="5"/>
  <c r="B95" i="2" l="1"/>
  <c r="B202" i="2" s="1"/>
  <c r="B90" i="7"/>
  <c r="A95" i="5"/>
  <c r="B96" i="2" l="1"/>
  <c r="B203" i="2" s="1"/>
  <c r="B91" i="7"/>
  <c r="A96" i="5"/>
  <c r="B97" i="2" l="1"/>
  <c r="B204" i="2" s="1"/>
  <c r="B92" i="7"/>
  <c r="A97" i="5"/>
  <c r="B98" i="2" l="1"/>
  <c r="B205" i="2" s="1"/>
  <c r="B93" i="7"/>
  <c r="A98" i="5"/>
  <c r="B99" i="2" l="1"/>
  <c r="B206" i="2" s="1"/>
  <c r="B94" i="7"/>
  <c r="A99" i="5"/>
  <c r="B100" i="2" l="1"/>
  <c r="B207" i="2" s="1"/>
  <c r="B95" i="7"/>
  <c r="A100" i="5"/>
  <c r="B101" i="2" l="1"/>
  <c r="B208" i="2" s="1"/>
  <c r="B96" i="7"/>
  <c r="A101" i="5"/>
  <c r="B102" i="2" l="1"/>
  <c r="B209" i="2" s="1"/>
  <c r="B97" i="7"/>
  <c r="A102" i="5"/>
  <c r="B103" i="2" l="1"/>
  <c r="B210" i="2" s="1"/>
  <c r="B98" i="7"/>
  <c r="A103" i="5"/>
  <c r="B104" i="2" l="1"/>
  <c r="B211" i="2" s="1"/>
  <c r="B99" i="7"/>
  <c r="A104" i="5"/>
  <c r="B105" i="2" l="1"/>
  <c r="B212" i="2" s="1"/>
  <c r="B100" i="7"/>
  <c r="A105" i="5"/>
  <c r="B106" i="2" l="1"/>
  <c r="B213" i="2" s="1"/>
  <c r="B101" i="7"/>
  <c r="A106" i="5"/>
  <c r="B107" i="2" l="1"/>
  <c r="B214" i="2" s="1"/>
  <c r="B102" i="7"/>
  <c r="A107" i="5"/>
  <c r="B108" i="2" l="1"/>
  <c r="B215" i="2" s="1"/>
  <c r="B103" i="7"/>
  <c r="A108" i="5"/>
  <c r="B109" i="2" l="1"/>
  <c r="B216" i="2" s="1"/>
  <c r="B104" i="7"/>
  <c r="A109" i="5"/>
  <c r="B110" i="2" l="1"/>
  <c r="B217" i="2" s="1"/>
  <c r="B105" i="7"/>
  <c r="A110" i="5"/>
  <c r="B111" i="2" l="1"/>
  <c r="B218" i="2" s="1"/>
  <c r="B106" i="7"/>
  <c r="A111" i="5"/>
  <c r="B112" i="2" l="1"/>
  <c r="B219" i="2" s="1"/>
  <c r="B107" i="7"/>
  <c r="A112" i="5"/>
  <c r="B113" i="2" l="1"/>
  <c r="B220" i="2" s="1"/>
  <c r="B108" i="7"/>
  <c r="A113" i="5"/>
  <c r="B114" i="2" l="1"/>
  <c r="B221" i="2" s="1"/>
  <c r="B109" i="7"/>
  <c r="A114" i="5"/>
  <c r="B115" i="2" l="1"/>
  <c r="B222" i="2" s="1"/>
  <c r="B110" i="7"/>
  <c r="B116" i="2" l="1"/>
  <c r="B223" i="2" s="1"/>
  <c r="B111" i="7"/>
  <c r="J19" i="7" l="1"/>
  <c r="Q117" i="2" l="1"/>
  <c r="J15" i="7" l="1"/>
  <c r="J73" i="7" l="1"/>
  <c r="J98" i="7"/>
  <c r="J74" i="7"/>
  <c r="J94" i="7"/>
  <c r="J108" i="7"/>
  <c r="J90" i="7"/>
  <c r="J66" i="7"/>
  <c r="J100" i="7"/>
  <c r="J82" i="7"/>
  <c r="J101" i="7"/>
  <c r="J80" i="7"/>
  <c r="J106" i="7"/>
  <c r="J105" i="7"/>
  <c r="J84" i="7"/>
  <c r="J95" i="7"/>
  <c r="J70" i="7"/>
  <c r="J89" i="7"/>
  <c r="J110" i="7"/>
  <c r="J71" i="7"/>
  <c r="J92" i="7"/>
  <c r="J111" i="7"/>
  <c r="J104" i="7"/>
  <c r="J85" i="7"/>
  <c r="J88" i="7"/>
  <c r="J87" i="7"/>
  <c r="J81" i="7"/>
  <c r="J107" i="7"/>
  <c r="J77" i="7"/>
  <c r="J67" i="7"/>
  <c r="J97" i="7"/>
  <c r="J96" i="7"/>
  <c r="J64" i="7"/>
  <c r="J72" i="7" l="1"/>
  <c r="J75" i="7"/>
  <c r="J91" i="7"/>
  <c r="J93" i="7"/>
  <c r="J69" i="7"/>
  <c r="J103" i="7"/>
  <c r="J79" i="7"/>
  <c r="J86" i="7"/>
  <c r="J99" i="7"/>
  <c r="J102" i="7"/>
  <c r="J83" i="7"/>
  <c r="J76" i="7"/>
  <c r="J109" i="7"/>
  <c r="J65" i="7"/>
  <c r="J68" i="7"/>
  <c r="J78" i="7"/>
  <c r="J57" i="7"/>
  <c r="J24" i="7"/>
  <c r="J48" i="7"/>
  <c r="J45" i="7"/>
  <c r="J29" i="7"/>
  <c r="J46" i="7"/>
  <c r="J53" i="7"/>
  <c r="J25" i="7"/>
  <c r="J32" i="7"/>
  <c r="J56" i="7"/>
  <c r="J34" i="7"/>
  <c r="J41" i="7"/>
  <c r="J60" i="7"/>
  <c r="J51" i="7"/>
  <c r="J33" i="7"/>
  <c r="J28" i="7"/>
  <c r="J47" i="7"/>
  <c r="J36" i="7"/>
  <c r="J54" i="7"/>
  <c r="J62" i="7"/>
  <c r="J43" i="7"/>
  <c r="J21" i="7"/>
  <c r="J30" i="7"/>
  <c r="J55" i="7"/>
  <c r="J27" i="7"/>
  <c r="J52" i="7"/>
  <c r="J38" i="7"/>
  <c r="J50" i="7"/>
  <c r="J23" i="7"/>
  <c r="J40" i="7" l="1"/>
  <c r="J39" i="7"/>
  <c r="J61" i="7"/>
  <c r="J44" i="7"/>
  <c r="J42" i="7"/>
  <c r="J49" i="7"/>
  <c r="J58" i="7"/>
  <c r="J35" i="7"/>
  <c r="J26" i="7"/>
  <c r="J37" i="7"/>
  <c r="J31" i="7"/>
  <c r="J59" i="7"/>
  <c r="J63" i="7"/>
  <c r="J22" i="7"/>
  <c r="Z117" i="2"/>
  <c r="J20" i="7"/>
  <c r="J112" i="7" l="1"/>
  <c r="AB117" i="2"/>
  <c r="K224" i="2"/>
  <c r="O124" i="2"/>
  <c r="K225" i="2" l="1"/>
  <c r="Y124" i="2"/>
  <c r="Y224" i="2" s="1"/>
  <c r="K23" i="6"/>
  <c r="J23" i="6"/>
  <c r="G11" i="6" s="1"/>
  <c r="L224" i="2"/>
  <c r="L225" i="2" l="1"/>
  <c r="AI124" i="2"/>
  <c r="AS124" i="2" s="1"/>
  <c r="O23" i="6"/>
  <c r="O14" i="6" s="1"/>
  <c r="K123" i="6"/>
  <c r="G16" i="6" s="1"/>
  <c r="G12" i="6"/>
  <c r="H12" i="6"/>
  <c r="I23" i="6"/>
  <c r="I13" i="6" s="1"/>
  <c r="O224" i="2"/>
  <c r="G14" i="6"/>
  <c r="G13" i="6"/>
  <c r="H14" i="6"/>
  <c r="H11" i="6"/>
  <c r="H13" i="6"/>
  <c r="I11" i="6"/>
  <c r="O225" i="2" l="1"/>
  <c r="Y225" i="2"/>
  <c r="O123" i="6"/>
  <c r="O13" i="6"/>
  <c r="O15" i="6" s="1"/>
  <c r="I14" i="6"/>
  <c r="AE224" i="2"/>
  <c r="G15" i="6"/>
  <c r="G19" i="6" s="1"/>
  <c r="H15" i="6"/>
  <c r="H19" i="6" s="1"/>
  <c r="I123" i="6"/>
  <c r="I12" i="6"/>
  <c r="AE225" i="2" l="1"/>
  <c r="O19" i="6"/>
  <c r="U23" i="6"/>
  <c r="I15" i="6"/>
  <c r="U11" i="6"/>
  <c r="AF224" i="2"/>
  <c r="H18" i="6"/>
  <c r="N18" i="6" s="1"/>
  <c r="AA23" i="6"/>
  <c r="I19" i="6" l="1"/>
  <c r="I18" i="6"/>
  <c r="O18" i="6" s="1"/>
  <c r="AF225" i="2"/>
  <c r="AA14" i="6"/>
  <c r="AA12" i="6"/>
  <c r="AS224" i="2"/>
  <c r="U12" i="6"/>
  <c r="U123" i="6"/>
  <c r="AI224" i="2"/>
  <c r="W123" i="6"/>
  <c r="S13" i="6"/>
  <c r="T12" i="6"/>
  <c r="T13" i="6"/>
  <c r="S12" i="6"/>
  <c r="T14" i="6"/>
  <c r="S11" i="6"/>
  <c r="T11" i="6"/>
  <c r="S14" i="6"/>
  <c r="U14" i="6"/>
  <c r="AI225" i="2" l="1"/>
  <c r="AS225" i="2"/>
  <c r="S16" i="6"/>
  <c r="U13" i="6"/>
  <c r="U15" i="6" s="1"/>
  <c r="S15" i="6"/>
  <c r="T15" i="6"/>
  <c r="AA11" i="6"/>
  <c r="U19" i="6" l="1"/>
  <c r="U18" i="6"/>
  <c r="T19" i="6"/>
  <c r="T18" i="6"/>
  <c r="Z18" i="6" s="1"/>
  <c r="S19" i="6"/>
  <c r="AA123" i="6"/>
  <c r="AA13" i="6"/>
  <c r="AA15" i="6" s="1"/>
  <c r="AA18" i="6" l="1"/>
  <c r="AA19" i="6"/>
</calcChain>
</file>

<file path=xl/sharedStrings.xml><?xml version="1.0" encoding="utf-8"?>
<sst xmlns="http://schemas.openxmlformats.org/spreadsheetml/2006/main" count="668" uniqueCount="180">
  <si>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</si>
  <si>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</si>
  <si>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</si>
  <si>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</si>
  <si>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</si>
  <si>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</si>
  <si>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</si>
  <si>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</si>
  <si>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</si>
  <si>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</si>
  <si>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</si>
  <si>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</si>
  <si>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</si>
  <si>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</si>
  <si>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</si>
  <si>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</si>
  <si>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</si>
  <si>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</si>
  <si>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</si>
  <si>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</si>
  <si>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</si>
  <si>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</si>
  <si>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</si>
  <si>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</si>
  <si>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</si>
  <si>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</si>
  <si>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</si>
  <si>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</si>
  <si>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</si>
  <si>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</si>
  <si>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</si>
  <si>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</si>
  <si>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</si>
  <si>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</si>
  <si>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</si>
  <si>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</si>
  <si>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</si>
  <si>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</si>
  <si>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</si>
  <si>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</si>
  <si>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</si>
  <si>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</si>
  <si>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</si>
  <si>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</si>
  <si>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</si>
  <si>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</si>
  <si>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</si>
  <si>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</si>
  <si>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</si>
  <si>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</si>
  <si>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</si>
  <si>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</si>
  <si>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</si>
  <si>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</si>
  <si>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</si>
  <si>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</si>
  <si>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</si>
  <si>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</si>
  <si>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</si>
  <si>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</si>
  <si>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</si>
  <si>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</si>
  <si>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</si>
  <si>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</si>
  <si>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</si>
  <si>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</si>
  <si>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</si>
  <si>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</si>
  <si>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</si>
  <si>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</si>
  <si>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</si>
  <si>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</si>
  <si>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</si>
  <si>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</si>
  <si>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</si>
  <si>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</si>
  <si>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</si>
  <si>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</si>
  <si>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</si>
  <si>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</si>
  <si>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</si>
  <si>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</si>
  <si>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</si>
  <si>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</si>
  <si>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Schedule B : Weekly Output Schedule</t>
  </si>
  <si>
    <t>Sch B: Weekly Output</t>
  </si>
  <si>
    <t xml:space="preserve">This is the summary output sheet indicating current week's remuneration and the amount to be deducted for payroll tax. </t>
  </si>
  <si>
    <t>Recurring earnings in current week</t>
  </si>
  <si>
    <t>One-time
earnings in current week</t>
  </si>
  <si>
    <t>Total
earnings in current week</t>
  </si>
  <si>
    <t>Tax to be deducted in current week</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</si>
  <si>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week. </t>
    </r>
  </si>
  <si>
    <t xml:space="preserve">Current week's recurring pay </t>
  </si>
  <si>
    <t xml:space="preserve">Current week's one-time pay </t>
  </si>
  <si>
    <t xml:space="preserve">Current week's Total pay </t>
  </si>
  <si>
    <t>Effective tax rate for Current Week</t>
  </si>
  <si>
    <t>Current Week Calculations.</t>
  </si>
  <si>
    <t>This is an auto-populated column indicating the employees’ current week gross earnings. These are locked cells. Red highlight indicate mismatch of earnings to the period implied.</t>
  </si>
  <si>
    <t>This is an auto-populated column indicating the employees’ combined earnings for current week. These are locked cells. Red highlight indicate mismatch of earnings to the period implied.</t>
  </si>
  <si>
    <t>This is an auto-populated column indicating the effective tax rate for current week. These are locked cells.</t>
  </si>
  <si>
    <t>(in weeks)</t>
  </si>
  <si>
    <t>This is an auto-populated column indicating the employees’ current week one-time earnings. These are locked cells. Red highlight indicate mismatch of earnings to the period implied.</t>
  </si>
  <si>
    <t>Start date 
(First pay-period start date or joining date, whichever is later)</t>
  </si>
  <si>
    <t>Total weeks</t>
  </si>
  <si>
    <t>This is an auto-populated column indicating the number of weeks that an employee has worked since the beginning of the first-pay period until YTD. These are locked cells.</t>
  </si>
  <si>
    <t>Weeks</t>
  </si>
  <si>
    <t xml:space="preserve">First Pay-Period Start Date </t>
  </si>
  <si>
    <t>Last Pay-Period End Date</t>
  </si>
  <si>
    <t>Current Week End Date</t>
  </si>
  <si>
    <t xml:space="preserve">Select the current pay-period end date. i.e. the current week-end date.  </t>
  </si>
  <si>
    <t>This is an auto-populated column indicating the tax payable for YTD. These are locked cells.</t>
  </si>
  <si>
    <t>This is an auto-populated column indicating the tax to be deducted for the current pay period  These are locked cells.</t>
  </si>
  <si>
    <t>This is an auto-populated column indicating the number of weeks that an employee has worked since the beginning of the first-pay period until last week (YTD-1).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</si>
  <si>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</si>
  <si>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Version</t>
  </si>
  <si>
    <t>Author</t>
  </si>
  <si>
    <t>Date</t>
  </si>
  <si>
    <t>Revision</t>
  </si>
  <si>
    <t>Office of the Tax Commissioner</t>
  </si>
  <si>
    <t>PAYROLL TAX CALCULATOR FY2018-19</t>
  </si>
  <si>
    <t xml:space="preserve">Payroll tax calculator for the employees portion of tax for the fiscal year 2018-19 as prescribed under </t>
  </si>
  <si>
    <t xml:space="preserve">Input start date of first pay period (week). e.g. If the first pay-day is 5-April-18 then the start date of the pay-period would be 30-March-18. </t>
  </si>
  <si>
    <t>Gross Recurring Earnings FY 2018/19 YTD</t>
  </si>
  <si>
    <t>Gross One-time Earnings FY 2018/19 YTD</t>
  </si>
  <si>
    <t>Gross Total Earnings FY 2018/19 YTD</t>
  </si>
  <si>
    <t>Annualized Gross Recurring Earnings FY 2018/19 YTD</t>
  </si>
  <si>
    <t>Annualized  Gross Recurring + One-time Earnings FY 2018/19 YTD</t>
  </si>
  <si>
    <t># of Periods employed FY 2018/19 YTD
(in weeks)</t>
  </si>
  <si>
    <t>Is the expected income for FY2018/19 (total annualized earnings + one-time earnings) greater than tax cap amount of $900k?</t>
  </si>
  <si>
    <t>Tax payable FY 2018/19 YTD</t>
  </si>
  <si>
    <t>Effective tax rate for FY 2018/19 YTD week</t>
  </si>
  <si>
    <t>Gross Recurring Earnings FY 2018/19 YTD - 1</t>
  </si>
  <si>
    <t>Gross One-time Earnings FY 2018/19 YTD - 1</t>
  </si>
  <si>
    <t>Gross Total Earnings FY 2018/19 YTD - 1</t>
  </si>
  <si>
    <t>Annual Gross Recurring Earnings FY 2018/19 YTD-1</t>
  </si>
  <si>
    <t>Annualized Gross Recurring + One-time Earnings FY 2018/19 YTD-1</t>
  </si>
  <si>
    <t># of Periods employed FY 2018/19 YTD - 1
(in weeks)</t>
  </si>
  <si>
    <t>Is the expected income for FY2018/19 YTD -1 (total annualized earnings + one-time earnings) greater than tax cap amount of $900k?</t>
  </si>
  <si>
    <t>Tax already deducted (FY 2018/19 YTD-1)</t>
  </si>
  <si>
    <t>Effective tax rate for (YTD-1) Week</t>
  </si>
  <si>
    <t>Tax Deducted Q3' FY 2018/19</t>
  </si>
  <si>
    <t>Annualized  Gross Recurring Earnings Q4' FY 2018/19</t>
  </si>
  <si>
    <t>Annualized  Gross Recurring + One-time Earnings Q4' FY 2018/19</t>
  </si>
  <si>
    <t>Tax Deducted Q4' FY 2018/19</t>
  </si>
  <si>
    <t>Annualized Gross Recurring Earnings Q1' FY 2018/19</t>
  </si>
  <si>
    <t>Annualized Gross Recurring + One-time Earnings Q1' FY 2018/19</t>
  </si>
  <si>
    <t>Is the expected income for FY 2018/19 greater than tax cap amount of $900k?</t>
  </si>
  <si>
    <t>Tax Deducted Q1' FY 2018/19</t>
  </si>
  <si>
    <t>Annualized Gross Recurring Earnings Q2' FY 2018/19</t>
  </si>
  <si>
    <t>Annualized Gross Recurring + One-time Earnings Q2' FY 2018/19</t>
  </si>
  <si>
    <t>Tax Deducted Q2' FY 2018/19</t>
  </si>
  <si>
    <t>Annualized  Gross Recurring Earnings Q3' FY 2018/19</t>
  </si>
  <si>
    <t>Annualized  Gross Recurring + One-time Earnings Q3' FY 2018/19</t>
  </si>
  <si>
    <t>Is the expected income for  FY 2018/19 greater than tax cap amount of $900k?</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</si>
  <si>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2018 as per the Payroll Tax Rates Act 1995 as amended by the Payroll Tax Amendment Act 2018
</t>
  </si>
  <si>
    <t>Q1 FY 2018/19</t>
  </si>
  <si>
    <t>Q2 FY 2018/19</t>
  </si>
  <si>
    <t>Q3 FY 2018/19</t>
  </si>
  <si>
    <t>Q4 FY 2018/19</t>
  </si>
  <si>
    <t>This is an auto-populated column indicating the employees’ FY2018/19 year-to-date (YTD) recurring earnings. These are locked cells. Red highlight indicate mismatch of earnings to the period implied.</t>
  </si>
  <si>
    <t>This is an auto-populated column indicating the employees’ FY2018/19 year-to-date (YTD) one-time earnings. These are locked cells. Red highlight indicate mismatch of earnings to the period implied.</t>
  </si>
  <si>
    <t>This is an auto-populated column indicating the employees’ combined earnings for FY2018/19 year-to-date (YTD). These are locked cells. Red highlight indicate mismatch of earnings to the period implied.</t>
  </si>
  <si>
    <t>This is an auto-populated column indicating the employees’ annualized recurring earnings for FY2018/19 year-to-date (YTD). These are locked cells. Red highlight indicate mismatch of earnings to the period implied.</t>
  </si>
  <si>
    <t>This is an auto-populated column indicating the employees’ combined earnings of annualized recurring earnings and one-time earnings for FY2018/19 year-to-date (YTD). These are locked cells. Red highlight indicate mismatch of earnings to the period implied.</t>
  </si>
  <si>
    <t>This is an auto-populated column indicating whether the combined earning including annualized recurring earnings for FY2018/19 YTD and one-time earnings YTD is greater than tax cap amount of $900k. These are locked cells.</t>
  </si>
  <si>
    <t>This is an auto-populated column indicating the effective tax rate FY2018/19 year-to-date (YTD). These are locked cells.</t>
  </si>
  <si>
    <t>This is an auto-populated column indicating the employees’ FY2018/19 year-to-date up to last week ("YTD-1") recurring earnings. These are locked cells. Red highlight indicate mismatch of earnings to the period implied.</t>
  </si>
  <si>
    <t>This is an auto-populated column indicating the employees’ FY2018/19 year-to-date up to last week (YTD-1) one-time earnings. These are locked cells. Red highlight indicate mismatch of earnings to the period implied.</t>
  </si>
  <si>
    <t>This is an auto-populated column indicating the employees’ combined earnings for FY2018/19 year-to-date up to last week (YTD-1). These are locked cells. Red highlight indicate mismatch of earnings to the period implied.</t>
  </si>
  <si>
    <t>This is an auto-populated column indicating the employees’ annualized recurring earnings for FY2018/19 year-to-date up to last week (YTD-1). These are locked cells. Red highlight indicate mismatch of earnings to the period implied.</t>
  </si>
  <si>
    <t>This is an auto-populated column indicating the employees’ combined earnings of annualized recurring earnings and one-time earnings for FY2018/19 year-to-date up to last week (YTD-1). These are locked cells. Red highlight indicate mismatch of earnings to the period implied.</t>
  </si>
  <si>
    <t>This is an auto-populated column indicating whether the combined earning including annualized recurring earnings for FY 2018/19 and one-time earnings year-to-date up to last week (YTD-1) is greater than tax cap amount of $900k. These are locked cells.</t>
  </si>
  <si>
    <t>This is an auto-populated column indicating the tax already deducted for FY2018/19  year-to-date up to last week (YTD-1). These are locked cells.</t>
  </si>
  <si>
    <t>This is an auto-populated column indicating the effective tax rate FY2018/19 year-to-date up to last week (YTD-1). These are locked cells.</t>
  </si>
  <si>
    <t>Q1</t>
  </si>
  <si>
    <t># of persons with expected remuneration higher than $900,000</t>
  </si>
  <si>
    <t># of Periods employed FY 2018/19
(in weeks)</t>
  </si>
  <si>
    <t>Section 3(1)(c) and (d) of the Payroll Tax Act, as amended by Payroll Tax Amendment Act, 2018</t>
  </si>
  <si>
    <t>Updated as per Payroll Tax Amendment Act, 2018 and progressive tax rates for FY2018-19</t>
  </si>
  <si>
    <t>TAX ID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</si>
</sst>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409]ddd\ d\-mmm\-yy;@"/>
  </numFmts>
  <fonts count="4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4">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4">
    <xf numFmtId="0" fontId="0" fillId="0" borderId="0"/>
    <xf numFmtId="43"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cellStyleXfs>
  <cellXfs count="332">
    <xf numFmtId="0" fontId="0" fillId="0" borderId="0" xfId="0"/>
    <xf numFmtId="0" fontId="16" fillId="0" borderId="0" xfId="0" applyFont="1" applyFill="1" applyBorder="1"/>
    <xf numFmtId="0" fontId="20" fillId="0" borderId="0" xfId="0" applyFont="1"/>
    <xf numFmtId="43"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4" fontId="16" fillId="0" borderId="9" xfId="1" applyNumberFormat="1" applyFont="1" applyFill="1" applyBorder="1"/>
    <xf numFmtId="164"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Fill="1" applyBorder="1"/>
    <xf numFmtId="0" fontId="16" fillId="0" borderId="11" xfId="0" applyFont="1" applyFill="1" applyBorder="1"/>
    <xf numFmtId="164" fontId="16" fillId="0" borderId="12" xfId="1" applyNumberFormat="1" applyFont="1" applyFill="1" applyBorder="1"/>
    <xf numFmtId="164"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Fill="1" applyBorder="1" applyAlignment="1">
      <alignment horizontal="right"/>
    </xf>
    <xf numFmtId="166" fontId="20" fillId="0" borderId="0" xfId="0" applyNumberFormat="1" applyFont="1" applyAlignment="1"/>
    <xf numFmtId="164" fontId="20" fillId="0" borderId="0" xfId="0" applyNumberFormat="1" applyFont="1"/>
    <xf numFmtId="0" fontId="13" fillId="0" borderId="0" xfId="0" applyFont="1"/>
    <xf numFmtId="164" fontId="13" fillId="0" borderId="0" xfId="1" applyNumberFormat="1" applyFont="1"/>
    <xf numFmtId="167" fontId="20" fillId="0" borderId="0" xfId="2" applyNumberFormat="1" applyFont="1"/>
    <xf numFmtId="164" fontId="27" fillId="0" borderId="0" xfId="1" applyNumberFormat="1" applyFont="1"/>
    <xf numFmtId="0" fontId="26" fillId="0" borderId="0" xfId="0" applyFont="1" applyAlignment="1">
      <alignment wrapText="1"/>
    </xf>
    <xf numFmtId="0" fontId="22" fillId="2" borderId="0" xfId="0" applyFont="1" applyFill="1" applyAlignment="1"/>
    <xf numFmtId="17" fontId="22" fillId="0" borderId="0" xfId="0" applyNumberFormat="1" applyFont="1" applyFill="1" applyAlignment="1">
      <alignment wrapText="1"/>
    </xf>
    <xf numFmtId="0" fontId="20" fillId="0" borderId="0" xfId="0" applyFont="1" applyAlignment="1">
      <alignment wrapText="1"/>
    </xf>
    <xf numFmtId="0" fontId="14" fillId="0" borderId="0" xfId="0" applyFont="1" applyAlignment="1"/>
    <xf numFmtId="0" fontId="20" fillId="0" borderId="0" xfId="0" applyFont="1" applyAlignment="1"/>
    <xf numFmtId="0" fontId="22" fillId="2" borderId="6" xfId="0" applyFont="1" applyFill="1" applyBorder="1" applyAlignment="1"/>
    <xf numFmtId="164" fontId="16" fillId="0" borderId="9" xfId="1" applyNumberFormat="1" applyFont="1" applyFill="1" applyBorder="1" applyAlignment="1"/>
    <xf numFmtId="164" fontId="16" fillId="0" borderId="12" xfId="1" applyNumberFormat="1" applyFont="1" applyFill="1" applyBorder="1" applyAlignment="1"/>
    <xf numFmtId="0" fontId="16" fillId="0" borderId="0" xfId="0" applyFont="1" applyFill="1" applyBorder="1" applyAlignment="1"/>
    <xf numFmtId="0" fontId="29" fillId="0" borderId="0" xfId="0" applyFont="1"/>
    <xf numFmtId="0" fontId="11" fillId="0" borderId="0" xfId="0" applyFont="1" applyFill="1"/>
    <xf numFmtId="0" fontId="11" fillId="0" borderId="0" xfId="0" applyFont="1" applyFill="1" applyAlignment="1"/>
    <xf numFmtId="165" fontId="11" fillId="0" borderId="0" xfId="0" applyNumberFormat="1" applyFont="1" applyFill="1"/>
    <xf numFmtId="0" fontId="11" fillId="0" borderId="0" xfId="0" applyFont="1"/>
    <xf numFmtId="164" fontId="11" fillId="0" borderId="0" xfId="1" applyNumberFormat="1" applyFont="1"/>
    <xf numFmtId="164" fontId="11" fillId="0" borderId="0" xfId="0" applyNumberFormat="1" applyFont="1"/>
    <xf numFmtId="0" fontId="0" fillId="0" borderId="0" xfId="0"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69" fontId="22" fillId="2" borderId="7" xfId="0" applyNumberFormat="1" applyFont="1" applyFill="1" applyBorder="1" applyAlignment="1">
      <alignment wrapText="1"/>
    </xf>
    <xf numFmtId="169" fontId="16" fillId="0" borderId="10" xfId="1" applyNumberFormat="1" applyFont="1" applyFill="1" applyBorder="1"/>
    <xf numFmtId="169" fontId="15" fillId="0" borderId="13" xfId="1" applyNumberFormat="1" applyFont="1" applyFill="1" applyBorder="1"/>
    <xf numFmtId="0" fontId="23" fillId="0" borderId="0" xfId="0" applyFont="1" applyFill="1"/>
    <xf numFmtId="0" fontId="25" fillId="0" borderId="0" xfId="0" applyFont="1" applyFill="1" applyAlignment="1">
      <alignment vertical="center"/>
    </xf>
    <xf numFmtId="166" fontId="33" fillId="0" borderId="0" xfId="0" applyNumberFormat="1" applyFont="1" applyAlignment="1">
      <alignment horizontal="center"/>
    </xf>
    <xf numFmtId="166" fontId="33" fillId="0" borderId="0" xfId="0" applyNumberFormat="1" applyFont="1" applyFill="1" applyAlignment="1">
      <alignment horizontal="center"/>
    </xf>
    <xf numFmtId="0" fontId="35" fillId="0" borderId="0" xfId="0" applyFont="1" applyAlignment="1">
      <alignment vertical="center"/>
    </xf>
    <xf numFmtId="0" fontId="11" fillId="0" borderId="0" xfId="0" applyFont="1" applyAlignment="1">
      <alignment vertical="center"/>
    </xf>
    <xf numFmtId="166" fontId="34" fillId="0" borderId="24" xfId="3" applyNumberFormat="1" applyFont="1" applyBorder="1" applyAlignment="1">
      <alignment horizontal="center" vertical="center"/>
    </xf>
    <xf numFmtId="0" fontId="34" fillId="0" borderId="0" xfId="3" applyFont="1"/>
    <xf numFmtId="15" fontId="17" fillId="0" borderId="0" xfId="0" applyNumberFormat="1" applyFont="1" applyFill="1" applyBorder="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Fill="1" applyBorder="1"/>
    <xf numFmtId="0" fontId="11" fillId="0" borderId="9" xfId="0" applyFont="1" applyFill="1" applyBorder="1" applyAlignment="1"/>
    <xf numFmtId="165" fontId="11" fillId="0" borderId="9" xfId="0" applyNumberFormat="1" applyFont="1" applyFill="1" applyBorder="1"/>
    <xf numFmtId="0" fontId="22" fillId="2" borderId="27" xfId="0" applyFont="1" applyFill="1" applyBorder="1" applyAlignment="1">
      <alignment wrapText="1"/>
    </xf>
    <xf numFmtId="0" fontId="22" fillId="2" borderId="28" xfId="0" applyFont="1" applyFill="1" applyBorder="1" applyAlignment="1"/>
    <xf numFmtId="0" fontId="22" fillId="2" borderId="28" xfId="0" applyFont="1" applyFill="1" applyBorder="1" applyAlignment="1">
      <alignment wrapText="1"/>
    </xf>
    <xf numFmtId="0" fontId="20" fillId="0" borderId="33" xfId="0" applyFont="1" applyFill="1" applyBorder="1"/>
    <xf numFmtId="165" fontId="20" fillId="0" borderId="34" xfId="0" applyNumberFormat="1" applyFont="1" applyFill="1" applyBorder="1"/>
    <xf numFmtId="165" fontId="12" fillId="0" borderId="34" xfId="0" applyNumberFormat="1" applyFont="1" applyFill="1" applyBorder="1"/>
    <xf numFmtId="0" fontId="12" fillId="0" borderId="33" xfId="0" applyFont="1" applyFill="1" applyBorder="1"/>
    <xf numFmtId="0" fontId="12" fillId="0" borderId="34" xfId="0" applyFont="1" applyFill="1" applyBorder="1" applyAlignment="1"/>
    <xf numFmtId="0" fontId="20" fillId="0" borderId="34" xfId="0" applyFont="1" applyFill="1" applyBorder="1" applyAlignment="1"/>
    <xf numFmtId="0" fontId="22" fillId="2" borderId="36" xfId="0" applyFont="1" applyFill="1" applyBorder="1" applyAlignment="1">
      <alignment wrapText="1"/>
    </xf>
    <xf numFmtId="164" fontId="15" fillId="0" borderId="34" xfId="1" applyNumberFormat="1" applyFont="1" applyBorder="1"/>
    <xf numFmtId="164" fontId="15" fillId="0" borderId="39" xfId="1" applyNumberFormat="1" applyFont="1" applyBorder="1"/>
    <xf numFmtId="0" fontId="20" fillId="0" borderId="34" xfId="0" applyFont="1" applyBorder="1"/>
    <xf numFmtId="168" fontId="15" fillId="0" borderId="34" xfId="1" applyNumberFormat="1" applyFont="1" applyFill="1" applyBorder="1"/>
    <xf numFmtId="0" fontId="20" fillId="0" borderId="39" xfId="0" applyFont="1" applyBorder="1"/>
    <xf numFmtId="168" fontId="15" fillId="0" borderId="39" xfId="1" applyNumberFormat="1" applyFont="1" applyFill="1" applyBorder="1"/>
    <xf numFmtId="0" fontId="22" fillId="2" borderId="42" xfId="0" applyFont="1" applyFill="1" applyBorder="1" applyAlignment="1">
      <alignment wrapText="1"/>
    </xf>
    <xf numFmtId="0" fontId="20" fillId="0" borderId="0" xfId="0" applyFont="1" applyBorder="1"/>
    <xf numFmtId="0" fontId="15" fillId="0" borderId="0" xfId="0" applyFont="1" applyBorder="1"/>
    <xf numFmtId="17" fontId="22" fillId="2" borderId="0" xfId="0" applyNumberFormat="1" applyFont="1" applyFill="1" applyAlignment="1"/>
    <xf numFmtId="15" fontId="22" fillId="2" borderId="0" xfId="0" applyNumberFormat="1" applyFont="1" applyFill="1" applyAlignment="1">
      <alignment wrapText="1"/>
    </xf>
    <xf numFmtId="0" fontId="37" fillId="0" borderId="0" xfId="0" applyFont="1"/>
    <xf numFmtId="0" fontId="20" fillId="0" borderId="0" xfId="0" applyFont="1" applyFill="1"/>
    <xf numFmtId="164" fontId="20" fillId="0" borderId="0" xfId="1" applyNumberFormat="1" applyFont="1"/>
    <xf numFmtId="0" fontId="29" fillId="0" borderId="0" xfId="0" applyFont="1" applyAlignment="1"/>
    <xf numFmtId="0" fontId="22" fillId="2" borderId="5" xfId="0" applyFont="1" applyFill="1" applyBorder="1" applyAlignment="1"/>
    <xf numFmtId="0" fontId="36" fillId="0" borderId="0" xfId="0" applyFont="1" applyBorder="1" applyAlignment="1">
      <alignment horizontal="center"/>
    </xf>
    <xf numFmtId="170" fontId="21" fillId="0" borderId="10" xfId="2" applyNumberFormat="1" applyFont="1" applyBorder="1"/>
    <xf numFmtId="10" fontId="22" fillId="2" borderId="22" xfId="2" applyNumberFormat="1" applyFont="1" applyFill="1" applyBorder="1" applyAlignment="1">
      <alignment wrapText="1"/>
    </xf>
    <xf numFmtId="170" fontId="21" fillId="4" borderId="35" xfId="2" quotePrefix="1" applyNumberFormat="1" applyFont="1" applyFill="1" applyBorder="1"/>
    <xf numFmtId="170" fontId="21" fillId="4" borderId="35" xfId="2" applyNumberFormat="1" applyFont="1" applyFill="1" applyBorder="1"/>
    <xf numFmtId="164" fontId="15" fillId="0" borderId="34" xfId="1" applyNumberFormat="1" applyFont="1" applyFill="1" applyBorder="1"/>
    <xf numFmtId="164" fontId="15" fillId="0" borderId="39" xfId="1" applyNumberFormat="1" applyFont="1" applyFill="1" applyBorder="1"/>
    <xf numFmtId="0" fontId="30" fillId="0" borderId="14" xfId="0" applyFont="1" applyBorder="1" applyAlignment="1"/>
    <xf numFmtId="0" fontId="20" fillId="0" borderId="8" xfId="0" applyFont="1" applyFill="1" applyBorder="1" applyAlignment="1"/>
    <xf numFmtId="0" fontId="16" fillId="0" borderId="8" xfId="0" applyFont="1" applyFill="1" applyBorder="1" applyAlignment="1"/>
    <xf numFmtId="0" fontId="20" fillId="0" borderId="0" xfId="0" applyFont="1" applyFill="1" applyAlignment="1"/>
    <xf numFmtId="0" fontId="38" fillId="0" borderId="0" xfId="0" applyFont="1" applyFill="1" applyAlignment="1">
      <alignment horizontal="right"/>
    </xf>
    <xf numFmtId="164" fontId="39" fillId="0" borderId="0" xfId="0" applyNumberFormat="1" applyFont="1" applyFill="1"/>
    <xf numFmtId="164" fontId="39" fillId="0" borderId="0" xfId="1" applyNumberFormat="1" applyFont="1" applyFill="1"/>
    <xf numFmtId="170" fontId="21" fillId="4" borderId="47" xfId="2" applyNumberFormat="1" applyFont="1" applyFill="1" applyBorder="1"/>
    <xf numFmtId="170" fontId="21" fillId="6" borderId="45" xfId="2" applyNumberFormat="1" applyFont="1" applyFill="1" applyBorder="1"/>
    <xf numFmtId="43" fontId="21" fillId="0" borderId="44" xfId="0" applyNumberFormat="1" applyFont="1" applyBorder="1"/>
    <xf numFmtId="170" fontId="21" fillId="0" borderId="45" xfId="2" applyNumberFormat="1" applyFont="1" applyBorder="1"/>
    <xf numFmtId="0" fontId="21" fillId="0" borderId="0" xfId="0" applyFont="1"/>
    <xf numFmtId="0" fontId="21" fillId="0" borderId="43" xfId="0" applyFont="1" applyFill="1" applyBorder="1"/>
    <xf numFmtId="0" fontId="21" fillId="0" borderId="44" xfId="0" applyFont="1" applyFill="1" applyBorder="1" applyAlignment="1"/>
    <xf numFmtId="165" fontId="21" fillId="0" borderId="44" xfId="0" applyNumberFormat="1" applyFont="1" applyFill="1" applyBorder="1"/>
    <xf numFmtId="0" fontId="27" fillId="0" borderId="0" xfId="0" applyFont="1"/>
    <xf numFmtId="0" fontId="16" fillId="0" borderId="49" xfId="0" applyFont="1" applyFill="1" applyBorder="1" applyAlignment="1"/>
    <xf numFmtId="164" fontId="16" fillId="0" borderId="50" xfId="1" applyNumberFormat="1" applyFont="1" applyFill="1" applyBorder="1" applyAlignment="1"/>
    <xf numFmtId="164" fontId="16" fillId="0" borderId="50" xfId="1" applyNumberFormat="1" applyFont="1" applyFill="1" applyBorder="1"/>
    <xf numFmtId="164" fontId="21" fillId="0" borderId="17" xfId="1" applyNumberFormat="1" applyFont="1" applyFill="1" applyBorder="1"/>
    <xf numFmtId="164" fontId="21" fillId="0" borderId="0" xfId="1" applyNumberFormat="1" applyFont="1" applyFill="1"/>
    <xf numFmtId="164" fontId="21" fillId="0" borderId="0" xfId="1" applyNumberFormat="1" applyFont="1"/>
    <xf numFmtId="0" fontId="11" fillId="0" borderId="0" xfId="0" applyFont="1" applyFill="1" applyBorder="1"/>
    <xf numFmtId="0" fontId="11" fillId="0" borderId="0" xfId="0" applyFont="1" applyFill="1" applyBorder="1" applyAlignment="1"/>
    <xf numFmtId="165" fontId="11" fillId="0" borderId="0" xfId="0" applyNumberFormat="1" applyFont="1" applyFill="1" applyBorder="1"/>
    <xf numFmtId="164" fontId="11" fillId="0" borderId="0" xfId="1" applyNumberFormat="1" applyFont="1" applyBorder="1"/>
    <xf numFmtId="164" fontId="21" fillId="0" borderId="0" xfId="0" applyNumberFormat="1" applyFont="1" applyBorder="1"/>
    <xf numFmtId="0" fontId="11" fillId="0" borderId="0" xfId="0" applyFont="1" applyBorder="1"/>
    <xf numFmtId="164" fontId="11" fillId="0" borderId="0" xfId="0" applyNumberFormat="1" applyFont="1" applyBorder="1"/>
    <xf numFmtId="164" fontId="30" fillId="0" borderId="0" xfId="0" applyNumberFormat="1" applyFont="1" applyBorder="1"/>
    <xf numFmtId="43"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Fill="1" applyAlignment="1">
      <alignment horizontal="centerContinuous" vertical="center"/>
    </xf>
    <xf numFmtId="0" fontId="41" fillId="0" borderId="0" xfId="0" applyFont="1" applyFill="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23" fillId="0" borderId="0" xfId="0" applyFont="1"/>
    <xf numFmtId="0" fontId="11" fillId="0" borderId="51" xfId="0" applyFont="1" applyBorder="1"/>
    <xf numFmtId="166" fontId="34" fillId="0" borderId="23" xfId="3" applyNumberFormat="1" applyFont="1" applyBorder="1" applyAlignment="1">
      <alignment horizontal="center" vertical="center" wrapText="1"/>
    </xf>
    <xf numFmtId="0" fontId="20" fillId="0" borderId="53" xfId="0" applyFont="1" applyFill="1" applyBorder="1" applyAlignment="1"/>
    <xf numFmtId="0" fontId="20" fillId="0" borderId="53" xfId="0" applyFont="1" applyFill="1" applyBorder="1"/>
    <xf numFmtId="0" fontId="21" fillId="0" borderId="53" xfId="0" applyFont="1" applyFill="1" applyBorder="1" applyAlignment="1">
      <alignment horizontal="right"/>
    </xf>
    <xf numFmtId="164" fontId="21" fillId="0" borderId="17" xfId="1" applyNumberFormat="1" applyFont="1" applyFill="1" applyBorder="1" applyAlignment="1">
      <alignment horizontal="right"/>
    </xf>
    <xf numFmtId="0" fontId="21" fillId="0" borderId="0" xfId="0" applyFont="1" applyAlignment="1"/>
    <xf numFmtId="0" fontId="21" fillId="0" borderId="17" xfId="0" applyFont="1" applyBorder="1"/>
    <xf numFmtId="0" fontId="17" fillId="0" borderId="0" xfId="0" applyFont="1" applyBorder="1"/>
    <xf numFmtId="164" fontId="17" fillId="0" borderId="17" xfId="0" applyNumberFormat="1" applyFont="1" applyBorder="1"/>
    <xf numFmtId="0" fontId="11" fillId="0" borderId="0" xfId="0" applyFont="1" applyAlignment="1">
      <alignment vertical="center" wrapText="1"/>
    </xf>
    <xf numFmtId="0" fontId="17" fillId="0" borderId="54" xfId="0" applyFont="1" applyFill="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5" xfId="0" applyNumberFormat="1" applyFont="1" applyFill="1" applyBorder="1" applyAlignment="1">
      <alignment horizontal="left" vertical="center" wrapText="1"/>
    </xf>
    <xf numFmtId="15" fontId="20" fillId="0" borderId="0" xfId="0" applyNumberFormat="1" applyFont="1"/>
    <xf numFmtId="0" fontId="26" fillId="0" borderId="0" xfId="0" applyFont="1"/>
    <xf numFmtId="41" fontId="20" fillId="0" borderId="0" xfId="0" applyNumberFormat="1" applyFont="1"/>
    <xf numFmtId="0" fontId="20" fillId="0" borderId="0" xfId="0" applyNumberFormat="1" applyFont="1"/>
    <xf numFmtId="164" fontId="11" fillId="0" borderId="0" xfId="0" applyNumberFormat="1" applyFont="1" applyAlignment="1">
      <alignment vertical="center"/>
    </xf>
    <xf numFmtId="0" fontId="22" fillId="2" borderId="56" xfId="0" applyFont="1" applyFill="1" applyBorder="1" applyAlignment="1"/>
    <xf numFmtId="17" fontId="22" fillId="2" borderId="28" xfId="0" applyNumberFormat="1" applyFont="1" applyFill="1" applyBorder="1" applyAlignment="1">
      <alignment wrapText="1"/>
    </xf>
    <xf numFmtId="170" fontId="21" fillId="6" borderId="10" xfId="2" applyNumberFormat="1" applyFont="1" applyFill="1" applyBorder="1" applyAlignment="1">
      <alignment horizontal="right"/>
    </xf>
    <xf numFmtId="43" fontId="21" fillId="0" borderId="34" xfId="0" applyNumberFormat="1" applyFont="1" applyBorder="1" applyAlignment="1">
      <alignment horizontal="right"/>
    </xf>
    <xf numFmtId="164" fontId="21" fillId="0" borderId="0" xfId="1" applyNumberFormat="1" applyFont="1" applyFill="1" applyBorder="1"/>
    <xf numFmtId="0" fontId="9" fillId="0" borderId="0" xfId="0" applyFont="1"/>
    <xf numFmtId="0" fontId="11" fillId="0" borderId="57" xfId="0" applyFont="1" applyFill="1" applyBorder="1"/>
    <xf numFmtId="0" fontId="11" fillId="0" borderId="58" xfId="0" applyFont="1" applyFill="1" applyBorder="1" applyAlignment="1"/>
    <xf numFmtId="165" fontId="11" fillId="0" borderId="58" xfId="0" applyNumberFormat="1" applyFont="1" applyFill="1" applyBorder="1"/>
    <xf numFmtId="0" fontId="16" fillId="0" borderId="0" xfId="0" applyFont="1" applyFill="1" applyBorder="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5" fontId="10" fillId="3" borderId="0" xfId="0" applyNumberFormat="1" applyFont="1" applyFill="1" applyProtection="1">
      <protection locked="0"/>
    </xf>
    <xf numFmtId="0" fontId="9" fillId="3" borderId="0" xfId="0"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5" fontId="11" fillId="3" borderId="0" xfId="0" applyNumberFormat="1" applyFont="1" applyFill="1" applyProtection="1">
      <protection locked="0"/>
    </xf>
    <xf numFmtId="0" fontId="45" fillId="7" borderId="0" xfId="0" applyNumberFormat="1" applyFont="1" applyFill="1" applyBorder="1" applyAlignment="1">
      <alignment horizontal="left" vertical="center"/>
    </xf>
    <xf numFmtId="0" fontId="11" fillId="0" borderId="17" xfId="0" applyFont="1" applyFill="1" applyBorder="1" applyAlignment="1"/>
    <xf numFmtId="165" fontId="11" fillId="0" borderId="17" xfId="0" applyNumberFormat="1" applyFont="1" applyFill="1" applyBorder="1"/>
    <xf numFmtId="165" fontId="21" fillId="0" borderId="17" xfId="0" applyNumberFormat="1" applyFont="1" applyFill="1" applyBorder="1"/>
    <xf numFmtId="0" fontId="23" fillId="0" borderId="65" xfId="0" applyFont="1" applyBorder="1"/>
    <xf numFmtId="0" fontId="7" fillId="0" borderId="0" xfId="0" applyFont="1"/>
    <xf numFmtId="164" fontId="21" fillId="0" borderId="17" xfId="0" applyNumberFormat="1" applyFont="1" applyFill="1" applyBorder="1"/>
    <xf numFmtId="0" fontId="6" fillId="0" borderId="0" xfId="0" applyFont="1" applyAlignment="1"/>
    <xf numFmtId="0" fontId="6" fillId="0" borderId="0" xfId="0" applyFont="1"/>
    <xf numFmtId="0" fontId="6" fillId="3" borderId="0" xfId="0" applyFont="1" applyFill="1" applyProtection="1">
      <protection locked="0"/>
    </xf>
    <xf numFmtId="15" fontId="22" fillId="2" borderId="0" xfId="0" applyNumberFormat="1" applyFont="1" applyFill="1" applyAlignment="1">
      <alignment wrapText="1"/>
    </xf>
    <xf numFmtId="166" fontId="33" fillId="0" borderId="0" xfId="0" applyNumberFormat="1" applyFont="1" applyAlignment="1">
      <alignment horizontal="left"/>
    </xf>
    <xf numFmtId="165" fontId="20" fillId="0" borderId="0" xfId="0" applyNumberFormat="1" applyFont="1"/>
    <xf numFmtId="43" fontId="10" fillId="3" borderId="0" xfId="1" applyNumberFormat="1" applyFont="1" applyFill="1" applyProtection="1">
      <protection locked="0"/>
    </xf>
    <xf numFmtId="43" fontId="11" fillId="0" borderId="0" xfId="1" applyNumberFormat="1" applyFont="1" applyFill="1"/>
    <xf numFmtId="43" fontId="21" fillId="0" borderId="17" xfId="1" applyNumberFormat="1" applyFont="1" applyFill="1" applyBorder="1"/>
    <xf numFmtId="43" fontId="11" fillId="0" borderId="0" xfId="0" applyNumberFormat="1" applyFont="1" applyFill="1"/>
    <xf numFmtId="43" fontId="11" fillId="0" borderId="9" xfId="1" applyNumberFormat="1" applyFont="1" applyBorder="1"/>
    <xf numFmtId="43" fontId="21" fillId="0" borderId="9" xfId="0" applyNumberFormat="1" applyFont="1" applyBorder="1"/>
    <xf numFmtId="43" fontId="11" fillId="0" borderId="52" xfId="0" applyNumberFormat="1" applyFont="1" applyBorder="1"/>
    <xf numFmtId="43" fontId="11" fillId="0" borderId="10" xfId="0" applyNumberFormat="1" applyFont="1" applyBorder="1"/>
    <xf numFmtId="43" fontId="11" fillId="0" borderId="58" xfId="1" applyNumberFormat="1" applyFont="1" applyBorder="1"/>
    <xf numFmtId="43" fontId="21" fillId="0" borderId="58" xfId="0" applyNumberFormat="1" applyFont="1" applyBorder="1"/>
    <xf numFmtId="43" fontId="11" fillId="0" borderId="59" xfId="0" applyNumberFormat="1" applyFont="1" applyBorder="1"/>
    <xf numFmtId="43" fontId="7" fillId="0" borderId="63" xfId="1" applyNumberFormat="1" applyFont="1" applyBorder="1"/>
    <xf numFmtId="43" fontId="7" fillId="0" borderId="17" xfId="1" applyNumberFormat="1" applyFont="1" applyBorder="1"/>
    <xf numFmtId="43" fontId="7" fillId="0" borderId="64" xfId="1" applyNumberFormat="1" applyFont="1" applyBorder="1"/>
    <xf numFmtId="43" fontId="16" fillId="0" borderId="9" xfId="1" applyNumberFormat="1" applyFont="1" applyFill="1" applyBorder="1"/>
    <xf numFmtId="43" fontId="16" fillId="0" borderId="50" xfId="1" applyNumberFormat="1" applyFont="1" applyFill="1" applyBorder="1"/>
    <xf numFmtId="43" fontId="21" fillId="0" borderId="0" xfId="1" applyNumberFormat="1" applyFont="1" applyFill="1" applyBorder="1"/>
    <xf numFmtId="43" fontId="21" fillId="0" borderId="53" xfId="0" applyNumberFormat="1" applyFont="1" applyFill="1" applyBorder="1"/>
    <xf numFmtId="43" fontId="15" fillId="0" borderId="34" xfId="1" applyNumberFormat="1" applyFont="1" applyFill="1" applyBorder="1"/>
    <xf numFmtId="43" fontId="15" fillId="0" borderId="39" xfId="1" applyNumberFormat="1" applyFont="1" applyFill="1" applyBorder="1"/>
    <xf numFmtId="43" fontId="17" fillId="0" borderId="17" xfId="0" applyNumberFormat="1" applyFont="1" applyBorder="1"/>
    <xf numFmtId="43" fontId="21" fillId="6" borderId="37" xfId="0" applyNumberFormat="1" applyFont="1" applyFill="1" applyBorder="1" applyAlignment="1">
      <alignment horizontal="right"/>
    </xf>
    <xf numFmtId="43" fontId="20" fillId="5" borderId="34" xfId="1" applyNumberFormat="1" applyFont="1" applyFill="1" applyBorder="1"/>
    <xf numFmtId="43" fontId="21" fillId="5" borderId="10" xfId="1" applyNumberFormat="1" applyFont="1" applyFill="1" applyBorder="1"/>
    <xf numFmtId="43" fontId="20" fillId="4" borderId="34" xfId="1" applyNumberFormat="1" applyFont="1" applyFill="1" applyBorder="1"/>
    <xf numFmtId="43" fontId="20" fillId="4" borderId="9" xfId="1" applyNumberFormat="1" applyFont="1" applyFill="1" applyBorder="1"/>
    <xf numFmtId="43" fontId="21" fillId="4" borderId="9" xfId="0" quotePrefix="1" applyNumberFormat="1" applyFont="1" applyFill="1" applyBorder="1"/>
    <xf numFmtId="43" fontId="21" fillId="4" borderId="9" xfId="0" applyNumberFormat="1" applyFont="1" applyFill="1" applyBorder="1"/>
    <xf numFmtId="43" fontId="21" fillId="5" borderId="44" xfId="1" applyNumberFormat="1" applyFont="1" applyFill="1" applyBorder="1"/>
    <xf numFmtId="43" fontId="21" fillId="5" borderId="45" xfId="1" applyNumberFormat="1" applyFont="1" applyFill="1" applyBorder="1"/>
    <xf numFmtId="43" fontId="21" fillId="4" borderId="44" xfId="1" applyNumberFormat="1" applyFont="1" applyFill="1" applyBorder="1"/>
    <xf numFmtId="43" fontId="21" fillId="4" borderId="46" xfId="1" applyNumberFormat="1" applyFont="1" applyFill="1" applyBorder="1"/>
    <xf numFmtId="43" fontId="21" fillId="4" borderId="46" xfId="0" applyNumberFormat="1" applyFont="1" applyFill="1" applyBorder="1"/>
    <xf numFmtId="43" fontId="20" fillId="6" borderId="34" xfId="1" applyNumberFormat="1" applyFont="1" applyFill="1" applyBorder="1" applyAlignment="1">
      <alignment horizontal="right"/>
    </xf>
    <xf numFmtId="43" fontId="20" fillId="6" borderId="9" xfId="1" applyNumberFormat="1" applyFont="1" applyFill="1" applyBorder="1" applyAlignment="1">
      <alignment horizontal="right"/>
    </xf>
    <xf numFmtId="43" fontId="21" fillId="6" borderId="44" xfId="1" applyNumberFormat="1" applyFont="1" applyFill="1" applyBorder="1"/>
    <xf numFmtId="43" fontId="21" fillId="6" borderId="46" xfId="1" applyNumberFormat="1" applyFont="1" applyFill="1" applyBorder="1"/>
    <xf numFmtId="43" fontId="21" fillId="6" borderId="48" xfId="0" applyNumberFormat="1" applyFont="1" applyFill="1" applyBorder="1"/>
    <xf numFmtId="43" fontId="15" fillId="0" borderId="34" xfId="0" applyNumberFormat="1" applyFont="1" applyFill="1" applyBorder="1"/>
    <xf numFmtId="43" fontId="15" fillId="0" borderId="17" xfId="0" applyNumberFormat="1" applyFont="1" applyFill="1" applyBorder="1"/>
    <xf numFmtId="41" fontId="11" fillId="0" borderId="0" xfId="0" applyNumberFormat="1" applyFont="1"/>
    <xf numFmtId="165" fontId="11" fillId="0" borderId="0" xfId="0" applyNumberFormat="1" applyFont="1"/>
    <xf numFmtId="164" fontId="21" fillId="0" borderId="0" xfId="0" applyNumberFormat="1" applyFont="1" applyFill="1" applyBorder="1"/>
    <xf numFmtId="172" fontId="20" fillId="0" borderId="0" xfId="0" applyNumberFormat="1" applyFont="1"/>
    <xf numFmtId="173" fontId="5" fillId="0" borderId="0" xfId="0" applyNumberFormat="1" applyFont="1" applyFill="1"/>
    <xf numFmtId="174" fontId="10" fillId="3" borderId="0" xfId="0" applyNumberFormat="1" applyFont="1" applyFill="1" applyProtection="1">
      <protection locked="0"/>
    </xf>
    <xf numFmtId="173" fontId="15" fillId="3" borderId="0" xfId="0" applyNumberFormat="1" applyFont="1" applyFill="1" applyBorder="1" applyProtection="1">
      <protection locked="0"/>
    </xf>
    <xf numFmtId="166" fontId="33" fillId="0" borderId="0" xfId="0" applyNumberFormat="1" applyFont="1" applyAlignment="1">
      <alignment horizontal="right"/>
    </xf>
    <xf numFmtId="0" fontId="5" fillId="0" borderId="0" xfId="0" applyFont="1"/>
    <xf numFmtId="0" fontId="21" fillId="0" borderId="60" xfId="0" applyFont="1" applyBorder="1" applyAlignment="1">
      <alignment horizontal="left" vertical="center" wrapText="1"/>
    </xf>
    <xf numFmtId="15" fontId="20" fillId="0" borderId="66" xfId="0" applyNumberFormat="1" applyFont="1" applyBorder="1" applyAlignment="1">
      <alignment horizontal="left" vertical="center" wrapText="1"/>
    </xf>
    <xf numFmtId="0" fontId="21" fillId="0" borderId="1" xfId="0" applyFont="1" applyBorder="1" applyAlignment="1">
      <alignment horizontal="left" vertical="center"/>
    </xf>
    <xf numFmtId="0" fontId="20" fillId="0" borderId="4" xfId="0" applyFont="1" applyBorder="1" applyAlignment="1">
      <alignment horizontal="center" vertical="center" wrapText="1"/>
    </xf>
    <xf numFmtId="43" fontId="15" fillId="4" borderId="34" xfId="1" applyNumberFormat="1" applyFont="1" applyFill="1" applyBorder="1"/>
    <xf numFmtId="164" fontId="21" fillId="4" borderId="44" xfId="1" applyNumberFormat="1" applyFont="1" applyFill="1" applyBorder="1"/>
    <xf numFmtId="43" fontId="17" fillId="4" borderId="44" xfId="1" applyNumberFormat="1" applyFont="1" applyFill="1" applyBorder="1"/>
    <xf numFmtId="0" fontId="21" fillId="6" borderId="46" xfId="0" applyFont="1" applyFill="1" applyBorder="1"/>
    <xf numFmtId="164" fontId="21" fillId="6" borderId="46" xfId="1" applyNumberFormat="1" applyFont="1" applyFill="1" applyBorder="1"/>
    <xf numFmtId="43" fontId="20" fillId="6" borderId="9" xfId="0" applyNumberFormat="1" applyFont="1" applyFill="1" applyBorder="1" applyAlignment="1">
      <alignment horizontal="right"/>
    </xf>
    <xf numFmtId="164" fontId="20" fillId="6" borderId="9" xfId="1" applyNumberFormat="1" applyFont="1" applyFill="1" applyBorder="1" applyAlignment="1">
      <alignment horizontal="right"/>
    </xf>
    <xf numFmtId="43" fontId="20" fillId="6" borderId="58" xfId="0" applyNumberFormat="1" applyFont="1" applyFill="1" applyBorder="1" applyAlignment="1">
      <alignment horizontal="right"/>
    </xf>
    <xf numFmtId="164" fontId="20" fillId="6" borderId="58" xfId="1" applyNumberFormat="1" applyFont="1" applyFill="1" applyBorder="1" applyAlignment="1">
      <alignment horizontal="right"/>
    </xf>
    <xf numFmtId="164" fontId="20" fillId="4" borderId="34" xfId="1" applyNumberFormat="1" applyFont="1" applyFill="1" applyBorder="1" applyAlignment="1">
      <alignment horizontal="right"/>
    </xf>
    <xf numFmtId="0" fontId="22" fillId="2" borderId="56" xfId="0" applyFont="1" applyFill="1" applyBorder="1" applyAlignment="1">
      <alignment wrapText="1"/>
    </xf>
    <xf numFmtId="0" fontId="5" fillId="3" borderId="0" xfId="0" applyFont="1" applyFill="1" applyProtection="1">
      <protection locked="0"/>
    </xf>
    <xf numFmtId="0" fontId="22" fillId="2" borderId="51" xfId="0" applyFont="1" applyFill="1" applyBorder="1" applyAlignment="1">
      <alignment wrapText="1"/>
    </xf>
    <xf numFmtId="43" fontId="15" fillId="0" borderId="63" xfId="0" applyNumberFormat="1" applyFont="1" applyFill="1" applyBorder="1"/>
    <xf numFmtId="41" fontId="22" fillId="2" borderId="0" xfId="0" applyNumberFormat="1" applyFont="1" applyFill="1" applyAlignment="1">
      <alignment wrapText="1"/>
    </xf>
    <xf numFmtId="0" fontId="37" fillId="0" borderId="68" xfId="0" applyFont="1" applyBorder="1"/>
    <xf numFmtId="164" fontId="15" fillId="0" borderId="40" xfId="0" applyNumberFormat="1" applyFont="1" applyFill="1" applyBorder="1"/>
    <xf numFmtId="43" fontId="15" fillId="0" borderId="9" xfId="0" applyNumberFormat="1" applyFont="1" applyFill="1" applyBorder="1"/>
    <xf numFmtId="164" fontId="15" fillId="0" borderId="37" xfId="1" applyNumberFormat="1" applyFont="1" applyFill="1" applyBorder="1"/>
    <xf numFmtId="43" fontId="11" fillId="0" borderId="0" xfId="0" applyNumberFormat="1" applyFont="1"/>
    <xf numFmtId="43" fontId="30" fillId="0" borderId="0" xfId="0" applyNumberFormat="1" applyFont="1"/>
    <xf numFmtId="0" fontId="11" fillId="0" borderId="34" xfId="0" applyNumberFormat="1" applyFont="1" applyBorder="1"/>
    <xf numFmtId="173" fontId="11" fillId="0" borderId="0" xfId="0" applyNumberFormat="1" applyFont="1"/>
    <xf numFmtId="0" fontId="4" fillId="3" borderId="0" xfId="0" applyFont="1" applyFill="1" applyProtection="1">
      <protection locked="0"/>
    </xf>
    <xf numFmtId="43" fontId="11" fillId="0" borderId="0" xfId="0" applyNumberFormat="1" applyFont="1" applyAlignment="1">
      <alignment vertical="center"/>
    </xf>
    <xf numFmtId="0" fontId="3" fillId="3" borderId="0" xfId="0" applyFont="1" applyFill="1" applyProtection="1">
      <protection locked="0"/>
    </xf>
    <xf numFmtId="0" fontId="2" fillId="3" borderId="0" xfId="0" applyFont="1" applyFill="1" applyProtection="1">
      <protection locked="0"/>
    </xf>
    <xf numFmtId="0" fontId="48" fillId="8" borderId="69" xfId="0" applyFont="1" applyFill="1" applyBorder="1" applyAlignment="1">
      <alignment horizontal="left" vertical="center" wrapText="1" indent="1"/>
    </xf>
    <xf numFmtId="0" fontId="48" fillId="8" borderId="70" xfId="0" applyFont="1" applyFill="1" applyBorder="1" applyAlignment="1">
      <alignment horizontal="left" vertical="center" wrapText="1" indent="1"/>
    </xf>
    <xf numFmtId="0" fontId="48" fillId="8" borderId="71" xfId="0" applyFont="1" applyFill="1" applyBorder="1" applyAlignment="1">
      <alignment horizontal="left" vertical="center" wrapText="1" indent="1"/>
    </xf>
    <xf numFmtId="0" fontId="1" fillId="0" borderId="14" xfId="0" applyFont="1" applyBorder="1"/>
    <xf numFmtId="0" fontId="1" fillId="0" borderId="15" xfId="0" applyFont="1" applyBorder="1"/>
    <xf numFmtId="0" fontId="11" fillId="0" borderId="0" xfId="0" applyFont="1" applyAlignment="1">
      <alignment wrapText="1"/>
    </xf>
    <xf numFmtId="0" fontId="1" fillId="3" borderId="0" xfId="0" applyFont="1" applyFill="1" applyProtection="1">
      <protection locked="0"/>
    </xf>
    <xf numFmtId="0" fontId="1" fillId="0" borderId="0" xfId="0" applyFont="1"/>
    <xf numFmtId="0" fontId="1" fillId="0" borderId="33" xfId="0" applyFont="1" applyFill="1" applyBorder="1"/>
    <xf numFmtId="0" fontId="1" fillId="0" borderId="38" xfId="0" applyNumberFormat="1" applyFont="1" applyBorder="1"/>
    <xf numFmtId="165" fontId="1" fillId="0" borderId="38" xfId="0" applyNumberFormat="1" applyFont="1" applyBorder="1"/>
    <xf numFmtId="43" fontId="1" fillId="0" borderId="34" xfId="1" applyNumberFormat="1" applyFont="1" applyBorder="1"/>
    <xf numFmtId="43" fontId="1" fillId="0" borderId="34" xfId="1" applyNumberFormat="1" applyFont="1" applyBorder="1" applyAlignment="1">
      <alignment horizontal="right"/>
    </xf>
    <xf numFmtId="43" fontId="17" fillId="0" borderId="9" xfId="1" applyNumberFormat="1" applyFont="1" applyFill="1" applyBorder="1"/>
    <xf numFmtId="172" fontId="1" fillId="0" borderId="0" xfId="0" applyNumberFormat="1" applyFont="1"/>
    <xf numFmtId="43" fontId="1" fillId="0" borderId="0" xfId="0" applyNumberFormat="1" applyFont="1"/>
    <xf numFmtId="0" fontId="1" fillId="0" borderId="38" xfId="0" applyFont="1" applyFill="1" applyBorder="1" applyAlignment="1"/>
    <xf numFmtId="43" fontId="1" fillId="0" borderId="34" xfId="0" applyNumberFormat="1" applyFont="1" applyBorder="1"/>
    <xf numFmtId="43" fontId="1" fillId="0" borderId="34" xfId="0" applyNumberFormat="1" applyFont="1" applyBorder="1" applyAlignment="1">
      <alignment horizontal="right"/>
    </xf>
    <xf numFmtId="41" fontId="1" fillId="0" borderId="0" xfId="0" applyNumberFormat="1" applyFont="1"/>
    <xf numFmtId="0" fontId="1" fillId="0" borderId="61" xfId="0" applyFont="1" applyFill="1" applyBorder="1"/>
    <xf numFmtId="0" fontId="1" fillId="0" borderId="62" xfId="0" applyFont="1" applyFill="1" applyBorder="1" applyAlignment="1"/>
    <xf numFmtId="165" fontId="1" fillId="0" borderId="50" xfId="0" applyNumberFormat="1" applyFont="1" applyBorder="1"/>
    <xf numFmtId="165" fontId="1" fillId="0" borderId="62" xfId="0" applyNumberFormat="1" applyFont="1" applyBorder="1"/>
    <xf numFmtId="43" fontId="1" fillId="0" borderId="67" xfId="0" applyNumberFormat="1" applyFont="1" applyBorder="1"/>
    <xf numFmtId="43" fontId="1" fillId="0" borderId="39" xfId="0" applyNumberFormat="1" applyFont="1" applyBorder="1" applyAlignment="1">
      <alignment horizontal="right"/>
    </xf>
    <xf numFmtId="43" fontId="17" fillId="0" borderId="63" xfId="0" applyNumberFormat="1" applyFont="1" applyFill="1" applyBorder="1"/>
    <xf numFmtId="171" fontId="1" fillId="0" borderId="0" xfId="0" applyNumberFormat="1" applyFont="1"/>
    <xf numFmtId="164" fontId="15" fillId="0" borderId="0" xfId="0" applyNumberFormat="1" applyFont="1" applyBorder="1"/>
    <xf numFmtId="43" fontId="15" fillId="0" borderId="19" xfId="0" applyNumberFormat="1" applyFont="1" applyFill="1" applyBorder="1" applyAlignment="1">
      <alignment horizontal="right"/>
    </xf>
    <xf numFmtId="43" fontId="15" fillId="0" borderId="41" xfId="0" applyNumberFormat="1" applyFont="1" applyFill="1" applyBorder="1" applyAlignment="1">
      <alignment horizontal="right"/>
    </xf>
    <xf numFmtId="43" fontId="15" fillId="0" borderId="17" xfId="0" applyNumberFormat="1" applyFont="1" applyBorder="1" applyAlignment="1">
      <alignment horizontal="right"/>
    </xf>
    <xf numFmtId="0" fontId="1" fillId="0" borderId="73" xfId="0" applyFont="1" applyBorder="1" applyAlignment="1">
      <alignment wrapText="1"/>
    </xf>
    <xf numFmtId="15" fontId="1" fillId="0" borderId="72" xfId="0" applyNumberFormat="1" applyFont="1" applyBorder="1" applyAlignment="1">
      <alignment horizontal="left"/>
    </xf>
    <xf numFmtId="43" fontId="10" fillId="3" borderId="0" xfId="1" applyNumberFormat="1" applyFont="1" applyFill="1" applyProtection="1"/>
    <xf numFmtId="0" fontId="21" fillId="0" borderId="0" xfId="0" applyFont="1" applyAlignment="1">
      <alignment vertical="center"/>
    </xf>
    <xf numFmtId="0" fontId="17" fillId="3" borderId="0" xfId="0" applyFont="1" applyFill="1" applyAlignment="1" applyProtection="1">
      <alignment vertical="center"/>
      <protection locked="0"/>
    </xf>
    <xf numFmtId="43" fontId="21" fillId="0" borderId="0" xfId="1" applyFont="1" applyAlignment="1">
      <alignment vertical="center"/>
    </xf>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6" fontId="15" fillId="0" borderId="30" xfId="3" applyNumberFormat="1" applyFont="1" applyBorder="1" applyAlignment="1">
      <alignment horizontal="left" vertical="center" wrapText="1"/>
    </xf>
    <xf numFmtId="166" fontId="15" fillId="0" borderId="31" xfId="3" applyNumberFormat="1" applyFont="1" applyBorder="1" applyAlignment="1">
      <alignment horizontal="left" vertical="center" wrapText="1"/>
    </xf>
    <xf numFmtId="166" fontId="15" fillId="0" borderId="32" xfId="3" applyNumberFormat="1" applyFont="1" applyBorder="1" applyAlignment="1">
      <alignment horizontal="left" vertical="center" wrapText="1"/>
    </xf>
    <xf numFmtId="0" fontId="6"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36" fillId="0" borderId="15" xfId="0" applyFont="1" applyBorder="1" applyAlignment="1">
      <alignment horizontal="center"/>
    </xf>
    <xf numFmtId="0" fontId="36" fillId="0" borderId="16" xfId="0" applyFont="1" applyBorder="1" applyAlignment="1">
      <alignment horizontal="center"/>
    </xf>
    <xf numFmtId="164" fontId="21"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24">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595959"/>
      <color rgb="FF404040"/>
      <color rgb="FF9C0006"/>
      <color rgb="FFFFC7CE"/>
      <color rgb="FFFF0006"/>
      <color rgb="FF9C0000"/>
      <color rgb="FFFFCCCC"/>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xdr:cNvGrpSpPr/>
      </xdr:nvGrpSpPr>
      <xdr:grpSpPr>
        <a:xfrm>
          <a:off x="709893" y="0"/>
          <a:ext cx="2931720" cy="718260"/>
          <a:chOff x="5486400" y="0"/>
          <a:chExt cx="2954132" cy="737870"/>
        </a:xfrm>
      </xdr:grpSpPr>
      <xdr:grpSp>
        <xdr:nvGrpSpPr>
          <xdr:cNvPr id="2" name="Group 1"/>
          <xdr:cNvGrpSpPr>
            <a:grpSpLocks/>
          </xdr:cNvGrpSpPr>
        </xdr:nvGrpSpPr>
        <xdr:grpSpPr bwMode="auto">
          <a:xfrm>
            <a:off x="6203427" y="168090"/>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732565</xdr:colOff>
      <xdr:row>4</xdr:row>
      <xdr:rowOff>90170</xdr:rowOff>
    </xdr:to>
    <xdr:grpSp>
      <xdr:nvGrpSpPr>
        <xdr:cNvPr id="90" name="Group 89"/>
        <xdr:cNvGrpSpPr/>
      </xdr:nvGrpSpPr>
      <xdr:grpSpPr>
        <a:xfrm>
          <a:off x="3130363" y="0"/>
          <a:ext cx="2958614" cy="784935"/>
          <a:chOff x="5486400" y="0"/>
          <a:chExt cx="2954132" cy="737870"/>
        </a:xfrm>
      </xdr:grpSpPr>
      <xdr:grpSp>
        <xdr:nvGrpSpPr>
          <xdr:cNvPr id="91" name="Group 90"/>
          <xdr:cNvGrpSpPr>
            <a:grpSpLocks/>
          </xdr:cNvGrpSpPr>
        </xdr:nvGrpSpPr>
        <xdr:grpSpPr bwMode="auto">
          <a:xfrm>
            <a:off x="6203427" y="168090"/>
            <a:ext cx="2237105" cy="295908"/>
            <a:chOff x="1675" y="-546"/>
            <a:chExt cx="3523" cy="451"/>
          </a:xfrm>
        </xdr:grpSpPr>
        <xdr:pic>
          <xdr:nvPicPr>
            <xdr:cNvPr id="93"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xdr:cNvGrpSpPr>
              <a:grpSpLocks/>
            </xdr:cNvGrpSpPr>
          </xdr:nvGrpSpPr>
          <xdr:grpSpPr bwMode="auto">
            <a:xfrm>
              <a:off x="1858" y="-493"/>
              <a:ext cx="2" cy="99"/>
              <a:chOff x="1858" y="-493"/>
              <a:chExt cx="2" cy="99"/>
            </a:xfrm>
          </xdr:grpSpPr>
          <xdr:sp macro="" textlink="">
            <xdr:nvSpPr>
              <xdr:cNvPr id="177" name="Freeform 17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xdr:cNvGrpSpPr>
              <a:grpSpLocks/>
            </xdr:cNvGrpSpPr>
          </xdr:nvGrpSpPr>
          <xdr:grpSpPr bwMode="auto">
            <a:xfrm>
              <a:off x="1853" y="-535"/>
              <a:ext cx="11" cy="2"/>
              <a:chOff x="1853" y="-535"/>
              <a:chExt cx="11" cy="2"/>
            </a:xfrm>
          </xdr:grpSpPr>
          <xdr:sp macro="" textlink="">
            <xdr:nvSpPr>
              <xdr:cNvPr id="176" name="Freeform 17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xdr:cNvGrpSpPr>
              <a:grpSpLocks/>
            </xdr:cNvGrpSpPr>
          </xdr:nvGrpSpPr>
          <xdr:grpSpPr bwMode="auto">
            <a:xfrm>
              <a:off x="1892" y="-495"/>
              <a:ext cx="81" cy="101"/>
              <a:chOff x="1892" y="-495"/>
              <a:chExt cx="81" cy="101"/>
            </a:xfrm>
          </xdr:grpSpPr>
          <xdr:sp macro="" textlink="">
            <xdr:nvSpPr>
              <xdr:cNvPr id="173" name="Freeform 17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xdr:cNvGrpSpPr>
              <a:grpSpLocks/>
            </xdr:cNvGrpSpPr>
          </xdr:nvGrpSpPr>
          <xdr:grpSpPr bwMode="auto">
            <a:xfrm>
              <a:off x="2007" y="-493"/>
              <a:ext cx="2" cy="99"/>
              <a:chOff x="2007" y="-493"/>
              <a:chExt cx="2" cy="99"/>
            </a:xfrm>
          </xdr:grpSpPr>
          <xdr:sp macro="" textlink="">
            <xdr:nvSpPr>
              <xdr:cNvPr id="172" name="Freeform 17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xdr:cNvGrpSpPr>
              <a:grpSpLocks/>
            </xdr:cNvGrpSpPr>
          </xdr:nvGrpSpPr>
          <xdr:grpSpPr bwMode="auto">
            <a:xfrm>
              <a:off x="2002" y="-535"/>
              <a:ext cx="11" cy="2"/>
              <a:chOff x="2002" y="-535"/>
              <a:chExt cx="11" cy="2"/>
            </a:xfrm>
          </xdr:grpSpPr>
          <xdr:sp macro="" textlink="">
            <xdr:nvSpPr>
              <xdr:cNvPr id="171" name="Freeform 17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xdr:cNvGrpSpPr>
              <a:grpSpLocks/>
            </xdr:cNvGrpSpPr>
          </xdr:nvGrpSpPr>
          <xdr:grpSpPr bwMode="auto">
            <a:xfrm>
              <a:off x="2037" y="-495"/>
              <a:ext cx="63" cy="103"/>
              <a:chOff x="2037" y="-495"/>
              <a:chExt cx="63" cy="103"/>
            </a:xfrm>
          </xdr:grpSpPr>
          <xdr:sp macro="" textlink="">
            <xdr:nvSpPr>
              <xdr:cNvPr id="168" name="Freeform 16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xdr:cNvGrpSpPr>
              <a:grpSpLocks/>
            </xdr:cNvGrpSpPr>
          </xdr:nvGrpSpPr>
          <xdr:grpSpPr bwMode="auto">
            <a:xfrm>
              <a:off x="2102" y="-526"/>
              <a:ext cx="70" cy="134"/>
              <a:chOff x="2102" y="-526"/>
              <a:chExt cx="70" cy="134"/>
            </a:xfrm>
          </xdr:grpSpPr>
          <xdr:sp macro="" textlink="">
            <xdr:nvSpPr>
              <xdr:cNvPr id="164" name="Freeform 16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xdr:cNvGrpSpPr>
              <a:grpSpLocks/>
            </xdr:cNvGrpSpPr>
          </xdr:nvGrpSpPr>
          <xdr:grpSpPr bwMode="auto">
            <a:xfrm>
              <a:off x="2186" y="-495"/>
              <a:ext cx="69" cy="101"/>
              <a:chOff x="2186" y="-495"/>
              <a:chExt cx="69" cy="101"/>
            </a:xfrm>
          </xdr:grpSpPr>
          <xdr:sp macro="" textlink="">
            <xdr:nvSpPr>
              <xdr:cNvPr id="161" name="Freeform 16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xdr:cNvGrpSpPr>
              <a:grpSpLocks/>
            </xdr:cNvGrpSpPr>
          </xdr:nvGrpSpPr>
          <xdr:grpSpPr bwMode="auto">
            <a:xfrm>
              <a:off x="2262" y="-546"/>
              <a:ext cx="1022" cy="203"/>
              <a:chOff x="2262" y="-546"/>
              <a:chExt cx="1022" cy="203"/>
            </a:xfrm>
          </xdr:grpSpPr>
          <xdr:sp macro="" textlink="">
            <xdr:nvSpPr>
              <xdr:cNvPr id="157" name="Freeform 15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xdr:cNvGrpSpPr>
              <a:grpSpLocks/>
            </xdr:cNvGrpSpPr>
          </xdr:nvGrpSpPr>
          <xdr:grpSpPr bwMode="auto">
            <a:xfrm>
              <a:off x="3563" y="-282"/>
              <a:ext cx="160" cy="168"/>
              <a:chOff x="3563" y="-282"/>
              <a:chExt cx="160" cy="168"/>
            </a:xfrm>
          </xdr:grpSpPr>
          <xdr:sp macro="" textlink="">
            <xdr:nvSpPr>
              <xdr:cNvPr id="154" name="Freeform 15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xdr:cNvGrpSpPr>
              <a:grpSpLocks/>
            </xdr:cNvGrpSpPr>
          </xdr:nvGrpSpPr>
          <xdr:grpSpPr bwMode="auto">
            <a:xfrm>
              <a:off x="3746" y="-229"/>
              <a:ext cx="125" cy="115"/>
              <a:chOff x="3746" y="-229"/>
              <a:chExt cx="125" cy="115"/>
            </a:xfrm>
          </xdr:grpSpPr>
          <xdr:sp macro="" textlink="">
            <xdr:nvSpPr>
              <xdr:cNvPr id="152" name="Freeform 15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xdr:cNvGrpSpPr>
              <a:grpSpLocks/>
            </xdr:cNvGrpSpPr>
          </xdr:nvGrpSpPr>
          <xdr:grpSpPr bwMode="auto">
            <a:xfrm>
              <a:off x="3894" y="-229"/>
              <a:ext cx="200" cy="113"/>
              <a:chOff x="3894" y="-229"/>
              <a:chExt cx="200" cy="113"/>
            </a:xfrm>
          </xdr:grpSpPr>
          <xdr:sp macro="" textlink="">
            <xdr:nvSpPr>
              <xdr:cNvPr id="147" name="Freeform 14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xdr:cNvGrpSpPr>
              <a:grpSpLocks/>
            </xdr:cNvGrpSpPr>
          </xdr:nvGrpSpPr>
          <xdr:grpSpPr bwMode="auto">
            <a:xfrm>
              <a:off x="4124" y="-229"/>
              <a:ext cx="200" cy="113"/>
              <a:chOff x="4124" y="-229"/>
              <a:chExt cx="200" cy="113"/>
            </a:xfrm>
          </xdr:grpSpPr>
          <xdr:sp macro="" textlink="">
            <xdr:nvSpPr>
              <xdr:cNvPr id="142" name="Freeform 14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xdr:cNvGrpSpPr>
              <a:grpSpLocks/>
            </xdr:cNvGrpSpPr>
          </xdr:nvGrpSpPr>
          <xdr:grpSpPr bwMode="auto">
            <a:xfrm>
              <a:off x="4352" y="-282"/>
              <a:ext cx="39" cy="166"/>
              <a:chOff x="4352" y="-282"/>
              <a:chExt cx="39" cy="166"/>
            </a:xfrm>
          </xdr:grpSpPr>
          <xdr:sp macro="" textlink="">
            <xdr:nvSpPr>
              <xdr:cNvPr id="140" name="Freeform 13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xdr:cNvGrpSpPr>
              <a:grpSpLocks/>
            </xdr:cNvGrpSpPr>
          </xdr:nvGrpSpPr>
          <xdr:grpSpPr bwMode="auto">
            <a:xfrm>
              <a:off x="4413" y="-229"/>
              <a:ext cx="88" cy="115"/>
              <a:chOff x="4413" y="-229"/>
              <a:chExt cx="88" cy="115"/>
            </a:xfrm>
          </xdr:grpSpPr>
          <xdr:sp macro="" textlink="">
            <xdr:nvSpPr>
              <xdr:cNvPr id="137" name="Freeform 13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xdr:cNvGrpSpPr>
              <a:grpSpLocks/>
            </xdr:cNvGrpSpPr>
          </xdr:nvGrpSpPr>
          <xdr:grpSpPr bwMode="auto">
            <a:xfrm>
              <a:off x="4515" y="-229"/>
              <a:ext cx="88" cy="115"/>
              <a:chOff x="4515" y="-229"/>
              <a:chExt cx="88" cy="115"/>
            </a:xfrm>
          </xdr:grpSpPr>
          <xdr:sp macro="" textlink="">
            <xdr:nvSpPr>
              <xdr:cNvPr id="134" name="Freeform 13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xdr:cNvGrpSpPr>
              <a:grpSpLocks/>
            </xdr:cNvGrpSpPr>
          </xdr:nvGrpSpPr>
          <xdr:grpSpPr bwMode="auto">
            <a:xfrm>
              <a:off x="4622" y="-282"/>
              <a:ext cx="39" cy="166"/>
              <a:chOff x="4622" y="-282"/>
              <a:chExt cx="39" cy="166"/>
            </a:xfrm>
          </xdr:grpSpPr>
          <xdr:sp macro="" textlink="">
            <xdr:nvSpPr>
              <xdr:cNvPr id="132" name="Freeform 13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xdr:cNvGrpSpPr>
              <a:grpSpLocks/>
            </xdr:cNvGrpSpPr>
          </xdr:nvGrpSpPr>
          <xdr:grpSpPr bwMode="auto">
            <a:xfrm>
              <a:off x="4682" y="-229"/>
              <a:ext cx="125" cy="115"/>
              <a:chOff x="4682" y="-229"/>
              <a:chExt cx="125" cy="115"/>
            </a:xfrm>
          </xdr:grpSpPr>
          <xdr:sp macro="" textlink="">
            <xdr:nvSpPr>
              <xdr:cNvPr id="130" name="Freeform 12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xdr:cNvGrpSpPr>
              <a:grpSpLocks/>
            </xdr:cNvGrpSpPr>
          </xdr:nvGrpSpPr>
          <xdr:grpSpPr bwMode="auto">
            <a:xfrm>
              <a:off x="4830" y="-229"/>
              <a:ext cx="112" cy="113"/>
              <a:chOff x="4830" y="-229"/>
              <a:chExt cx="112" cy="113"/>
            </a:xfrm>
          </xdr:grpSpPr>
          <xdr:sp macro="" textlink="">
            <xdr:nvSpPr>
              <xdr:cNvPr id="127" name="Freeform 12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xdr:cNvGrpSpPr>
              <a:grpSpLocks/>
            </xdr:cNvGrpSpPr>
          </xdr:nvGrpSpPr>
          <xdr:grpSpPr bwMode="auto">
            <a:xfrm>
              <a:off x="4965" y="-229"/>
              <a:ext cx="116" cy="115"/>
              <a:chOff x="4965" y="-229"/>
              <a:chExt cx="116" cy="115"/>
            </a:xfrm>
          </xdr:grpSpPr>
          <xdr:sp macro="" textlink="">
            <xdr:nvSpPr>
              <xdr:cNvPr id="124" name="Freeform 12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xdr:cNvGrpSpPr>
              <a:grpSpLocks/>
            </xdr:cNvGrpSpPr>
          </xdr:nvGrpSpPr>
          <xdr:grpSpPr bwMode="auto">
            <a:xfrm>
              <a:off x="5104" y="-229"/>
              <a:ext cx="94" cy="113"/>
              <a:chOff x="5104" y="-229"/>
              <a:chExt cx="94" cy="113"/>
            </a:xfrm>
          </xdr:grpSpPr>
          <xdr:sp macro="" textlink="">
            <xdr:nvSpPr>
              <xdr:cNvPr id="121" name="Freeform 12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xdr:cNvGrpSpPr>
              <a:grpSpLocks/>
            </xdr:cNvGrpSpPr>
          </xdr:nvGrpSpPr>
          <xdr:grpSpPr bwMode="auto">
            <a:xfrm>
              <a:off x="1675" y="-351"/>
              <a:ext cx="3522" cy="2"/>
              <a:chOff x="1675" y="-351"/>
              <a:chExt cx="3522" cy="2"/>
            </a:xfrm>
          </xdr:grpSpPr>
          <xdr:sp macro="" textlink="">
            <xdr:nvSpPr>
              <xdr:cNvPr id="120" name="Freeform 11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xdr:cNvGrpSpPr/>
      </xdr:nvGrpSpPr>
      <xdr:grpSpPr>
        <a:xfrm>
          <a:off x="3040716" y="0"/>
          <a:ext cx="2960856" cy="784935"/>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546789</xdr:colOff>
      <xdr:row>2</xdr:row>
      <xdr:rowOff>185420</xdr:rowOff>
    </xdr:to>
    <xdr:grpSp>
      <xdr:nvGrpSpPr>
        <xdr:cNvPr id="2" name="Group 1"/>
        <xdr:cNvGrpSpPr/>
      </xdr:nvGrpSpPr>
      <xdr:grpSpPr>
        <a:xfrm>
          <a:off x="3608294" y="0"/>
          <a:ext cx="2956054" cy="656067"/>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642918</xdr:colOff>
      <xdr:row>4</xdr:row>
      <xdr:rowOff>42545</xdr:rowOff>
    </xdr:to>
    <xdr:grpSp>
      <xdr:nvGrpSpPr>
        <xdr:cNvPr id="2" name="Group 1"/>
        <xdr:cNvGrpSpPr/>
      </xdr:nvGrpSpPr>
      <xdr:grpSpPr>
        <a:xfrm>
          <a:off x="2065804" y="0"/>
          <a:ext cx="2958614" cy="737310"/>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Q28"/>
  <sheetViews>
    <sheetView showGridLines="0" tabSelected="1" zoomScale="85" zoomScaleNormal="85" workbookViewId="0"/>
  </sheetViews>
  <sheetFormatPr defaultColWidth="0" defaultRowHeight="12.75" zeroHeight="1" x14ac:dyDescent="0.25"/>
  <cols>
    <col min="1" max="1" width="9.140625" style="56" customWidth="1"/>
    <col min="2" max="2" width="15.28515625" style="56" customWidth="1"/>
    <col min="3" max="16" width="9.140625" style="56" customWidth="1"/>
    <col min="17" max="17" width="0" style="56" hidden="1" customWidth="1"/>
    <col min="18" max="16384" width="9.140625" style="56" hidden="1"/>
  </cols>
  <sheetData>
    <row r="1" spans="2:17" x14ac:dyDescent="0.25"/>
    <row r="2" spans="2:17" x14ac:dyDescent="0.25"/>
    <row r="3" spans="2:17" x14ac:dyDescent="0.25"/>
    <row r="4" spans="2:17" ht="18" x14ac:dyDescent="0.25">
      <c r="B4" s="55"/>
    </row>
    <row r="5" spans="2:17" ht="26.25" x14ac:dyDescent="0.25">
      <c r="B5" s="137" t="s">
        <v>119</v>
      </c>
    </row>
    <row r="6" spans="2:17" x14ac:dyDescent="0.25"/>
    <row r="7" spans="2:17" x14ac:dyDescent="0.2">
      <c r="B7" s="47" t="s">
        <v>120</v>
      </c>
    </row>
    <row r="8" spans="2:17" ht="12.75" customHeight="1" x14ac:dyDescent="0.2">
      <c r="B8" s="283" t="s">
        <v>177</v>
      </c>
      <c r="Q8" s="136"/>
    </row>
    <row r="9" spans="2:17" x14ac:dyDescent="0.2">
      <c r="B9" s="39"/>
    </row>
    <row r="10" spans="2:17" ht="13.5" thickBot="1" x14ac:dyDescent="0.25">
      <c r="B10" s="39"/>
    </row>
    <row r="11" spans="2:17" ht="15" customHeight="1" x14ac:dyDescent="0.25">
      <c r="B11" s="314" t="s">
        <v>55</v>
      </c>
      <c r="C11" s="315"/>
      <c r="D11" s="315"/>
      <c r="E11" s="315"/>
      <c r="F11" s="315"/>
      <c r="G11" s="315"/>
      <c r="H11" s="315"/>
      <c r="I11" s="315"/>
      <c r="J11" s="315"/>
      <c r="K11" s="315"/>
      <c r="L11" s="315"/>
      <c r="M11" s="315"/>
      <c r="N11" s="315"/>
      <c r="O11" s="316"/>
    </row>
    <row r="12" spans="2:17" ht="32.25" customHeight="1" x14ac:dyDescent="0.25">
      <c r="B12" s="143" t="s">
        <v>61</v>
      </c>
      <c r="C12" s="323" t="s">
        <v>75</v>
      </c>
      <c r="D12" s="321"/>
      <c r="E12" s="321"/>
      <c r="F12" s="321"/>
      <c r="G12" s="321"/>
      <c r="H12" s="321"/>
      <c r="I12" s="321"/>
      <c r="J12" s="321"/>
      <c r="K12" s="321"/>
      <c r="L12" s="321"/>
      <c r="M12" s="321"/>
      <c r="N12" s="321"/>
      <c r="O12" s="322"/>
    </row>
    <row r="13" spans="2:17" ht="33" customHeight="1" x14ac:dyDescent="0.25">
      <c r="B13" s="143" t="s">
        <v>85</v>
      </c>
      <c r="C13" s="320" t="s">
        <v>86</v>
      </c>
      <c r="D13" s="321"/>
      <c r="E13" s="321"/>
      <c r="F13" s="321"/>
      <c r="G13" s="321"/>
      <c r="H13" s="321"/>
      <c r="I13" s="321"/>
      <c r="J13" s="321"/>
      <c r="K13" s="321"/>
      <c r="L13" s="321"/>
      <c r="M13" s="321"/>
      <c r="N13" s="321"/>
      <c r="O13" s="322"/>
    </row>
    <row r="14" spans="2:17" ht="31.5" customHeight="1" x14ac:dyDescent="0.25">
      <c r="B14" s="143" t="s">
        <v>63</v>
      </c>
      <c r="C14" s="323" t="s">
        <v>77</v>
      </c>
      <c r="D14" s="321"/>
      <c r="E14" s="321"/>
      <c r="F14" s="321"/>
      <c r="G14" s="321"/>
      <c r="H14" s="321"/>
      <c r="I14" s="321"/>
      <c r="J14" s="321"/>
      <c r="K14" s="321"/>
      <c r="L14" s="321"/>
      <c r="M14" s="321"/>
      <c r="N14" s="321"/>
      <c r="O14" s="322"/>
    </row>
    <row r="15" spans="2:17" ht="30.75" customHeight="1" x14ac:dyDescent="0.25">
      <c r="B15" s="143" t="s">
        <v>62</v>
      </c>
      <c r="C15" s="323" t="s">
        <v>76</v>
      </c>
      <c r="D15" s="321"/>
      <c r="E15" s="321"/>
      <c r="F15" s="321"/>
      <c r="G15" s="321"/>
      <c r="H15" s="321"/>
      <c r="I15" s="321"/>
      <c r="J15" s="321"/>
      <c r="K15" s="321"/>
      <c r="L15" s="321"/>
      <c r="M15" s="321"/>
      <c r="N15" s="321"/>
      <c r="O15" s="322"/>
    </row>
    <row r="16" spans="2:17" ht="13.5" thickBot="1" x14ac:dyDescent="0.3">
      <c r="B16" s="57"/>
      <c r="C16" s="324"/>
      <c r="D16" s="324"/>
      <c r="E16" s="324"/>
      <c r="F16" s="324"/>
      <c r="G16" s="324"/>
      <c r="H16" s="324"/>
      <c r="I16" s="324"/>
      <c r="J16" s="324"/>
      <c r="K16" s="324"/>
      <c r="L16" s="324"/>
      <c r="M16" s="324"/>
      <c r="N16" s="324"/>
      <c r="O16" s="325"/>
    </row>
    <row r="17" spans="2:15" x14ac:dyDescent="0.25"/>
    <row r="18" spans="2:15" x14ac:dyDescent="0.25"/>
    <row r="19" spans="2:15" x14ac:dyDescent="0.25"/>
    <row r="20" spans="2:15" x14ac:dyDescent="0.25"/>
    <row r="21" spans="2:15" x14ac:dyDescent="0.25"/>
    <row r="22" spans="2:15" ht="13.5" thickBot="1" x14ac:dyDescent="0.3"/>
    <row r="23" spans="2:15" x14ac:dyDescent="0.25">
      <c r="B23" s="314" t="s">
        <v>26</v>
      </c>
      <c r="C23" s="315"/>
      <c r="D23" s="315"/>
      <c r="E23" s="315"/>
      <c r="F23" s="315"/>
      <c r="G23" s="315"/>
      <c r="H23" s="315"/>
      <c r="I23" s="315"/>
      <c r="J23" s="315"/>
      <c r="K23" s="315"/>
      <c r="L23" s="315"/>
      <c r="M23" s="315"/>
      <c r="N23" s="315"/>
      <c r="O23" s="316"/>
    </row>
    <row r="24" spans="2:15" ht="181.5" customHeight="1" thickBot="1" x14ac:dyDescent="0.3">
      <c r="B24" s="317" t="s">
        <v>154</v>
      </c>
      <c r="C24" s="318"/>
      <c r="D24" s="318"/>
      <c r="E24" s="318"/>
      <c r="F24" s="318"/>
      <c r="G24" s="318"/>
      <c r="H24" s="318"/>
      <c r="I24" s="318"/>
      <c r="J24" s="318"/>
      <c r="K24" s="318"/>
      <c r="L24" s="318"/>
      <c r="M24" s="318"/>
      <c r="N24" s="318"/>
      <c r="O24" s="319"/>
    </row>
    <row r="25" spans="2:15" x14ac:dyDescent="0.25"/>
    <row r="26" spans="2:15" x14ac:dyDescent="0.25"/>
    <row r="27" spans="2:15" x14ac:dyDescent="0.25"/>
    <row r="28" spans="2:15" x14ac:dyDescent="0.25"/>
  </sheetData>
  <sheetProtection algorithmName="SHA-512" hashValue="M5lSwBTphOTm7upDCVrG+pXnJg6TGgpmOChOVYL2PgDPLB6gpT/chvslUnPyxpuil535KzJhL3eClTy+DpOU1A==" saltValue="EVgxKxHroDqOvqiGFvYiWQ=="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hyperlink ref="B14" location="'Sch C. Quarter Output (PR1)'!A1" tooltip="Schedule C: Quarterly Output (PR1)" display="Sch C: Quarterly Output (PR1)"/>
    <hyperlink ref="B15" location="'Sch D. Workings'!A1" tooltip="Schedule D: Workings" display="Sch D: Workings"/>
    <hyperlink ref="B13" location="'Sch B. Weekly Output'!A1" tooltip="Schedule B: Weekly Output" display="Sch B: Weekly Output"/>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fitToPage="1"/>
  </sheetPr>
  <dimension ref="A1:FP534"/>
  <sheetViews>
    <sheetView showGridLines="0" zoomScale="85" zoomScaleNormal="85" zoomScaleSheetLayoutView="85" workbookViewId="0">
      <pane xSplit="6" ySplit="14" topLeftCell="G15" activePane="bottomRight" state="frozen"/>
      <selection activeCell="A2" sqref="A1:B2"/>
      <selection pane="topRight" activeCell="A2" sqref="A1:B2"/>
      <selection pane="bottomLeft" activeCell="A2" sqref="A1:B2"/>
      <selection pane="bottomRight" activeCell="C4" sqref="C4"/>
    </sheetView>
  </sheetViews>
  <sheetFormatPr defaultColWidth="0" defaultRowHeight="12.75" zeroHeight="1" x14ac:dyDescent="0.2"/>
  <cols>
    <col min="1" max="1" width="5.85546875" style="39" customWidth="1"/>
    <col min="2" max="2" width="11.7109375" style="39" customWidth="1"/>
    <col min="3" max="3" width="27.7109375" style="39" customWidth="1"/>
    <col min="4" max="4" width="17.28515625" style="39" bestFit="1" customWidth="1"/>
    <col min="5" max="6" width="17.5703125" style="39" customWidth="1"/>
    <col min="7" max="7" width="2.28515625" style="36" customWidth="1"/>
    <col min="8" max="10" width="14.28515625" style="39" customWidth="1"/>
    <col min="11" max="163" width="12.140625" style="39" customWidth="1"/>
    <col min="164" max="166" width="12.140625" style="39" hidden="1" customWidth="1"/>
    <col min="167" max="167" width="6.28515625" style="39" hidden="1" customWidth="1"/>
    <col min="168" max="168" width="14.85546875" style="39" hidden="1" customWidth="1"/>
    <col min="169" max="170" width="9.140625" style="39" hidden="1" customWidth="1"/>
    <col min="171" max="171" width="14.28515625" style="39" hidden="1" customWidth="1"/>
    <col min="172" max="172" width="0" style="39" hidden="1" customWidth="1"/>
    <col min="173" max="16384" width="9.140625" style="39" hidden="1"/>
  </cols>
  <sheetData>
    <row r="1" spans="1:172" s="56" customFormat="1" x14ac:dyDescent="0.2">
      <c r="B1" s="58" t="s">
        <v>27</v>
      </c>
      <c r="C1" s="2"/>
    </row>
    <row r="2" spans="1:172" s="56" customFormat="1" x14ac:dyDescent="0.2">
      <c r="B2" s="58" t="s">
        <v>29</v>
      </c>
      <c r="C2" s="58" t="s">
        <v>28</v>
      </c>
    </row>
    <row r="3" spans="1:172" s="56" customFormat="1" x14ac:dyDescent="0.2">
      <c r="C3" s="58"/>
    </row>
    <row r="4" spans="1:172" s="56" customFormat="1" ht="18" x14ac:dyDescent="0.25">
      <c r="B4" s="311" t="s">
        <v>179</v>
      </c>
      <c r="C4" s="312"/>
      <c r="D4" s="55"/>
    </row>
    <row r="5" spans="1:172" s="56" customFormat="1" ht="26.25" x14ac:dyDescent="0.25">
      <c r="D5" s="137" t="s">
        <v>119</v>
      </c>
      <c r="DF5" s="162"/>
    </row>
    <row r="6" spans="1:172" s="2" customFormat="1" ht="20.25" x14ac:dyDescent="0.3">
      <c r="B6" s="179" t="s">
        <v>54</v>
      </c>
      <c r="C6" s="180"/>
      <c r="D6" s="181"/>
      <c r="E6" s="180"/>
      <c r="F6" s="180"/>
      <c r="G6" s="180"/>
      <c r="H6" s="180"/>
      <c r="I6" s="180"/>
      <c r="K6" s="20"/>
      <c r="L6" s="20"/>
      <c r="FH6" s="161"/>
    </row>
    <row r="7" spans="1:172" s="2" customFormat="1" x14ac:dyDescent="0.2">
      <c r="G7" s="89"/>
    </row>
    <row r="8" spans="1:172" ht="15" x14ac:dyDescent="0.25">
      <c r="C8" s="18" t="s">
        <v>32</v>
      </c>
      <c r="D8" s="51" t="s">
        <v>33</v>
      </c>
      <c r="E8" s="53"/>
      <c r="F8" s="53"/>
      <c r="CL8" s="268"/>
    </row>
    <row r="9" spans="1:172" ht="15.75" customHeight="1" x14ac:dyDescent="0.25">
      <c r="B9" s="243">
        <v>1</v>
      </c>
      <c r="C9" s="18" t="s">
        <v>106</v>
      </c>
      <c r="D9" s="241">
        <v>43185</v>
      </c>
      <c r="E9" s="183" t="s">
        <v>74</v>
      </c>
      <c r="F9" s="194"/>
    </row>
    <row r="10" spans="1:172" s="36" customFormat="1" ht="15" x14ac:dyDescent="0.25">
      <c r="B10" s="243">
        <v>2</v>
      </c>
      <c r="C10" s="18" t="s">
        <v>108</v>
      </c>
      <c r="D10" s="242">
        <v>43548</v>
      </c>
      <c r="E10" s="183" t="s">
        <v>74</v>
      </c>
      <c r="F10" s="194"/>
      <c r="FK10" s="39"/>
      <c r="FL10" s="39"/>
      <c r="FM10" s="39"/>
      <c r="FN10" s="39"/>
    </row>
    <row r="11" spans="1:172" ht="15" x14ac:dyDescent="0.25">
      <c r="C11" s="18" t="s">
        <v>107</v>
      </c>
      <c r="D11" s="271">
        <f>'Sch D. Workings'!L9</f>
        <v>43548</v>
      </c>
      <c r="E11" s="53"/>
      <c r="F11" s="53"/>
      <c r="H11" s="6" t="s">
        <v>6</v>
      </c>
      <c r="I11" s="6" t="s">
        <v>6</v>
      </c>
      <c r="J11" s="39" t="s">
        <v>7</v>
      </c>
      <c r="K11" s="6" t="s">
        <v>6</v>
      </c>
      <c r="L11" s="6" t="s">
        <v>6</v>
      </c>
      <c r="M11" s="39" t="s">
        <v>7</v>
      </c>
      <c r="N11" s="6" t="s">
        <v>6</v>
      </c>
      <c r="O11" s="6" t="s">
        <v>6</v>
      </c>
      <c r="P11" s="39" t="s">
        <v>7</v>
      </c>
      <c r="Q11" s="6" t="s">
        <v>6</v>
      </c>
      <c r="R11" s="6" t="s">
        <v>6</v>
      </c>
      <c r="S11" s="39" t="s">
        <v>7</v>
      </c>
      <c r="T11" s="6" t="s">
        <v>6</v>
      </c>
      <c r="U11" s="6" t="s">
        <v>6</v>
      </c>
      <c r="V11" s="39" t="s">
        <v>7</v>
      </c>
      <c r="W11" s="6" t="s">
        <v>6</v>
      </c>
      <c r="X11" s="6" t="s">
        <v>6</v>
      </c>
      <c r="Y11" s="39" t="s">
        <v>7</v>
      </c>
      <c r="Z11" s="6" t="s">
        <v>6</v>
      </c>
      <c r="AA11" s="6" t="s">
        <v>6</v>
      </c>
      <c r="AB11" s="39" t="s">
        <v>7</v>
      </c>
      <c r="AC11" s="6" t="s">
        <v>6</v>
      </c>
      <c r="AD11" s="6" t="s">
        <v>6</v>
      </c>
      <c r="AE11" s="39" t="s">
        <v>7</v>
      </c>
      <c r="AF11" s="6" t="s">
        <v>6</v>
      </c>
      <c r="AG11" s="6" t="s">
        <v>6</v>
      </c>
      <c r="AH11" s="39" t="s">
        <v>7</v>
      </c>
      <c r="AI11" s="6" t="s">
        <v>6</v>
      </c>
      <c r="AJ11" s="6" t="s">
        <v>6</v>
      </c>
      <c r="AK11" s="39" t="s">
        <v>7</v>
      </c>
      <c r="AL11" s="6" t="s">
        <v>6</v>
      </c>
      <c r="AM11" s="6" t="s">
        <v>6</v>
      </c>
      <c r="AN11" s="39" t="s">
        <v>7</v>
      </c>
      <c r="AO11" s="6" t="s">
        <v>6</v>
      </c>
      <c r="AP11" s="6" t="s">
        <v>6</v>
      </c>
      <c r="AQ11" s="39" t="s">
        <v>7</v>
      </c>
      <c r="AR11" s="6" t="s">
        <v>6</v>
      </c>
      <c r="AS11" s="6" t="s">
        <v>6</v>
      </c>
      <c r="AT11" s="39" t="s">
        <v>7</v>
      </c>
      <c r="AU11" s="6" t="s">
        <v>6</v>
      </c>
      <c r="AV11" s="6" t="s">
        <v>6</v>
      </c>
      <c r="AW11" s="39" t="s">
        <v>7</v>
      </c>
      <c r="AX11" s="6" t="s">
        <v>6</v>
      </c>
      <c r="AY11" s="6" t="s">
        <v>6</v>
      </c>
      <c r="AZ11" s="39" t="s">
        <v>7</v>
      </c>
      <c r="BA11" s="6" t="s">
        <v>6</v>
      </c>
      <c r="BB11" s="6" t="s">
        <v>6</v>
      </c>
      <c r="BC11" s="39" t="s">
        <v>7</v>
      </c>
      <c r="BD11" s="6" t="s">
        <v>6</v>
      </c>
      <c r="BE11" s="6" t="s">
        <v>6</v>
      </c>
      <c r="BF11" s="39" t="s">
        <v>7</v>
      </c>
      <c r="BG11" s="6" t="s">
        <v>6</v>
      </c>
      <c r="BH11" s="6" t="s">
        <v>6</v>
      </c>
      <c r="BI11" s="39" t="s">
        <v>7</v>
      </c>
      <c r="BJ11" s="6" t="s">
        <v>6</v>
      </c>
      <c r="BK11" s="6" t="s">
        <v>6</v>
      </c>
      <c r="BL11" s="39" t="s">
        <v>7</v>
      </c>
      <c r="BM11" s="6" t="s">
        <v>6</v>
      </c>
      <c r="BN11" s="6" t="s">
        <v>6</v>
      </c>
      <c r="BO11" s="39" t="s">
        <v>7</v>
      </c>
      <c r="BP11" s="6" t="s">
        <v>6</v>
      </c>
      <c r="BQ11" s="6" t="s">
        <v>6</v>
      </c>
      <c r="BR11" s="39" t="s">
        <v>7</v>
      </c>
      <c r="BS11" s="6" t="s">
        <v>6</v>
      </c>
      <c r="BT11" s="6" t="s">
        <v>6</v>
      </c>
      <c r="BU11" s="39" t="s">
        <v>7</v>
      </c>
      <c r="BV11" s="6" t="s">
        <v>6</v>
      </c>
      <c r="BW11" s="6" t="s">
        <v>6</v>
      </c>
      <c r="BX11" s="39" t="s">
        <v>7</v>
      </c>
      <c r="BY11" s="6" t="s">
        <v>6</v>
      </c>
      <c r="BZ11" s="6" t="s">
        <v>6</v>
      </c>
      <c r="CA11" s="39" t="s">
        <v>7</v>
      </c>
      <c r="CB11" s="6" t="s">
        <v>6</v>
      </c>
      <c r="CC11" s="6" t="s">
        <v>6</v>
      </c>
      <c r="CD11" s="39" t="s">
        <v>7</v>
      </c>
      <c r="CE11" s="6" t="s">
        <v>6</v>
      </c>
      <c r="CF11" s="6" t="s">
        <v>6</v>
      </c>
      <c r="CG11" s="39" t="s">
        <v>7</v>
      </c>
      <c r="CH11" s="6" t="s">
        <v>6</v>
      </c>
      <c r="CI11" s="6" t="s">
        <v>6</v>
      </c>
      <c r="CJ11" s="39" t="s">
        <v>7</v>
      </c>
      <c r="CK11" s="6" t="s">
        <v>6</v>
      </c>
      <c r="CL11" s="6" t="s">
        <v>6</v>
      </c>
      <c r="CM11" s="39" t="s">
        <v>7</v>
      </c>
      <c r="CN11" s="6" t="s">
        <v>6</v>
      </c>
      <c r="CO11" s="6" t="s">
        <v>6</v>
      </c>
      <c r="CP11" s="39" t="s">
        <v>7</v>
      </c>
      <c r="CQ11" s="6" t="s">
        <v>6</v>
      </c>
      <c r="CR11" s="6" t="s">
        <v>6</v>
      </c>
      <c r="CS11" s="39" t="s">
        <v>7</v>
      </c>
      <c r="CT11" s="6" t="s">
        <v>6</v>
      </c>
      <c r="CU11" s="6" t="s">
        <v>6</v>
      </c>
      <c r="CV11" s="39" t="s">
        <v>7</v>
      </c>
      <c r="CW11" s="6" t="s">
        <v>6</v>
      </c>
      <c r="CX11" s="6" t="s">
        <v>6</v>
      </c>
      <c r="CY11" s="39" t="s">
        <v>7</v>
      </c>
      <c r="CZ11" s="6" t="s">
        <v>6</v>
      </c>
      <c r="DA11" s="6" t="s">
        <v>6</v>
      </c>
      <c r="DB11" s="39" t="s">
        <v>7</v>
      </c>
      <c r="DC11" s="6" t="s">
        <v>6</v>
      </c>
      <c r="DD11" s="6" t="s">
        <v>6</v>
      </c>
      <c r="DE11" s="39" t="s">
        <v>7</v>
      </c>
      <c r="DF11" s="6" t="s">
        <v>6</v>
      </c>
      <c r="DG11" s="6" t="s">
        <v>6</v>
      </c>
      <c r="DH11" s="39" t="s">
        <v>7</v>
      </c>
      <c r="DI11" s="6" t="s">
        <v>6</v>
      </c>
      <c r="DJ11" s="6" t="s">
        <v>6</v>
      </c>
      <c r="DK11" s="39" t="s">
        <v>7</v>
      </c>
      <c r="DL11" s="6" t="s">
        <v>6</v>
      </c>
      <c r="DM11" s="6" t="s">
        <v>6</v>
      </c>
      <c r="DN11" s="39" t="s">
        <v>7</v>
      </c>
      <c r="DO11" s="6" t="s">
        <v>6</v>
      </c>
      <c r="DP11" s="6" t="s">
        <v>6</v>
      </c>
      <c r="DQ11" s="39" t="s">
        <v>7</v>
      </c>
      <c r="DR11" s="6" t="s">
        <v>6</v>
      </c>
      <c r="DS11" s="6" t="s">
        <v>6</v>
      </c>
      <c r="DT11" s="39" t="s">
        <v>7</v>
      </c>
      <c r="DU11" s="6" t="s">
        <v>6</v>
      </c>
      <c r="DV11" s="6" t="s">
        <v>6</v>
      </c>
      <c r="DW11" s="39" t="s">
        <v>7</v>
      </c>
      <c r="DX11" s="6" t="s">
        <v>6</v>
      </c>
      <c r="DY11" s="6" t="s">
        <v>6</v>
      </c>
      <c r="DZ11" s="39" t="s">
        <v>7</v>
      </c>
      <c r="EA11" s="6" t="s">
        <v>6</v>
      </c>
      <c r="EB11" s="6" t="s">
        <v>6</v>
      </c>
      <c r="EC11" s="39" t="s">
        <v>7</v>
      </c>
      <c r="ED11" s="6" t="s">
        <v>6</v>
      </c>
      <c r="EE11" s="6" t="s">
        <v>6</v>
      </c>
      <c r="EF11" s="39" t="s">
        <v>7</v>
      </c>
      <c r="EG11" s="6" t="s">
        <v>6</v>
      </c>
      <c r="EH11" s="6" t="s">
        <v>6</v>
      </c>
      <c r="EI11" s="39" t="s">
        <v>7</v>
      </c>
      <c r="EJ11" s="6" t="s">
        <v>6</v>
      </c>
      <c r="EK11" s="6" t="s">
        <v>6</v>
      </c>
      <c r="EL11" s="39" t="s">
        <v>7</v>
      </c>
      <c r="EM11" s="6" t="s">
        <v>6</v>
      </c>
      <c r="EN11" s="6" t="s">
        <v>6</v>
      </c>
      <c r="EO11" s="39" t="s">
        <v>7</v>
      </c>
      <c r="EP11" s="6" t="s">
        <v>6</v>
      </c>
      <c r="EQ11" s="6" t="s">
        <v>6</v>
      </c>
      <c r="ER11" s="39" t="s">
        <v>7</v>
      </c>
      <c r="ES11" s="6" t="s">
        <v>6</v>
      </c>
      <c r="ET11" s="6" t="s">
        <v>6</v>
      </c>
      <c r="EU11" s="39" t="s">
        <v>7</v>
      </c>
      <c r="EV11" s="6" t="s">
        <v>6</v>
      </c>
      <c r="EW11" s="6" t="s">
        <v>6</v>
      </c>
      <c r="EX11" s="39" t="s">
        <v>7</v>
      </c>
      <c r="EY11" s="6" t="s">
        <v>6</v>
      </c>
      <c r="EZ11" s="6" t="s">
        <v>6</v>
      </c>
      <c r="FA11" s="39" t="s">
        <v>7</v>
      </c>
      <c r="FB11" s="6" t="s">
        <v>6</v>
      </c>
      <c r="FC11" s="6" t="s">
        <v>6</v>
      </c>
      <c r="FD11" s="39" t="s">
        <v>7</v>
      </c>
      <c r="FE11" s="6" t="s">
        <v>6</v>
      </c>
      <c r="FF11" s="6" t="s">
        <v>6</v>
      </c>
      <c r="FG11" s="39" t="s">
        <v>7</v>
      </c>
      <c r="FH11" s="6" t="s">
        <v>6</v>
      </c>
      <c r="FI11" s="6" t="s">
        <v>6</v>
      </c>
      <c r="FJ11" s="39" t="s">
        <v>7</v>
      </c>
      <c r="FK11" s="27"/>
      <c r="FL11" s="27"/>
      <c r="FM11" s="27"/>
      <c r="FN11" s="27"/>
    </row>
    <row r="12" spans="1:172" s="36" customFormat="1" ht="15" x14ac:dyDescent="0.25">
      <c r="H12" s="53">
        <v>7</v>
      </c>
      <c r="I12" s="53">
        <v>7</v>
      </c>
      <c r="K12" s="53">
        <v>7</v>
      </c>
      <c r="L12" s="53">
        <v>7</v>
      </c>
      <c r="N12" s="53">
        <v>7</v>
      </c>
      <c r="O12" s="53">
        <v>7</v>
      </c>
      <c r="Q12" s="53">
        <v>7</v>
      </c>
      <c r="R12" s="53">
        <v>7</v>
      </c>
      <c r="T12" s="53">
        <v>7</v>
      </c>
      <c r="U12" s="53">
        <v>7</v>
      </c>
      <c r="W12" s="53">
        <v>7</v>
      </c>
      <c r="X12" s="53">
        <v>7</v>
      </c>
      <c r="Z12" s="53">
        <v>7</v>
      </c>
      <c r="AA12" s="53">
        <v>7</v>
      </c>
      <c r="AC12" s="53">
        <v>7</v>
      </c>
      <c r="AD12" s="53">
        <v>7</v>
      </c>
      <c r="AF12" s="53">
        <v>7</v>
      </c>
      <c r="AG12" s="53">
        <v>7</v>
      </c>
      <c r="AI12" s="53">
        <v>7</v>
      </c>
      <c r="AJ12" s="53">
        <v>7</v>
      </c>
      <c r="AL12" s="53">
        <v>7</v>
      </c>
      <c r="AM12" s="53">
        <v>7</v>
      </c>
      <c r="AO12" s="53">
        <v>7</v>
      </c>
      <c r="AP12" s="53">
        <v>7</v>
      </c>
      <c r="AR12" s="53">
        <v>7</v>
      </c>
      <c r="AS12" s="53">
        <v>7</v>
      </c>
      <c r="AU12" s="53">
        <v>7</v>
      </c>
      <c r="AV12" s="53">
        <v>7</v>
      </c>
      <c r="AX12" s="53">
        <v>7</v>
      </c>
      <c r="AY12" s="53">
        <v>7</v>
      </c>
      <c r="BA12" s="53">
        <v>7</v>
      </c>
      <c r="BB12" s="53">
        <v>7</v>
      </c>
      <c r="BD12" s="53">
        <v>7</v>
      </c>
      <c r="BE12" s="53">
        <v>7</v>
      </c>
      <c r="BG12" s="53">
        <v>7</v>
      </c>
      <c r="BH12" s="53">
        <v>7</v>
      </c>
      <c r="BJ12" s="53">
        <v>7</v>
      </c>
      <c r="BK12" s="53">
        <v>7</v>
      </c>
      <c r="BM12" s="53">
        <v>7</v>
      </c>
      <c r="BN12" s="53">
        <v>7</v>
      </c>
      <c r="BP12" s="53">
        <v>7</v>
      </c>
      <c r="BQ12" s="53">
        <v>7</v>
      </c>
      <c r="BS12" s="53">
        <v>7</v>
      </c>
      <c r="BT12" s="53">
        <v>7</v>
      </c>
      <c r="BV12" s="53">
        <v>7</v>
      </c>
      <c r="BW12" s="53">
        <v>7</v>
      </c>
      <c r="BY12" s="53">
        <v>7</v>
      </c>
      <c r="BZ12" s="53">
        <v>7</v>
      </c>
      <c r="CB12" s="53">
        <v>7</v>
      </c>
      <c r="CC12" s="53">
        <v>7</v>
      </c>
      <c r="CE12" s="53">
        <v>7</v>
      </c>
      <c r="CF12" s="53">
        <v>7</v>
      </c>
      <c r="CH12" s="53">
        <v>7</v>
      </c>
      <c r="CI12" s="53">
        <v>7</v>
      </c>
      <c r="CK12" s="53">
        <v>7</v>
      </c>
      <c r="CL12" s="53">
        <v>7</v>
      </c>
      <c r="CN12" s="53">
        <v>7</v>
      </c>
      <c r="CO12" s="53">
        <v>7</v>
      </c>
      <c r="CQ12" s="53">
        <v>7</v>
      </c>
      <c r="CR12" s="53">
        <v>7</v>
      </c>
      <c r="CT12" s="53">
        <v>7</v>
      </c>
      <c r="CU12" s="53">
        <v>7</v>
      </c>
      <c r="CW12" s="53">
        <v>7</v>
      </c>
      <c r="CX12" s="53">
        <v>7</v>
      </c>
      <c r="CZ12" s="53">
        <v>7</v>
      </c>
      <c r="DA12" s="53">
        <v>7</v>
      </c>
      <c r="DC12" s="53">
        <v>7</v>
      </c>
      <c r="DD12" s="53">
        <v>7</v>
      </c>
      <c r="DF12" s="53">
        <v>7</v>
      </c>
      <c r="DG12" s="53">
        <v>7</v>
      </c>
      <c r="DI12" s="53">
        <v>7</v>
      </c>
      <c r="DJ12" s="53">
        <v>7</v>
      </c>
      <c r="DL12" s="53">
        <v>7</v>
      </c>
      <c r="DM12" s="53">
        <v>7</v>
      </c>
      <c r="DO12" s="53">
        <v>7</v>
      </c>
      <c r="DP12" s="53">
        <v>7</v>
      </c>
      <c r="DR12" s="53">
        <v>7</v>
      </c>
      <c r="DS12" s="53">
        <v>7</v>
      </c>
      <c r="DU12" s="53">
        <v>7</v>
      </c>
      <c r="DV12" s="53">
        <v>7</v>
      </c>
      <c r="DX12" s="53">
        <v>7</v>
      </c>
      <c r="DY12" s="53">
        <v>7</v>
      </c>
      <c r="EA12" s="53">
        <v>7</v>
      </c>
      <c r="EB12" s="53">
        <v>7</v>
      </c>
      <c r="ED12" s="53">
        <v>7</v>
      </c>
      <c r="EE12" s="53">
        <v>7</v>
      </c>
      <c r="EG12" s="53">
        <v>7</v>
      </c>
      <c r="EH12" s="53">
        <v>7</v>
      </c>
      <c r="EJ12" s="53">
        <v>7</v>
      </c>
      <c r="EK12" s="53">
        <v>7</v>
      </c>
      <c r="EM12" s="53">
        <v>7</v>
      </c>
      <c r="EN12" s="53">
        <v>7</v>
      </c>
      <c r="EP12" s="53">
        <v>7</v>
      </c>
      <c r="EQ12" s="53">
        <v>7</v>
      </c>
      <c r="ES12" s="53">
        <v>7</v>
      </c>
      <c r="ET12" s="53">
        <v>7</v>
      </c>
      <c r="EV12" s="53">
        <v>7</v>
      </c>
      <c r="EW12" s="53">
        <v>7</v>
      </c>
      <c r="EY12" s="53">
        <v>7</v>
      </c>
      <c r="EZ12" s="53">
        <v>7</v>
      </c>
      <c r="FB12" s="53">
        <v>7</v>
      </c>
      <c r="FC12" s="53">
        <v>7</v>
      </c>
      <c r="FE12" s="53">
        <v>7</v>
      </c>
      <c r="FF12" s="53">
        <v>7</v>
      </c>
      <c r="FH12" s="53">
        <v>7</v>
      </c>
      <c r="FI12" s="53">
        <v>7</v>
      </c>
      <c r="FK12" s="27"/>
      <c r="FL12" s="27"/>
      <c r="FM12" s="27"/>
      <c r="FN12" s="27"/>
    </row>
    <row r="13" spans="1:172" ht="15" x14ac:dyDescent="0.25">
      <c r="B13" s="53">
        <v>3</v>
      </c>
      <c r="C13" s="53">
        <f>+B13+1</f>
        <v>4</v>
      </c>
      <c r="D13" s="53">
        <v>5</v>
      </c>
      <c r="F13" s="53">
        <v>6</v>
      </c>
      <c r="G13" s="27"/>
      <c r="H13" s="193">
        <f>FL15</f>
        <v>43191</v>
      </c>
      <c r="I13" s="193">
        <f>H13</f>
        <v>43191</v>
      </c>
      <c r="J13" s="193">
        <f>H13</f>
        <v>43191</v>
      </c>
      <c r="K13" s="193">
        <f>FL16</f>
        <v>43198</v>
      </c>
      <c r="L13" s="193">
        <f>K13</f>
        <v>43198</v>
      </c>
      <c r="M13" s="193">
        <f>K13</f>
        <v>43198</v>
      </c>
      <c r="N13" s="193">
        <f>FL17</f>
        <v>43205</v>
      </c>
      <c r="O13" s="193">
        <f>N13</f>
        <v>43205</v>
      </c>
      <c r="P13" s="193">
        <f>N13</f>
        <v>43205</v>
      </c>
      <c r="Q13" s="193">
        <f>FL18</f>
        <v>43212</v>
      </c>
      <c r="R13" s="193">
        <f>Q13</f>
        <v>43212</v>
      </c>
      <c r="S13" s="193">
        <f>Q13</f>
        <v>43212</v>
      </c>
      <c r="T13" s="193">
        <f>FL19</f>
        <v>43219</v>
      </c>
      <c r="U13" s="193">
        <f>T13</f>
        <v>43219</v>
      </c>
      <c r="V13" s="193">
        <f>T13</f>
        <v>43219</v>
      </c>
      <c r="W13" s="193">
        <f>FL20</f>
        <v>43226</v>
      </c>
      <c r="X13" s="193">
        <f>W13</f>
        <v>43226</v>
      </c>
      <c r="Y13" s="193">
        <f>W13</f>
        <v>43226</v>
      </c>
      <c r="Z13" s="193">
        <f>FL21</f>
        <v>43233</v>
      </c>
      <c r="AA13" s="193">
        <f>Z13</f>
        <v>43233</v>
      </c>
      <c r="AB13" s="193">
        <f>Z13</f>
        <v>43233</v>
      </c>
      <c r="AC13" s="193">
        <f>FL22</f>
        <v>43240</v>
      </c>
      <c r="AD13" s="193">
        <f>AC13</f>
        <v>43240</v>
      </c>
      <c r="AE13" s="193">
        <f>AC13</f>
        <v>43240</v>
      </c>
      <c r="AF13" s="193">
        <f>FL23</f>
        <v>43247</v>
      </c>
      <c r="AG13" s="193">
        <f>AF13</f>
        <v>43247</v>
      </c>
      <c r="AH13" s="193">
        <f>AF13</f>
        <v>43247</v>
      </c>
      <c r="AI13" s="193">
        <f>FL24</f>
        <v>43254</v>
      </c>
      <c r="AJ13" s="193">
        <f>AI13</f>
        <v>43254</v>
      </c>
      <c r="AK13" s="193">
        <f>AI13</f>
        <v>43254</v>
      </c>
      <c r="AL13" s="193">
        <f>FL25</f>
        <v>43261</v>
      </c>
      <c r="AM13" s="193">
        <f>AL13</f>
        <v>43261</v>
      </c>
      <c r="AN13" s="193">
        <f>AL13</f>
        <v>43261</v>
      </c>
      <c r="AO13" s="193">
        <f>FL26</f>
        <v>43268</v>
      </c>
      <c r="AP13" s="193">
        <f>AO13</f>
        <v>43268</v>
      </c>
      <c r="AQ13" s="193">
        <f>AO13</f>
        <v>43268</v>
      </c>
      <c r="AR13" s="193">
        <f>FL27</f>
        <v>43275</v>
      </c>
      <c r="AS13" s="193">
        <f>AR13</f>
        <v>43275</v>
      </c>
      <c r="AT13" s="193">
        <f>AR13</f>
        <v>43275</v>
      </c>
      <c r="AU13" s="193">
        <f>FL28</f>
        <v>43282</v>
      </c>
      <c r="AV13" s="193">
        <f>AU13</f>
        <v>43282</v>
      </c>
      <c r="AW13" s="193">
        <f>AU13</f>
        <v>43282</v>
      </c>
      <c r="AX13" s="193">
        <f>FL29</f>
        <v>43289</v>
      </c>
      <c r="AY13" s="193">
        <f>AX13</f>
        <v>43289</v>
      </c>
      <c r="AZ13" s="193">
        <f>AX13</f>
        <v>43289</v>
      </c>
      <c r="BA13" s="193">
        <f>FL30</f>
        <v>43296</v>
      </c>
      <c r="BB13" s="193">
        <f>BA13</f>
        <v>43296</v>
      </c>
      <c r="BC13" s="193">
        <f>BA13</f>
        <v>43296</v>
      </c>
      <c r="BD13" s="193">
        <f>FL31</f>
        <v>43303</v>
      </c>
      <c r="BE13" s="193">
        <f>BD13</f>
        <v>43303</v>
      </c>
      <c r="BF13" s="193">
        <f>BD13</f>
        <v>43303</v>
      </c>
      <c r="BG13" s="193">
        <f>FL32</f>
        <v>43310</v>
      </c>
      <c r="BH13" s="193">
        <f>BG13</f>
        <v>43310</v>
      </c>
      <c r="BI13" s="193">
        <f>BG13</f>
        <v>43310</v>
      </c>
      <c r="BJ13" s="193">
        <f>FL33</f>
        <v>43317</v>
      </c>
      <c r="BK13" s="193">
        <f>BJ13</f>
        <v>43317</v>
      </c>
      <c r="BL13" s="193">
        <f>BJ13</f>
        <v>43317</v>
      </c>
      <c r="BM13" s="193">
        <f>FL34</f>
        <v>43324</v>
      </c>
      <c r="BN13" s="193">
        <f>BM13</f>
        <v>43324</v>
      </c>
      <c r="BO13" s="193">
        <f>BM13</f>
        <v>43324</v>
      </c>
      <c r="BP13" s="193">
        <f>FL35</f>
        <v>43331</v>
      </c>
      <c r="BQ13" s="193">
        <f>BP13</f>
        <v>43331</v>
      </c>
      <c r="BR13" s="193">
        <f>BP13</f>
        <v>43331</v>
      </c>
      <c r="BS13" s="193">
        <f>FL36</f>
        <v>43338</v>
      </c>
      <c r="BT13" s="193">
        <f>BS13</f>
        <v>43338</v>
      </c>
      <c r="BU13" s="193">
        <f>BS13</f>
        <v>43338</v>
      </c>
      <c r="BV13" s="193">
        <f>FL37</f>
        <v>43345</v>
      </c>
      <c r="BW13" s="193">
        <f>BV13</f>
        <v>43345</v>
      </c>
      <c r="BX13" s="193">
        <f>BV13</f>
        <v>43345</v>
      </c>
      <c r="BY13" s="193">
        <f>FL38</f>
        <v>43352</v>
      </c>
      <c r="BZ13" s="193">
        <f>BY13</f>
        <v>43352</v>
      </c>
      <c r="CA13" s="193">
        <f>BY13</f>
        <v>43352</v>
      </c>
      <c r="CB13" s="193">
        <f>FL39</f>
        <v>43359</v>
      </c>
      <c r="CC13" s="193">
        <f>CB13</f>
        <v>43359</v>
      </c>
      <c r="CD13" s="193">
        <f>CB13</f>
        <v>43359</v>
      </c>
      <c r="CE13" s="193">
        <f>FL40</f>
        <v>43366</v>
      </c>
      <c r="CF13" s="193">
        <f>CE13</f>
        <v>43366</v>
      </c>
      <c r="CG13" s="193">
        <f>CE13</f>
        <v>43366</v>
      </c>
      <c r="CH13" s="193">
        <f>FL41</f>
        <v>43373</v>
      </c>
      <c r="CI13" s="193">
        <f>CH13</f>
        <v>43373</v>
      </c>
      <c r="CJ13" s="193">
        <f>CH13</f>
        <v>43373</v>
      </c>
      <c r="CK13" s="193">
        <f>FL42</f>
        <v>43380</v>
      </c>
      <c r="CL13" s="193">
        <f>CK13</f>
        <v>43380</v>
      </c>
      <c r="CM13" s="193">
        <f>CK13</f>
        <v>43380</v>
      </c>
      <c r="CN13" s="193">
        <f>FL43</f>
        <v>43387</v>
      </c>
      <c r="CO13" s="193">
        <f>CN13</f>
        <v>43387</v>
      </c>
      <c r="CP13" s="193">
        <f>CN13</f>
        <v>43387</v>
      </c>
      <c r="CQ13" s="193">
        <f>FL44</f>
        <v>43394</v>
      </c>
      <c r="CR13" s="193">
        <f>CQ13</f>
        <v>43394</v>
      </c>
      <c r="CS13" s="193">
        <f>CQ13</f>
        <v>43394</v>
      </c>
      <c r="CT13" s="193">
        <f>FL45</f>
        <v>43401</v>
      </c>
      <c r="CU13" s="193">
        <f>CT13</f>
        <v>43401</v>
      </c>
      <c r="CV13" s="193">
        <f>CT13</f>
        <v>43401</v>
      </c>
      <c r="CW13" s="193">
        <f>FL46</f>
        <v>43408</v>
      </c>
      <c r="CX13" s="193">
        <f>CW13</f>
        <v>43408</v>
      </c>
      <c r="CY13" s="193">
        <f>CW13</f>
        <v>43408</v>
      </c>
      <c r="CZ13" s="193">
        <f>FL47</f>
        <v>43415</v>
      </c>
      <c r="DA13" s="193">
        <f>CZ13</f>
        <v>43415</v>
      </c>
      <c r="DB13" s="193">
        <f>CZ13</f>
        <v>43415</v>
      </c>
      <c r="DC13" s="193">
        <f>FL48</f>
        <v>43422</v>
      </c>
      <c r="DD13" s="193">
        <f>DC13</f>
        <v>43422</v>
      </c>
      <c r="DE13" s="193">
        <f>DC13</f>
        <v>43422</v>
      </c>
      <c r="DF13" s="193">
        <f>FL49</f>
        <v>43429</v>
      </c>
      <c r="DG13" s="193">
        <f>DF13</f>
        <v>43429</v>
      </c>
      <c r="DH13" s="193">
        <f>DF13</f>
        <v>43429</v>
      </c>
      <c r="DI13" s="193">
        <f>FL50</f>
        <v>43436</v>
      </c>
      <c r="DJ13" s="193">
        <f>DI13</f>
        <v>43436</v>
      </c>
      <c r="DK13" s="193">
        <f>DI13</f>
        <v>43436</v>
      </c>
      <c r="DL13" s="193">
        <f>FL51</f>
        <v>43443</v>
      </c>
      <c r="DM13" s="193">
        <f>DL13</f>
        <v>43443</v>
      </c>
      <c r="DN13" s="193">
        <f>DL13</f>
        <v>43443</v>
      </c>
      <c r="DO13" s="193">
        <f>FL52</f>
        <v>43450</v>
      </c>
      <c r="DP13" s="193">
        <f>DO13</f>
        <v>43450</v>
      </c>
      <c r="DQ13" s="193">
        <f>DO13</f>
        <v>43450</v>
      </c>
      <c r="DR13" s="193">
        <f>FL53</f>
        <v>43457</v>
      </c>
      <c r="DS13" s="193">
        <f>DR13</f>
        <v>43457</v>
      </c>
      <c r="DT13" s="193">
        <f>DR13</f>
        <v>43457</v>
      </c>
      <c r="DU13" s="193">
        <f>FL54</f>
        <v>43464</v>
      </c>
      <c r="DV13" s="193">
        <f>DU13</f>
        <v>43464</v>
      </c>
      <c r="DW13" s="193">
        <f>DU13</f>
        <v>43464</v>
      </c>
      <c r="DX13" s="193">
        <f>FL55</f>
        <v>43471</v>
      </c>
      <c r="DY13" s="193">
        <f>DX13</f>
        <v>43471</v>
      </c>
      <c r="DZ13" s="193">
        <f>DX13</f>
        <v>43471</v>
      </c>
      <c r="EA13" s="193">
        <f>FL56</f>
        <v>43478</v>
      </c>
      <c r="EB13" s="193">
        <f>EA13</f>
        <v>43478</v>
      </c>
      <c r="EC13" s="193">
        <f>EA13</f>
        <v>43478</v>
      </c>
      <c r="ED13" s="193">
        <f>FL57</f>
        <v>43485</v>
      </c>
      <c r="EE13" s="193">
        <f>ED13</f>
        <v>43485</v>
      </c>
      <c r="EF13" s="193">
        <f>ED13</f>
        <v>43485</v>
      </c>
      <c r="EG13" s="193">
        <f>FL58</f>
        <v>43492</v>
      </c>
      <c r="EH13" s="193">
        <f>EG13</f>
        <v>43492</v>
      </c>
      <c r="EI13" s="193">
        <f>EG13</f>
        <v>43492</v>
      </c>
      <c r="EJ13" s="193">
        <f>FL59</f>
        <v>43499</v>
      </c>
      <c r="EK13" s="193">
        <f>EJ13</f>
        <v>43499</v>
      </c>
      <c r="EL13" s="193">
        <f>EJ13</f>
        <v>43499</v>
      </c>
      <c r="EM13" s="193">
        <f>FL60</f>
        <v>43506</v>
      </c>
      <c r="EN13" s="193">
        <f>EM13</f>
        <v>43506</v>
      </c>
      <c r="EO13" s="193">
        <f>EM13</f>
        <v>43506</v>
      </c>
      <c r="EP13" s="193">
        <f>FL61</f>
        <v>43513</v>
      </c>
      <c r="EQ13" s="193">
        <f>EP13</f>
        <v>43513</v>
      </c>
      <c r="ER13" s="193">
        <f>EP13</f>
        <v>43513</v>
      </c>
      <c r="ES13" s="193">
        <f>FL62</f>
        <v>43520</v>
      </c>
      <c r="ET13" s="193">
        <f>ES13</f>
        <v>43520</v>
      </c>
      <c r="EU13" s="193">
        <f>ES13</f>
        <v>43520</v>
      </c>
      <c r="EV13" s="193">
        <f>FL63</f>
        <v>43527</v>
      </c>
      <c r="EW13" s="193">
        <f>EV13</f>
        <v>43527</v>
      </c>
      <c r="EX13" s="193">
        <f>EV13</f>
        <v>43527</v>
      </c>
      <c r="EY13" s="193">
        <f>FL64</f>
        <v>43534</v>
      </c>
      <c r="EZ13" s="193">
        <f>EY13</f>
        <v>43534</v>
      </c>
      <c r="FA13" s="193">
        <f>EY13</f>
        <v>43534</v>
      </c>
      <c r="FB13" s="193">
        <f>FL65</f>
        <v>43541</v>
      </c>
      <c r="FC13" s="193">
        <f>FB13</f>
        <v>43541</v>
      </c>
      <c r="FD13" s="193">
        <f>FB13</f>
        <v>43541</v>
      </c>
      <c r="FE13" s="193">
        <f>FL66</f>
        <v>43548</v>
      </c>
      <c r="FF13" s="193">
        <f>FE13</f>
        <v>43548</v>
      </c>
      <c r="FG13" s="193">
        <f>FE13</f>
        <v>43548</v>
      </c>
      <c r="FH13" s="193">
        <f>FL67</f>
        <v>0</v>
      </c>
      <c r="FI13" s="193">
        <f>FH13</f>
        <v>0</v>
      </c>
      <c r="FJ13" s="193">
        <f>FH13</f>
        <v>0</v>
      </c>
    </row>
    <row r="14" spans="1:172" ht="76.5" x14ac:dyDescent="0.2">
      <c r="A14" s="26" t="s">
        <v>25</v>
      </c>
      <c r="B14" s="4" t="s">
        <v>2</v>
      </c>
      <c r="C14" s="4" t="s">
        <v>3</v>
      </c>
      <c r="D14" s="4" t="s">
        <v>102</v>
      </c>
      <c r="E14" s="4" t="s">
        <v>52</v>
      </c>
      <c r="F14" s="4" t="s">
        <v>51</v>
      </c>
      <c r="G14" s="27"/>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B14" s="5" t="s">
        <v>20</v>
      </c>
      <c r="CC14" s="5" t="s">
        <v>22</v>
      </c>
      <c r="CD14" s="5" t="s">
        <v>21</v>
      </c>
      <c r="CE14" s="5" t="s">
        <v>20</v>
      </c>
      <c r="CF14" s="5" t="s">
        <v>22</v>
      </c>
      <c r="CG14" s="5" t="s">
        <v>21</v>
      </c>
      <c r="CH14" s="5" t="s">
        <v>20</v>
      </c>
      <c r="CI14" s="5" t="s">
        <v>22</v>
      </c>
      <c r="CJ14" s="5" t="s">
        <v>21</v>
      </c>
      <c r="CK14" s="5" t="s">
        <v>20</v>
      </c>
      <c r="CL14" s="5" t="s">
        <v>22</v>
      </c>
      <c r="CM14" s="5" t="s">
        <v>21</v>
      </c>
      <c r="CN14" s="5" t="s">
        <v>20</v>
      </c>
      <c r="CO14" s="5" t="s">
        <v>22</v>
      </c>
      <c r="CP14" s="5" t="s">
        <v>21</v>
      </c>
      <c r="CQ14" s="5" t="s">
        <v>20</v>
      </c>
      <c r="CR14" s="5" t="s">
        <v>22</v>
      </c>
      <c r="CS14" s="5" t="s">
        <v>21</v>
      </c>
      <c r="CT14" s="5" t="s">
        <v>20</v>
      </c>
      <c r="CU14" s="5" t="s">
        <v>22</v>
      </c>
      <c r="CV14" s="5" t="s">
        <v>21</v>
      </c>
      <c r="CW14" s="5" t="s">
        <v>20</v>
      </c>
      <c r="CX14" s="5" t="s">
        <v>22</v>
      </c>
      <c r="CY14" s="5" t="s">
        <v>21</v>
      </c>
      <c r="CZ14" s="5" t="s">
        <v>20</v>
      </c>
      <c r="DA14" s="5" t="s">
        <v>22</v>
      </c>
      <c r="DB14" s="5" t="s">
        <v>21</v>
      </c>
      <c r="DC14" s="5" t="s">
        <v>20</v>
      </c>
      <c r="DD14" s="5" t="s">
        <v>22</v>
      </c>
      <c r="DE14" s="5" t="s">
        <v>21</v>
      </c>
      <c r="DF14" s="5" t="s">
        <v>20</v>
      </c>
      <c r="DG14" s="5" t="s">
        <v>22</v>
      </c>
      <c r="DH14" s="5" t="s">
        <v>21</v>
      </c>
      <c r="DI14" s="5" t="s">
        <v>20</v>
      </c>
      <c r="DJ14" s="5" t="s">
        <v>22</v>
      </c>
      <c r="DK14" s="5" t="s">
        <v>21</v>
      </c>
      <c r="DL14" s="5" t="s">
        <v>20</v>
      </c>
      <c r="DM14" s="5" t="s">
        <v>22</v>
      </c>
      <c r="DN14" s="5" t="s">
        <v>21</v>
      </c>
      <c r="DO14" s="5" t="s">
        <v>20</v>
      </c>
      <c r="DP14" s="5" t="s">
        <v>22</v>
      </c>
      <c r="DQ14" s="5" t="s">
        <v>21</v>
      </c>
      <c r="DR14" s="5" t="s">
        <v>20</v>
      </c>
      <c r="DS14" s="5" t="s">
        <v>22</v>
      </c>
      <c r="DT14" s="5" t="s">
        <v>21</v>
      </c>
      <c r="DU14" s="5" t="s">
        <v>20</v>
      </c>
      <c r="DV14" s="5" t="s">
        <v>22</v>
      </c>
      <c r="DW14" s="5" t="s">
        <v>21</v>
      </c>
      <c r="DX14" s="5" t="s">
        <v>20</v>
      </c>
      <c r="DY14" s="5" t="s">
        <v>22</v>
      </c>
      <c r="DZ14" s="5" t="s">
        <v>21</v>
      </c>
      <c r="EA14" s="5" t="s">
        <v>20</v>
      </c>
      <c r="EB14" s="5" t="s">
        <v>22</v>
      </c>
      <c r="EC14" s="5" t="s">
        <v>21</v>
      </c>
      <c r="ED14" s="5" t="s">
        <v>20</v>
      </c>
      <c r="EE14" s="5" t="s">
        <v>22</v>
      </c>
      <c r="EF14" s="5" t="s">
        <v>21</v>
      </c>
      <c r="EG14" s="5" t="s">
        <v>20</v>
      </c>
      <c r="EH14" s="5" t="s">
        <v>22</v>
      </c>
      <c r="EI14" s="5" t="s">
        <v>21</v>
      </c>
      <c r="EJ14" s="5" t="s">
        <v>20</v>
      </c>
      <c r="EK14" s="5" t="s">
        <v>22</v>
      </c>
      <c r="EL14" s="5" t="s">
        <v>21</v>
      </c>
      <c r="EM14" s="5" t="s">
        <v>20</v>
      </c>
      <c r="EN14" s="5" t="s">
        <v>22</v>
      </c>
      <c r="EO14" s="5" t="s">
        <v>21</v>
      </c>
      <c r="EP14" s="5" t="s">
        <v>20</v>
      </c>
      <c r="EQ14" s="5" t="s">
        <v>22</v>
      </c>
      <c r="ER14" s="5" t="s">
        <v>21</v>
      </c>
      <c r="ES14" s="5" t="s">
        <v>20</v>
      </c>
      <c r="ET14" s="5" t="s">
        <v>22</v>
      </c>
      <c r="EU14" s="5" t="s">
        <v>21</v>
      </c>
      <c r="EV14" s="5" t="s">
        <v>20</v>
      </c>
      <c r="EW14" s="5" t="s">
        <v>22</v>
      </c>
      <c r="EX14" s="5" t="s">
        <v>21</v>
      </c>
      <c r="EY14" s="5" t="s">
        <v>20</v>
      </c>
      <c r="EZ14" s="5" t="s">
        <v>22</v>
      </c>
      <c r="FA14" s="5" t="s">
        <v>21</v>
      </c>
      <c r="FB14" s="5" t="s">
        <v>20</v>
      </c>
      <c r="FC14" s="5" t="s">
        <v>22</v>
      </c>
      <c r="FD14" s="5" t="s">
        <v>21</v>
      </c>
      <c r="FE14" s="5" t="s">
        <v>20</v>
      </c>
      <c r="FF14" s="5" t="s">
        <v>22</v>
      </c>
      <c r="FG14" s="5" t="s">
        <v>21</v>
      </c>
      <c r="FH14" s="5" t="s">
        <v>20</v>
      </c>
      <c r="FI14" s="5" t="s">
        <v>22</v>
      </c>
      <c r="FJ14" s="5" t="s">
        <v>21</v>
      </c>
      <c r="FL14" s="281" t="str">
        <f>C10</f>
        <v>Current Week End Date</v>
      </c>
      <c r="FO14" s="281" t="str">
        <f>C9</f>
        <v xml:space="preserve">First Pay-Period Start Date </v>
      </c>
    </row>
    <row r="15" spans="1:172" x14ac:dyDescent="0.2">
      <c r="A15" s="39">
        <v>1</v>
      </c>
      <c r="B15" s="176"/>
      <c r="C15" s="282"/>
      <c r="D15" s="177"/>
      <c r="E15" s="38">
        <f t="shared" ref="E15:E46" si="0">+$D$10</f>
        <v>43548</v>
      </c>
      <c r="F15" s="182"/>
      <c r="G15" s="197"/>
      <c r="H15" s="196"/>
      <c r="I15" s="196"/>
      <c r="J15" s="197">
        <f t="shared" ref="J15" si="1">SUM(H15:I15)</f>
        <v>0</v>
      </c>
      <c r="K15" s="196"/>
      <c r="L15" s="196"/>
      <c r="M15" s="197">
        <f t="shared" ref="M15" si="2">SUM(K15:L15)</f>
        <v>0</v>
      </c>
      <c r="N15" s="196"/>
      <c r="O15" s="196"/>
      <c r="P15" s="197">
        <f t="shared" ref="P15" si="3">SUM(N15:O15)</f>
        <v>0</v>
      </c>
      <c r="Q15" s="196"/>
      <c r="R15" s="196"/>
      <c r="S15" s="197">
        <f t="shared" ref="S15:S78" si="4">SUM(Q15:R15)</f>
        <v>0</v>
      </c>
      <c r="T15" s="196"/>
      <c r="U15" s="196"/>
      <c r="V15" s="197">
        <f t="shared" ref="V15:V78" si="5">SUM(T15:U15)</f>
        <v>0</v>
      </c>
      <c r="W15" s="196"/>
      <c r="X15" s="196"/>
      <c r="Y15" s="197">
        <f t="shared" ref="Y15:Y78" si="6">SUM(W15:X15)</f>
        <v>0</v>
      </c>
      <c r="Z15" s="196"/>
      <c r="AA15" s="196"/>
      <c r="AB15" s="197">
        <f t="shared" ref="AB15:AB78" si="7">SUM(Z15:AA15)</f>
        <v>0</v>
      </c>
      <c r="AC15" s="196"/>
      <c r="AD15" s="196"/>
      <c r="AE15" s="197">
        <f t="shared" ref="AE15:AE78" si="8">SUM(AC15:AD15)</f>
        <v>0</v>
      </c>
      <c r="AF15" s="196"/>
      <c r="AG15" s="196"/>
      <c r="AH15" s="197">
        <f t="shared" ref="AH15:AH78" si="9">SUM(AF15:AG15)</f>
        <v>0</v>
      </c>
      <c r="AI15" s="196"/>
      <c r="AJ15" s="196"/>
      <c r="AK15" s="197">
        <f t="shared" ref="AK15:AK78" si="10">SUM(AI15:AJ15)</f>
        <v>0</v>
      </c>
      <c r="AL15" s="196"/>
      <c r="AM15" s="196"/>
      <c r="AN15" s="197">
        <f t="shared" ref="AN15:AN78" si="11">SUM(AL15:AM15)</f>
        <v>0</v>
      </c>
      <c r="AO15" s="196"/>
      <c r="AP15" s="196"/>
      <c r="AQ15" s="197">
        <f t="shared" ref="AQ15:AQ78" si="12">SUM(AO15:AP15)</f>
        <v>0</v>
      </c>
      <c r="AR15" s="196"/>
      <c r="AS15" s="196"/>
      <c r="AT15" s="197">
        <f t="shared" ref="AT15:AT78" si="13">SUM(AR15:AS15)</f>
        <v>0</v>
      </c>
      <c r="AU15" s="196"/>
      <c r="AV15" s="196"/>
      <c r="AW15" s="197">
        <f t="shared" ref="AW15:AW78" si="14">SUM(AU15:AV15)</f>
        <v>0</v>
      </c>
      <c r="AX15" s="196"/>
      <c r="AY15" s="196"/>
      <c r="AZ15" s="197">
        <f t="shared" ref="AZ15:AZ78" si="15">SUM(AX15:AY15)</f>
        <v>0</v>
      </c>
      <c r="BA15" s="196"/>
      <c r="BB15" s="196"/>
      <c r="BC15" s="197">
        <f t="shared" ref="BC15:BC78" si="16">SUM(BA15:BB15)</f>
        <v>0</v>
      </c>
      <c r="BD15" s="196"/>
      <c r="BE15" s="196"/>
      <c r="BF15" s="197">
        <f t="shared" ref="BF15" si="17">SUM(BD15:BE15)</f>
        <v>0</v>
      </c>
      <c r="BG15" s="196"/>
      <c r="BH15" s="196"/>
      <c r="BI15" s="197">
        <f t="shared" ref="BI15" si="18">SUM(BG15:BH15)</f>
        <v>0</v>
      </c>
      <c r="BJ15" s="196"/>
      <c r="BK15" s="196"/>
      <c r="BL15" s="197">
        <f t="shared" ref="BL15" si="19">SUM(BJ15:BK15)</f>
        <v>0</v>
      </c>
      <c r="BM15" s="196"/>
      <c r="BN15" s="196"/>
      <c r="BO15" s="197">
        <f t="shared" ref="BO15" si="20">SUM(BM15:BN15)</f>
        <v>0</v>
      </c>
      <c r="BP15" s="196"/>
      <c r="BQ15" s="196"/>
      <c r="BR15" s="197">
        <f t="shared" ref="BR15" si="21">SUM(BP15:BQ15)</f>
        <v>0</v>
      </c>
      <c r="BS15" s="196"/>
      <c r="BT15" s="196"/>
      <c r="BU15" s="197">
        <f t="shared" ref="BU15" si="22">SUM(BS15:BT15)</f>
        <v>0</v>
      </c>
      <c r="BV15" s="196"/>
      <c r="BW15" s="196"/>
      <c r="BX15" s="197">
        <f t="shared" ref="BX15" si="23">SUM(BV15:BW15)</f>
        <v>0</v>
      </c>
      <c r="BY15" s="196"/>
      <c r="BZ15" s="196"/>
      <c r="CA15" s="197">
        <f t="shared" ref="CA15" si="24">SUM(BY15:BZ15)</f>
        <v>0</v>
      </c>
      <c r="CB15" s="196"/>
      <c r="CC15" s="196"/>
      <c r="CD15" s="197">
        <f t="shared" ref="CD15" si="25">SUM(CB15:CC15)</f>
        <v>0</v>
      </c>
      <c r="CE15" s="196"/>
      <c r="CF15" s="196"/>
      <c r="CG15" s="197">
        <f t="shared" ref="CG15" si="26">SUM(CE15:CF15)</f>
        <v>0</v>
      </c>
      <c r="CH15" s="196"/>
      <c r="CI15" s="196"/>
      <c r="CJ15" s="197">
        <f t="shared" ref="CJ15" si="27">SUM(CH15:CI15)</f>
        <v>0</v>
      </c>
      <c r="CK15" s="196"/>
      <c r="CL15" s="196"/>
      <c r="CM15" s="197">
        <f t="shared" ref="CM15" si="28">SUM(CK15:CL15)</f>
        <v>0</v>
      </c>
      <c r="CN15" s="196"/>
      <c r="CO15" s="196"/>
      <c r="CP15" s="197">
        <f t="shared" ref="CP15" si="29">SUM(CN15:CO15)</f>
        <v>0</v>
      </c>
      <c r="CQ15" s="196"/>
      <c r="CR15" s="196"/>
      <c r="CS15" s="197">
        <f t="shared" ref="CS15" si="30">SUM(CQ15:CR15)</f>
        <v>0</v>
      </c>
      <c r="CT15" s="196"/>
      <c r="CU15" s="196"/>
      <c r="CV15" s="197">
        <f t="shared" ref="CV15" si="31">SUM(CT15:CU15)</f>
        <v>0</v>
      </c>
      <c r="CW15" s="196"/>
      <c r="CX15" s="196"/>
      <c r="CY15" s="197">
        <f t="shared" ref="CY15" si="32">SUM(CW15:CX15)</f>
        <v>0</v>
      </c>
      <c r="CZ15" s="196"/>
      <c r="DA15" s="196"/>
      <c r="DB15" s="197">
        <f t="shared" ref="DB15" si="33">SUM(CZ15:DA15)</f>
        <v>0</v>
      </c>
      <c r="DC15" s="196"/>
      <c r="DD15" s="196"/>
      <c r="DE15" s="197">
        <f t="shared" ref="DE15" si="34">SUM(DC15:DD15)</f>
        <v>0</v>
      </c>
      <c r="DF15" s="196"/>
      <c r="DG15" s="196"/>
      <c r="DH15" s="197">
        <f t="shared" ref="DH15" si="35">SUM(DF15:DG15)</f>
        <v>0</v>
      </c>
      <c r="DI15" s="196"/>
      <c r="DJ15" s="196"/>
      <c r="DK15" s="197">
        <f t="shared" ref="DK15" si="36">SUM(DI15:DJ15)</f>
        <v>0</v>
      </c>
      <c r="DL15" s="196"/>
      <c r="DM15" s="196"/>
      <c r="DN15" s="197">
        <f t="shared" ref="DN15" si="37">SUM(DL15:DM15)</f>
        <v>0</v>
      </c>
      <c r="DO15" s="196"/>
      <c r="DP15" s="196"/>
      <c r="DQ15" s="197">
        <f t="shared" ref="DQ15" si="38">SUM(DO15:DP15)</f>
        <v>0</v>
      </c>
      <c r="DR15" s="196"/>
      <c r="DS15" s="196"/>
      <c r="DT15" s="197">
        <f t="shared" ref="DT15" si="39">SUM(DR15:DS15)</f>
        <v>0</v>
      </c>
      <c r="DU15" s="196"/>
      <c r="DV15" s="196"/>
      <c r="DW15" s="197">
        <f t="shared" ref="DW15" si="40">SUM(DU15:DV15)</f>
        <v>0</v>
      </c>
      <c r="DX15" s="196"/>
      <c r="DY15" s="196"/>
      <c r="DZ15" s="197">
        <f t="shared" ref="DZ15" si="41">SUM(DX15:DY15)</f>
        <v>0</v>
      </c>
      <c r="EA15" s="196"/>
      <c r="EB15" s="196"/>
      <c r="EC15" s="197">
        <f t="shared" ref="EC15" si="42">SUM(EA15:EB15)</f>
        <v>0</v>
      </c>
      <c r="ED15" s="196"/>
      <c r="EE15" s="196"/>
      <c r="EF15" s="197">
        <f t="shared" ref="EF15" si="43">SUM(ED15:EE15)</f>
        <v>0</v>
      </c>
      <c r="EG15" s="196"/>
      <c r="EH15" s="196"/>
      <c r="EI15" s="197">
        <f t="shared" ref="EI15" si="44">SUM(EG15:EH15)</f>
        <v>0</v>
      </c>
      <c r="EJ15" s="196"/>
      <c r="EK15" s="196"/>
      <c r="EL15" s="197">
        <f t="shared" ref="EL15" si="45">SUM(EJ15:EK15)</f>
        <v>0</v>
      </c>
      <c r="EM15" s="196"/>
      <c r="EN15" s="196"/>
      <c r="EO15" s="197">
        <f t="shared" ref="EO15" si="46">SUM(EM15:EN15)</f>
        <v>0</v>
      </c>
      <c r="EP15" s="196"/>
      <c r="EQ15" s="196"/>
      <c r="ER15" s="197">
        <f t="shared" ref="ER15" si="47">SUM(EP15:EQ15)</f>
        <v>0</v>
      </c>
      <c r="ES15" s="196"/>
      <c r="ET15" s="196"/>
      <c r="EU15" s="197">
        <f t="shared" ref="EU15" si="48">SUM(ES15:ET15)</f>
        <v>0</v>
      </c>
      <c r="EV15" s="196"/>
      <c r="EW15" s="196"/>
      <c r="EX15" s="197">
        <f t="shared" ref="EX15" si="49">SUM(EV15:EW15)</f>
        <v>0</v>
      </c>
      <c r="EY15" s="196"/>
      <c r="EZ15" s="196"/>
      <c r="FA15" s="197">
        <f t="shared" ref="FA15" si="50">SUM(EY15:EZ15)</f>
        <v>0</v>
      </c>
      <c r="FB15" s="196"/>
      <c r="FC15" s="196"/>
      <c r="FD15" s="197">
        <f t="shared" ref="FD15" si="51">SUM(FB15:FC15)</f>
        <v>0</v>
      </c>
      <c r="FE15" s="196"/>
      <c r="FF15" s="196"/>
      <c r="FG15" s="197">
        <f t="shared" ref="FG15" si="52">SUM(FE15:FF15)</f>
        <v>0</v>
      </c>
      <c r="FH15" s="310"/>
      <c r="FI15" s="310"/>
      <c r="FJ15" s="197">
        <f t="shared" ref="FJ15" si="53">SUM(FH15:FI15)</f>
        <v>0</v>
      </c>
      <c r="FL15" s="240">
        <f>D9+6</f>
        <v>43191</v>
      </c>
      <c r="FM15" s="39">
        <v>1</v>
      </c>
      <c r="FO15" s="240">
        <v>43185</v>
      </c>
      <c r="FP15" s="236"/>
    </row>
    <row r="16" spans="1:172" x14ac:dyDescent="0.2">
      <c r="A16" s="39">
        <f>+A15+1</f>
        <v>2</v>
      </c>
      <c r="B16" s="275"/>
      <c r="C16" s="282"/>
      <c r="D16" s="177"/>
      <c r="E16" s="38">
        <f t="shared" si="0"/>
        <v>43548</v>
      </c>
      <c r="F16" s="177"/>
      <c r="G16" s="197"/>
      <c r="H16" s="196"/>
      <c r="I16" s="196"/>
      <c r="J16" s="197">
        <f t="shared" ref="J16:J20" si="54">SUM(H16:I16)</f>
        <v>0</v>
      </c>
      <c r="K16" s="196"/>
      <c r="L16" s="196"/>
      <c r="M16" s="197">
        <f t="shared" ref="M16:M20" si="55">SUM(K16:L16)</f>
        <v>0</v>
      </c>
      <c r="N16" s="196"/>
      <c r="O16" s="196"/>
      <c r="P16" s="197">
        <f t="shared" ref="P16:P20" si="56">SUM(N16:O16)</f>
        <v>0</v>
      </c>
      <c r="Q16" s="196"/>
      <c r="R16" s="196"/>
      <c r="S16" s="197">
        <f t="shared" ref="S16:S20" si="57">SUM(Q16:R16)</f>
        <v>0</v>
      </c>
      <c r="T16" s="196"/>
      <c r="U16" s="196"/>
      <c r="V16" s="197">
        <f t="shared" ref="V16:V20" si="58">SUM(T16:U16)</f>
        <v>0</v>
      </c>
      <c r="W16" s="196"/>
      <c r="X16" s="196"/>
      <c r="Y16" s="197">
        <f t="shared" ref="Y16:Y20" si="59">SUM(W16:X16)</f>
        <v>0</v>
      </c>
      <c r="Z16" s="196"/>
      <c r="AA16" s="196"/>
      <c r="AB16" s="197">
        <f t="shared" ref="AB16:AB20" si="60">SUM(Z16:AA16)</f>
        <v>0</v>
      </c>
      <c r="AC16" s="196"/>
      <c r="AD16" s="196"/>
      <c r="AE16" s="197">
        <f t="shared" ref="AE16:AE20" si="61">SUM(AC16:AD16)</f>
        <v>0</v>
      </c>
      <c r="AF16" s="196"/>
      <c r="AG16" s="196"/>
      <c r="AH16" s="197">
        <f t="shared" ref="AH16:AH20" si="62">SUM(AF16:AG16)</f>
        <v>0</v>
      </c>
      <c r="AI16" s="196"/>
      <c r="AJ16" s="196"/>
      <c r="AK16" s="197">
        <f t="shared" ref="AK16:AK20" si="63">SUM(AI16:AJ16)</f>
        <v>0</v>
      </c>
      <c r="AL16" s="196"/>
      <c r="AM16" s="196"/>
      <c r="AN16" s="197">
        <f t="shared" ref="AN16:AN20" si="64">SUM(AL16:AM16)</f>
        <v>0</v>
      </c>
      <c r="AO16" s="196"/>
      <c r="AP16" s="196"/>
      <c r="AQ16" s="197">
        <f t="shared" ref="AQ16:AQ20" si="65">SUM(AO16:AP16)</f>
        <v>0</v>
      </c>
      <c r="AR16" s="196"/>
      <c r="AS16" s="196"/>
      <c r="AT16" s="197">
        <f t="shared" ref="AT16:AT20" si="66">SUM(AR16:AS16)</f>
        <v>0</v>
      </c>
      <c r="AU16" s="196"/>
      <c r="AV16" s="196"/>
      <c r="AW16" s="197">
        <f t="shared" ref="AW16:AW20" si="67">SUM(AU16:AV16)</f>
        <v>0</v>
      </c>
      <c r="AX16" s="196"/>
      <c r="AY16" s="196"/>
      <c r="AZ16" s="197">
        <f t="shared" ref="AZ16:AZ20" si="68">SUM(AX16:AY16)</f>
        <v>0</v>
      </c>
      <c r="BA16" s="196"/>
      <c r="BB16" s="196"/>
      <c r="BC16" s="197">
        <f t="shared" ref="BC16:BC20" si="69">SUM(BA16:BB16)</f>
        <v>0</v>
      </c>
      <c r="BD16" s="196"/>
      <c r="BE16" s="196"/>
      <c r="BF16" s="197">
        <f t="shared" ref="BF16:BF20" si="70">SUM(BD16:BE16)</f>
        <v>0</v>
      </c>
      <c r="BG16" s="196"/>
      <c r="BH16" s="196"/>
      <c r="BI16" s="197">
        <f t="shared" ref="BI16:BI20" si="71">SUM(BG16:BH16)</f>
        <v>0</v>
      </c>
      <c r="BJ16" s="196"/>
      <c r="BK16" s="196"/>
      <c r="BL16" s="197">
        <f t="shared" ref="BL16:BL20" si="72">SUM(BJ16:BK16)</f>
        <v>0</v>
      </c>
      <c r="BM16" s="196"/>
      <c r="BN16" s="196"/>
      <c r="BO16" s="197">
        <f t="shared" ref="BO16:BO20" si="73">SUM(BM16:BN16)</f>
        <v>0</v>
      </c>
      <c r="BP16" s="196"/>
      <c r="BQ16" s="196"/>
      <c r="BR16" s="197">
        <f t="shared" ref="BR16:BR20" si="74">SUM(BP16:BQ16)</f>
        <v>0</v>
      </c>
      <c r="BS16" s="196"/>
      <c r="BT16" s="196"/>
      <c r="BU16" s="197">
        <f t="shared" ref="BU16:BU20" si="75">SUM(BS16:BT16)</f>
        <v>0</v>
      </c>
      <c r="BV16" s="196"/>
      <c r="BW16" s="196"/>
      <c r="BX16" s="197">
        <f t="shared" ref="BX16:BX20" si="76">SUM(BV16:BW16)</f>
        <v>0</v>
      </c>
      <c r="BY16" s="196"/>
      <c r="BZ16" s="196"/>
      <c r="CA16" s="197">
        <f t="shared" ref="CA16:CA20" si="77">SUM(BY16:BZ16)</f>
        <v>0</v>
      </c>
      <c r="CB16" s="196"/>
      <c r="CC16" s="196"/>
      <c r="CD16" s="197">
        <f t="shared" ref="CD16:CD20" si="78">SUM(CB16:CC16)</f>
        <v>0</v>
      </c>
      <c r="CE16" s="196"/>
      <c r="CF16" s="196"/>
      <c r="CG16" s="197">
        <f t="shared" ref="CG16:CG20" si="79">SUM(CE16:CF16)</f>
        <v>0</v>
      </c>
      <c r="CH16" s="196"/>
      <c r="CI16" s="196"/>
      <c r="CJ16" s="197">
        <f t="shared" ref="CJ16:CJ20" si="80">SUM(CH16:CI16)</f>
        <v>0</v>
      </c>
      <c r="CK16" s="196"/>
      <c r="CL16" s="196"/>
      <c r="CM16" s="197">
        <f t="shared" ref="CM16:CM20" si="81">SUM(CK16:CL16)</f>
        <v>0</v>
      </c>
      <c r="CN16" s="196"/>
      <c r="CO16" s="196"/>
      <c r="CP16" s="197">
        <f t="shared" ref="CP16:CP20" si="82">SUM(CN16:CO16)</f>
        <v>0</v>
      </c>
      <c r="CQ16" s="196"/>
      <c r="CR16" s="196"/>
      <c r="CS16" s="197">
        <f t="shared" ref="CS16:CS20" si="83">SUM(CQ16:CR16)</f>
        <v>0</v>
      </c>
      <c r="CT16" s="196"/>
      <c r="CU16" s="196"/>
      <c r="CV16" s="197">
        <f t="shared" ref="CV16:CV20" si="84">SUM(CT16:CU16)</f>
        <v>0</v>
      </c>
      <c r="CW16" s="196"/>
      <c r="CX16" s="196"/>
      <c r="CY16" s="197">
        <f t="shared" ref="CY16:CY20" si="85">SUM(CW16:CX16)</f>
        <v>0</v>
      </c>
      <c r="CZ16" s="196"/>
      <c r="DA16" s="196"/>
      <c r="DB16" s="197">
        <f t="shared" ref="DB16:DB20" si="86">SUM(CZ16:DA16)</f>
        <v>0</v>
      </c>
      <c r="DC16" s="196"/>
      <c r="DD16" s="196"/>
      <c r="DE16" s="197">
        <f t="shared" ref="DE16:DE20" si="87">SUM(DC16:DD16)</f>
        <v>0</v>
      </c>
      <c r="DF16" s="196"/>
      <c r="DG16" s="196"/>
      <c r="DH16" s="197">
        <f t="shared" ref="DH16:DH20" si="88">SUM(DF16:DG16)</f>
        <v>0</v>
      </c>
      <c r="DI16" s="196"/>
      <c r="DJ16" s="196"/>
      <c r="DK16" s="197">
        <f t="shared" ref="DK16:DK20" si="89">SUM(DI16:DJ16)</f>
        <v>0</v>
      </c>
      <c r="DL16" s="196"/>
      <c r="DM16" s="196"/>
      <c r="DN16" s="197">
        <f t="shared" ref="DN16:DN20" si="90">SUM(DL16:DM16)</f>
        <v>0</v>
      </c>
      <c r="DO16" s="196"/>
      <c r="DP16" s="196"/>
      <c r="DQ16" s="197">
        <f t="shared" ref="DQ16:DQ20" si="91">SUM(DO16:DP16)</f>
        <v>0</v>
      </c>
      <c r="DR16" s="196"/>
      <c r="DS16" s="196"/>
      <c r="DT16" s="197">
        <f t="shared" ref="DT16:DT20" si="92">SUM(DR16:DS16)</f>
        <v>0</v>
      </c>
      <c r="DU16" s="196"/>
      <c r="DV16" s="196"/>
      <c r="DW16" s="197">
        <f t="shared" ref="DW16:DW20" si="93">SUM(DU16:DV16)</f>
        <v>0</v>
      </c>
      <c r="DX16" s="196"/>
      <c r="DY16" s="196"/>
      <c r="DZ16" s="197">
        <f t="shared" ref="DZ16:DZ20" si="94">SUM(DX16:DY16)</f>
        <v>0</v>
      </c>
      <c r="EA16" s="196"/>
      <c r="EB16" s="196"/>
      <c r="EC16" s="197">
        <f t="shared" ref="EC16:EC20" si="95">SUM(EA16:EB16)</f>
        <v>0</v>
      </c>
      <c r="ED16" s="196"/>
      <c r="EE16" s="196"/>
      <c r="EF16" s="197">
        <f t="shared" ref="EF16:EF20" si="96">SUM(ED16:EE16)</f>
        <v>0</v>
      </c>
      <c r="EG16" s="196"/>
      <c r="EH16" s="196"/>
      <c r="EI16" s="197">
        <f t="shared" ref="EI16:EI20" si="97">SUM(EG16:EH16)</f>
        <v>0</v>
      </c>
      <c r="EJ16" s="196"/>
      <c r="EK16" s="196"/>
      <c r="EL16" s="197">
        <f t="shared" ref="EL16:EL20" si="98">SUM(EJ16:EK16)</f>
        <v>0</v>
      </c>
      <c r="EM16" s="196"/>
      <c r="EN16" s="196"/>
      <c r="EO16" s="197">
        <f t="shared" ref="EO16:EO20" si="99">SUM(EM16:EN16)</f>
        <v>0</v>
      </c>
      <c r="EP16" s="196"/>
      <c r="EQ16" s="196"/>
      <c r="ER16" s="197">
        <f t="shared" ref="ER16:ER20" si="100">SUM(EP16:EQ16)</f>
        <v>0</v>
      </c>
      <c r="ES16" s="196"/>
      <c r="ET16" s="196"/>
      <c r="EU16" s="197">
        <f t="shared" ref="EU16:EU20" si="101">SUM(ES16:ET16)</f>
        <v>0</v>
      </c>
      <c r="EV16" s="196"/>
      <c r="EW16" s="196"/>
      <c r="EX16" s="197">
        <f t="shared" ref="EX16:EX20" si="102">SUM(EV16:EW16)</f>
        <v>0</v>
      </c>
      <c r="EY16" s="196"/>
      <c r="EZ16" s="196"/>
      <c r="FA16" s="197">
        <f t="shared" ref="FA16:FA20" si="103">SUM(EY16:EZ16)</f>
        <v>0</v>
      </c>
      <c r="FB16" s="196"/>
      <c r="FC16" s="196"/>
      <c r="FD16" s="197">
        <f t="shared" ref="FD16:FD20" si="104">SUM(FB16:FC16)</f>
        <v>0</v>
      </c>
      <c r="FE16" s="196"/>
      <c r="FF16" s="196"/>
      <c r="FG16" s="197">
        <f t="shared" ref="FG16:FG20" si="105">SUM(FE16:FF16)</f>
        <v>0</v>
      </c>
      <c r="FH16" s="310"/>
      <c r="FI16" s="310"/>
      <c r="FJ16" s="197">
        <f t="shared" ref="FJ16:FJ20" si="106">SUM(FH16:FI16)</f>
        <v>0</v>
      </c>
      <c r="FL16" s="240">
        <f>FL15+7</f>
        <v>43198</v>
      </c>
      <c r="FM16" s="39">
        <f>FM15+1</f>
        <v>2</v>
      </c>
      <c r="FO16" s="240">
        <f>FO15+1</f>
        <v>43186</v>
      </c>
      <c r="FP16" s="236"/>
    </row>
    <row r="17" spans="1:172" x14ac:dyDescent="0.2">
      <c r="A17" s="39">
        <f t="shared" ref="A17:A80" si="107">+A16+1</f>
        <v>3</v>
      </c>
      <c r="B17" s="176"/>
      <c r="C17" s="282"/>
      <c r="D17" s="177"/>
      <c r="E17" s="38">
        <f t="shared" si="0"/>
        <v>43548</v>
      </c>
      <c r="F17" s="182"/>
      <c r="G17" s="197"/>
      <c r="H17" s="196"/>
      <c r="I17" s="196"/>
      <c r="J17" s="197">
        <f t="shared" si="54"/>
        <v>0</v>
      </c>
      <c r="K17" s="196"/>
      <c r="L17" s="196"/>
      <c r="M17" s="197">
        <f t="shared" si="55"/>
        <v>0</v>
      </c>
      <c r="N17" s="196"/>
      <c r="O17" s="196"/>
      <c r="P17" s="197">
        <f t="shared" si="56"/>
        <v>0</v>
      </c>
      <c r="Q17" s="196"/>
      <c r="R17" s="196"/>
      <c r="S17" s="197">
        <f t="shared" si="57"/>
        <v>0</v>
      </c>
      <c r="T17" s="196"/>
      <c r="U17" s="196"/>
      <c r="V17" s="197">
        <f t="shared" si="58"/>
        <v>0</v>
      </c>
      <c r="W17" s="196"/>
      <c r="X17" s="196"/>
      <c r="Y17" s="197">
        <f t="shared" si="59"/>
        <v>0</v>
      </c>
      <c r="Z17" s="196"/>
      <c r="AA17" s="196"/>
      <c r="AB17" s="197">
        <f t="shared" si="60"/>
        <v>0</v>
      </c>
      <c r="AC17" s="196"/>
      <c r="AD17" s="196"/>
      <c r="AE17" s="197">
        <f t="shared" si="61"/>
        <v>0</v>
      </c>
      <c r="AF17" s="196"/>
      <c r="AG17" s="196"/>
      <c r="AH17" s="197">
        <f t="shared" si="62"/>
        <v>0</v>
      </c>
      <c r="AI17" s="196"/>
      <c r="AJ17" s="196"/>
      <c r="AK17" s="197">
        <f t="shared" si="63"/>
        <v>0</v>
      </c>
      <c r="AL17" s="196"/>
      <c r="AM17" s="196"/>
      <c r="AN17" s="197">
        <f t="shared" si="64"/>
        <v>0</v>
      </c>
      <c r="AO17" s="196"/>
      <c r="AP17" s="196"/>
      <c r="AQ17" s="197">
        <f t="shared" si="65"/>
        <v>0</v>
      </c>
      <c r="AR17" s="196"/>
      <c r="AS17" s="196"/>
      <c r="AT17" s="197">
        <f t="shared" si="66"/>
        <v>0</v>
      </c>
      <c r="AU17" s="196"/>
      <c r="AV17" s="196"/>
      <c r="AW17" s="197">
        <f t="shared" si="67"/>
        <v>0</v>
      </c>
      <c r="AX17" s="196"/>
      <c r="AY17" s="196"/>
      <c r="AZ17" s="197">
        <f t="shared" si="68"/>
        <v>0</v>
      </c>
      <c r="BA17" s="196"/>
      <c r="BB17" s="196"/>
      <c r="BC17" s="197">
        <f t="shared" si="69"/>
        <v>0</v>
      </c>
      <c r="BD17" s="196"/>
      <c r="BE17" s="196"/>
      <c r="BF17" s="197">
        <f t="shared" si="70"/>
        <v>0</v>
      </c>
      <c r="BG17" s="196"/>
      <c r="BH17" s="196"/>
      <c r="BI17" s="197">
        <f t="shared" si="71"/>
        <v>0</v>
      </c>
      <c r="BJ17" s="196"/>
      <c r="BK17" s="196"/>
      <c r="BL17" s="197">
        <f t="shared" si="72"/>
        <v>0</v>
      </c>
      <c r="BM17" s="196"/>
      <c r="BN17" s="196"/>
      <c r="BO17" s="197">
        <f t="shared" si="73"/>
        <v>0</v>
      </c>
      <c r="BP17" s="196"/>
      <c r="BQ17" s="196"/>
      <c r="BR17" s="197">
        <f t="shared" si="74"/>
        <v>0</v>
      </c>
      <c r="BS17" s="196"/>
      <c r="BT17" s="196"/>
      <c r="BU17" s="197">
        <f t="shared" si="75"/>
        <v>0</v>
      </c>
      <c r="BV17" s="196"/>
      <c r="BW17" s="196"/>
      <c r="BX17" s="197">
        <f t="shared" si="76"/>
        <v>0</v>
      </c>
      <c r="BY17" s="196"/>
      <c r="BZ17" s="196"/>
      <c r="CA17" s="197">
        <f t="shared" si="77"/>
        <v>0</v>
      </c>
      <c r="CB17" s="196"/>
      <c r="CC17" s="196"/>
      <c r="CD17" s="197">
        <f t="shared" si="78"/>
        <v>0</v>
      </c>
      <c r="CE17" s="196"/>
      <c r="CF17" s="196"/>
      <c r="CG17" s="197">
        <f t="shared" si="79"/>
        <v>0</v>
      </c>
      <c r="CH17" s="196"/>
      <c r="CI17" s="196"/>
      <c r="CJ17" s="197">
        <f t="shared" si="80"/>
        <v>0</v>
      </c>
      <c r="CK17" s="196"/>
      <c r="CL17" s="196"/>
      <c r="CM17" s="197">
        <f t="shared" si="81"/>
        <v>0</v>
      </c>
      <c r="CN17" s="196"/>
      <c r="CO17" s="196"/>
      <c r="CP17" s="197">
        <f t="shared" si="82"/>
        <v>0</v>
      </c>
      <c r="CQ17" s="196"/>
      <c r="CR17" s="196"/>
      <c r="CS17" s="197">
        <f t="shared" si="83"/>
        <v>0</v>
      </c>
      <c r="CT17" s="196"/>
      <c r="CU17" s="196"/>
      <c r="CV17" s="197">
        <f t="shared" si="84"/>
        <v>0</v>
      </c>
      <c r="CW17" s="196"/>
      <c r="CX17" s="196"/>
      <c r="CY17" s="197">
        <f t="shared" si="85"/>
        <v>0</v>
      </c>
      <c r="CZ17" s="196"/>
      <c r="DA17" s="196"/>
      <c r="DB17" s="197">
        <f t="shared" si="86"/>
        <v>0</v>
      </c>
      <c r="DC17" s="196"/>
      <c r="DD17" s="196"/>
      <c r="DE17" s="197">
        <f t="shared" si="87"/>
        <v>0</v>
      </c>
      <c r="DF17" s="196"/>
      <c r="DG17" s="196"/>
      <c r="DH17" s="197">
        <f t="shared" si="88"/>
        <v>0</v>
      </c>
      <c r="DI17" s="196"/>
      <c r="DJ17" s="196"/>
      <c r="DK17" s="197">
        <f t="shared" si="89"/>
        <v>0</v>
      </c>
      <c r="DL17" s="196"/>
      <c r="DM17" s="196"/>
      <c r="DN17" s="197">
        <f t="shared" si="90"/>
        <v>0</v>
      </c>
      <c r="DO17" s="196"/>
      <c r="DP17" s="196"/>
      <c r="DQ17" s="197">
        <f t="shared" si="91"/>
        <v>0</v>
      </c>
      <c r="DR17" s="196"/>
      <c r="DS17" s="196"/>
      <c r="DT17" s="197">
        <f t="shared" si="92"/>
        <v>0</v>
      </c>
      <c r="DU17" s="196"/>
      <c r="DV17" s="196"/>
      <c r="DW17" s="197">
        <f t="shared" si="93"/>
        <v>0</v>
      </c>
      <c r="DX17" s="196"/>
      <c r="DY17" s="196"/>
      <c r="DZ17" s="197">
        <f t="shared" si="94"/>
        <v>0</v>
      </c>
      <c r="EA17" s="196"/>
      <c r="EB17" s="196"/>
      <c r="EC17" s="197">
        <f t="shared" si="95"/>
        <v>0</v>
      </c>
      <c r="ED17" s="196"/>
      <c r="EE17" s="196"/>
      <c r="EF17" s="197">
        <f t="shared" si="96"/>
        <v>0</v>
      </c>
      <c r="EG17" s="196"/>
      <c r="EH17" s="196"/>
      <c r="EI17" s="197">
        <f t="shared" si="97"/>
        <v>0</v>
      </c>
      <c r="EJ17" s="196"/>
      <c r="EK17" s="196"/>
      <c r="EL17" s="197">
        <f t="shared" si="98"/>
        <v>0</v>
      </c>
      <c r="EM17" s="196"/>
      <c r="EN17" s="196"/>
      <c r="EO17" s="197">
        <f t="shared" si="99"/>
        <v>0</v>
      </c>
      <c r="EP17" s="196"/>
      <c r="EQ17" s="196"/>
      <c r="ER17" s="197">
        <f t="shared" si="100"/>
        <v>0</v>
      </c>
      <c r="ES17" s="196"/>
      <c r="ET17" s="196"/>
      <c r="EU17" s="197">
        <f t="shared" si="101"/>
        <v>0</v>
      </c>
      <c r="EV17" s="196"/>
      <c r="EW17" s="196"/>
      <c r="EX17" s="197">
        <f t="shared" si="102"/>
        <v>0</v>
      </c>
      <c r="EY17" s="196"/>
      <c r="EZ17" s="196"/>
      <c r="FA17" s="197">
        <f t="shared" si="103"/>
        <v>0</v>
      </c>
      <c r="FB17" s="196"/>
      <c r="FC17" s="196"/>
      <c r="FD17" s="197">
        <f t="shared" si="104"/>
        <v>0</v>
      </c>
      <c r="FE17" s="196"/>
      <c r="FF17" s="196"/>
      <c r="FG17" s="197">
        <f t="shared" si="105"/>
        <v>0</v>
      </c>
      <c r="FH17" s="310"/>
      <c r="FI17" s="310"/>
      <c r="FJ17" s="197">
        <f t="shared" si="106"/>
        <v>0</v>
      </c>
      <c r="FL17" s="240">
        <f t="shared" ref="FL17:FL66" si="108">FL16+7</f>
        <v>43205</v>
      </c>
      <c r="FM17" s="39">
        <f t="shared" ref="FM17:FM66" si="109">FM16+1</f>
        <v>3</v>
      </c>
      <c r="FO17" s="240">
        <f t="shared" ref="FO17:FO20" si="110">FO16+1</f>
        <v>43187</v>
      </c>
      <c r="FP17" s="236"/>
    </row>
    <row r="18" spans="1:172" x14ac:dyDescent="0.2">
      <c r="A18" s="39">
        <f t="shared" si="107"/>
        <v>4</v>
      </c>
      <c r="B18" s="192"/>
      <c r="C18" s="282"/>
      <c r="D18" s="177"/>
      <c r="E18" s="38">
        <f t="shared" si="0"/>
        <v>43548</v>
      </c>
      <c r="F18" s="182"/>
      <c r="G18" s="197"/>
      <c r="H18" s="196"/>
      <c r="I18" s="196"/>
      <c r="J18" s="197">
        <f t="shared" si="54"/>
        <v>0</v>
      </c>
      <c r="K18" s="196"/>
      <c r="L18" s="196"/>
      <c r="M18" s="197">
        <f t="shared" si="55"/>
        <v>0</v>
      </c>
      <c r="N18" s="196"/>
      <c r="O18" s="196"/>
      <c r="P18" s="197">
        <f t="shared" si="56"/>
        <v>0</v>
      </c>
      <c r="Q18" s="196"/>
      <c r="R18" s="196"/>
      <c r="S18" s="197">
        <f t="shared" si="57"/>
        <v>0</v>
      </c>
      <c r="T18" s="196"/>
      <c r="U18" s="196"/>
      <c r="V18" s="197">
        <f t="shared" si="58"/>
        <v>0</v>
      </c>
      <c r="W18" s="196"/>
      <c r="X18" s="196"/>
      <c r="Y18" s="197">
        <f t="shared" si="59"/>
        <v>0</v>
      </c>
      <c r="Z18" s="196"/>
      <c r="AA18" s="196"/>
      <c r="AB18" s="197">
        <f t="shared" si="60"/>
        <v>0</v>
      </c>
      <c r="AC18" s="196"/>
      <c r="AD18" s="196"/>
      <c r="AE18" s="197">
        <f t="shared" si="61"/>
        <v>0</v>
      </c>
      <c r="AF18" s="196"/>
      <c r="AG18" s="196"/>
      <c r="AH18" s="197">
        <f t="shared" si="62"/>
        <v>0</v>
      </c>
      <c r="AI18" s="196"/>
      <c r="AJ18" s="196"/>
      <c r="AK18" s="197">
        <f t="shared" si="63"/>
        <v>0</v>
      </c>
      <c r="AL18" s="196"/>
      <c r="AM18" s="196"/>
      <c r="AN18" s="197">
        <f t="shared" si="64"/>
        <v>0</v>
      </c>
      <c r="AO18" s="196"/>
      <c r="AP18" s="196"/>
      <c r="AQ18" s="197">
        <f t="shared" si="65"/>
        <v>0</v>
      </c>
      <c r="AR18" s="196"/>
      <c r="AS18" s="196"/>
      <c r="AT18" s="197">
        <f t="shared" si="66"/>
        <v>0</v>
      </c>
      <c r="AU18" s="196"/>
      <c r="AV18" s="196"/>
      <c r="AW18" s="197">
        <f t="shared" si="67"/>
        <v>0</v>
      </c>
      <c r="AX18" s="196"/>
      <c r="AY18" s="196"/>
      <c r="AZ18" s="197">
        <f t="shared" si="68"/>
        <v>0</v>
      </c>
      <c r="BA18" s="196"/>
      <c r="BB18" s="196"/>
      <c r="BC18" s="197">
        <f t="shared" si="69"/>
        <v>0</v>
      </c>
      <c r="BD18" s="196"/>
      <c r="BE18" s="196"/>
      <c r="BF18" s="197">
        <f t="shared" si="70"/>
        <v>0</v>
      </c>
      <c r="BG18" s="196"/>
      <c r="BH18" s="196"/>
      <c r="BI18" s="197">
        <f t="shared" si="71"/>
        <v>0</v>
      </c>
      <c r="BJ18" s="196"/>
      <c r="BK18" s="196"/>
      <c r="BL18" s="197">
        <f t="shared" si="72"/>
        <v>0</v>
      </c>
      <c r="BM18" s="196"/>
      <c r="BN18" s="196"/>
      <c r="BO18" s="197">
        <f t="shared" si="73"/>
        <v>0</v>
      </c>
      <c r="BP18" s="196"/>
      <c r="BQ18" s="196"/>
      <c r="BR18" s="197">
        <f t="shared" si="74"/>
        <v>0</v>
      </c>
      <c r="BS18" s="196"/>
      <c r="BT18" s="196"/>
      <c r="BU18" s="197">
        <f t="shared" si="75"/>
        <v>0</v>
      </c>
      <c r="BV18" s="196"/>
      <c r="BW18" s="196"/>
      <c r="BX18" s="197">
        <f t="shared" si="76"/>
        <v>0</v>
      </c>
      <c r="BY18" s="196"/>
      <c r="BZ18" s="196"/>
      <c r="CA18" s="197">
        <f t="shared" si="77"/>
        <v>0</v>
      </c>
      <c r="CB18" s="196"/>
      <c r="CC18" s="196"/>
      <c r="CD18" s="197">
        <f t="shared" si="78"/>
        <v>0</v>
      </c>
      <c r="CE18" s="196"/>
      <c r="CF18" s="196"/>
      <c r="CG18" s="197">
        <f t="shared" si="79"/>
        <v>0</v>
      </c>
      <c r="CH18" s="196"/>
      <c r="CI18" s="196"/>
      <c r="CJ18" s="197">
        <f t="shared" si="80"/>
        <v>0</v>
      </c>
      <c r="CK18" s="196"/>
      <c r="CL18" s="196"/>
      <c r="CM18" s="197">
        <f t="shared" si="81"/>
        <v>0</v>
      </c>
      <c r="CN18" s="196"/>
      <c r="CO18" s="196"/>
      <c r="CP18" s="197">
        <f t="shared" si="82"/>
        <v>0</v>
      </c>
      <c r="CQ18" s="196"/>
      <c r="CR18" s="196"/>
      <c r="CS18" s="197">
        <f t="shared" si="83"/>
        <v>0</v>
      </c>
      <c r="CT18" s="196"/>
      <c r="CU18" s="196"/>
      <c r="CV18" s="197">
        <f t="shared" si="84"/>
        <v>0</v>
      </c>
      <c r="CW18" s="196"/>
      <c r="CX18" s="196"/>
      <c r="CY18" s="197">
        <f t="shared" si="85"/>
        <v>0</v>
      </c>
      <c r="CZ18" s="196"/>
      <c r="DA18" s="196"/>
      <c r="DB18" s="197">
        <f t="shared" si="86"/>
        <v>0</v>
      </c>
      <c r="DC18" s="196"/>
      <c r="DD18" s="196"/>
      <c r="DE18" s="197">
        <f t="shared" si="87"/>
        <v>0</v>
      </c>
      <c r="DF18" s="196"/>
      <c r="DG18" s="196"/>
      <c r="DH18" s="197">
        <f t="shared" si="88"/>
        <v>0</v>
      </c>
      <c r="DI18" s="196"/>
      <c r="DJ18" s="196"/>
      <c r="DK18" s="197">
        <f t="shared" si="89"/>
        <v>0</v>
      </c>
      <c r="DL18" s="196"/>
      <c r="DM18" s="196"/>
      <c r="DN18" s="197">
        <f t="shared" si="90"/>
        <v>0</v>
      </c>
      <c r="DO18" s="196"/>
      <c r="DP18" s="196"/>
      <c r="DQ18" s="197">
        <f t="shared" si="91"/>
        <v>0</v>
      </c>
      <c r="DR18" s="196"/>
      <c r="DS18" s="196"/>
      <c r="DT18" s="197">
        <f t="shared" si="92"/>
        <v>0</v>
      </c>
      <c r="DU18" s="196"/>
      <c r="DV18" s="196"/>
      <c r="DW18" s="197">
        <f t="shared" si="93"/>
        <v>0</v>
      </c>
      <c r="DX18" s="196"/>
      <c r="DY18" s="196"/>
      <c r="DZ18" s="197">
        <f t="shared" si="94"/>
        <v>0</v>
      </c>
      <c r="EA18" s="196"/>
      <c r="EB18" s="196"/>
      <c r="EC18" s="197">
        <f t="shared" si="95"/>
        <v>0</v>
      </c>
      <c r="ED18" s="196"/>
      <c r="EE18" s="196"/>
      <c r="EF18" s="197">
        <f t="shared" si="96"/>
        <v>0</v>
      </c>
      <c r="EG18" s="196"/>
      <c r="EH18" s="196"/>
      <c r="EI18" s="197">
        <f t="shared" si="97"/>
        <v>0</v>
      </c>
      <c r="EJ18" s="196"/>
      <c r="EK18" s="196"/>
      <c r="EL18" s="197">
        <f t="shared" si="98"/>
        <v>0</v>
      </c>
      <c r="EM18" s="196"/>
      <c r="EN18" s="196"/>
      <c r="EO18" s="197">
        <f t="shared" si="99"/>
        <v>0</v>
      </c>
      <c r="EP18" s="196"/>
      <c r="EQ18" s="196"/>
      <c r="ER18" s="197">
        <f t="shared" si="100"/>
        <v>0</v>
      </c>
      <c r="ES18" s="196"/>
      <c r="ET18" s="196"/>
      <c r="EU18" s="197">
        <f t="shared" si="101"/>
        <v>0</v>
      </c>
      <c r="EV18" s="196"/>
      <c r="EW18" s="196"/>
      <c r="EX18" s="197">
        <f t="shared" si="102"/>
        <v>0</v>
      </c>
      <c r="EY18" s="196"/>
      <c r="EZ18" s="196"/>
      <c r="FA18" s="197">
        <f t="shared" si="103"/>
        <v>0</v>
      </c>
      <c r="FB18" s="196"/>
      <c r="FC18" s="196"/>
      <c r="FD18" s="197">
        <f t="shared" si="104"/>
        <v>0</v>
      </c>
      <c r="FE18" s="196"/>
      <c r="FF18" s="196"/>
      <c r="FG18" s="197">
        <f t="shared" si="105"/>
        <v>0</v>
      </c>
      <c r="FH18" s="310"/>
      <c r="FI18" s="310"/>
      <c r="FJ18" s="197">
        <f t="shared" si="106"/>
        <v>0</v>
      </c>
      <c r="FL18" s="240">
        <f t="shared" si="108"/>
        <v>43212</v>
      </c>
      <c r="FM18" s="39">
        <f t="shared" si="109"/>
        <v>4</v>
      </c>
      <c r="FO18" s="240">
        <f t="shared" si="110"/>
        <v>43188</v>
      </c>
      <c r="FP18" s="236"/>
    </row>
    <row r="19" spans="1:172" x14ac:dyDescent="0.2">
      <c r="A19" s="39">
        <f t="shared" si="107"/>
        <v>5</v>
      </c>
      <c r="B19" s="176"/>
      <c r="C19" s="282"/>
      <c r="D19" s="177"/>
      <c r="E19" s="38">
        <f t="shared" si="0"/>
        <v>43548</v>
      </c>
      <c r="F19" s="182"/>
      <c r="G19" s="197"/>
      <c r="H19" s="196"/>
      <c r="I19" s="196"/>
      <c r="J19" s="197">
        <f t="shared" si="54"/>
        <v>0</v>
      </c>
      <c r="K19" s="196"/>
      <c r="L19" s="196"/>
      <c r="M19" s="197">
        <f t="shared" si="55"/>
        <v>0</v>
      </c>
      <c r="N19" s="196"/>
      <c r="O19" s="196"/>
      <c r="P19" s="197">
        <f t="shared" si="56"/>
        <v>0</v>
      </c>
      <c r="Q19" s="196"/>
      <c r="R19" s="196"/>
      <c r="S19" s="197">
        <f t="shared" si="57"/>
        <v>0</v>
      </c>
      <c r="T19" s="196"/>
      <c r="U19" s="196"/>
      <c r="V19" s="197">
        <f t="shared" si="58"/>
        <v>0</v>
      </c>
      <c r="W19" s="196"/>
      <c r="X19" s="196"/>
      <c r="Y19" s="197">
        <f t="shared" si="59"/>
        <v>0</v>
      </c>
      <c r="Z19" s="196"/>
      <c r="AA19" s="196"/>
      <c r="AB19" s="197">
        <f t="shared" si="60"/>
        <v>0</v>
      </c>
      <c r="AC19" s="196"/>
      <c r="AD19" s="196"/>
      <c r="AE19" s="197">
        <f t="shared" si="61"/>
        <v>0</v>
      </c>
      <c r="AF19" s="196"/>
      <c r="AG19" s="196"/>
      <c r="AH19" s="197">
        <f t="shared" si="62"/>
        <v>0</v>
      </c>
      <c r="AI19" s="196"/>
      <c r="AJ19" s="196"/>
      <c r="AK19" s="197">
        <f t="shared" si="63"/>
        <v>0</v>
      </c>
      <c r="AL19" s="196"/>
      <c r="AM19" s="196"/>
      <c r="AN19" s="197">
        <f t="shared" si="64"/>
        <v>0</v>
      </c>
      <c r="AO19" s="196"/>
      <c r="AP19" s="196"/>
      <c r="AQ19" s="197">
        <f t="shared" si="65"/>
        <v>0</v>
      </c>
      <c r="AR19" s="196"/>
      <c r="AS19" s="196"/>
      <c r="AT19" s="197">
        <f t="shared" si="66"/>
        <v>0</v>
      </c>
      <c r="AU19" s="196"/>
      <c r="AV19" s="196"/>
      <c r="AW19" s="197">
        <f t="shared" si="67"/>
        <v>0</v>
      </c>
      <c r="AX19" s="196"/>
      <c r="AY19" s="196"/>
      <c r="AZ19" s="197">
        <f t="shared" si="68"/>
        <v>0</v>
      </c>
      <c r="BA19" s="196"/>
      <c r="BB19" s="196"/>
      <c r="BC19" s="197">
        <f t="shared" si="69"/>
        <v>0</v>
      </c>
      <c r="BD19" s="196"/>
      <c r="BE19" s="196"/>
      <c r="BF19" s="197">
        <f t="shared" si="70"/>
        <v>0</v>
      </c>
      <c r="BG19" s="196"/>
      <c r="BH19" s="196"/>
      <c r="BI19" s="197">
        <f t="shared" si="71"/>
        <v>0</v>
      </c>
      <c r="BJ19" s="196"/>
      <c r="BK19" s="196"/>
      <c r="BL19" s="197">
        <f t="shared" si="72"/>
        <v>0</v>
      </c>
      <c r="BM19" s="196"/>
      <c r="BN19" s="196"/>
      <c r="BO19" s="197">
        <f t="shared" si="73"/>
        <v>0</v>
      </c>
      <c r="BP19" s="196"/>
      <c r="BQ19" s="196"/>
      <c r="BR19" s="197">
        <f t="shared" si="74"/>
        <v>0</v>
      </c>
      <c r="BS19" s="196"/>
      <c r="BT19" s="196"/>
      <c r="BU19" s="197">
        <f t="shared" si="75"/>
        <v>0</v>
      </c>
      <c r="BV19" s="196"/>
      <c r="BW19" s="196"/>
      <c r="BX19" s="197">
        <f t="shared" si="76"/>
        <v>0</v>
      </c>
      <c r="BY19" s="196"/>
      <c r="BZ19" s="196"/>
      <c r="CA19" s="197">
        <f t="shared" si="77"/>
        <v>0</v>
      </c>
      <c r="CB19" s="196"/>
      <c r="CC19" s="196"/>
      <c r="CD19" s="197">
        <f t="shared" si="78"/>
        <v>0</v>
      </c>
      <c r="CE19" s="196"/>
      <c r="CF19" s="196"/>
      <c r="CG19" s="197">
        <f t="shared" si="79"/>
        <v>0</v>
      </c>
      <c r="CH19" s="196"/>
      <c r="CI19" s="196"/>
      <c r="CJ19" s="197">
        <f t="shared" si="80"/>
        <v>0</v>
      </c>
      <c r="CK19" s="196"/>
      <c r="CL19" s="196"/>
      <c r="CM19" s="197">
        <f t="shared" si="81"/>
        <v>0</v>
      </c>
      <c r="CN19" s="196"/>
      <c r="CO19" s="196"/>
      <c r="CP19" s="197">
        <f t="shared" si="82"/>
        <v>0</v>
      </c>
      <c r="CQ19" s="196"/>
      <c r="CR19" s="196"/>
      <c r="CS19" s="197">
        <f t="shared" si="83"/>
        <v>0</v>
      </c>
      <c r="CT19" s="196"/>
      <c r="CU19" s="196"/>
      <c r="CV19" s="197">
        <f t="shared" si="84"/>
        <v>0</v>
      </c>
      <c r="CW19" s="196"/>
      <c r="CX19" s="196"/>
      <c r="CY19" s="197">
        <f t="shared" si="85"/>
        <v>0</v>
      </c>
      <c r="CZ19" s="196"/>
      <c r="DA19" s="196"/>
      <c r="DB19" s="197">
        <f t="shared" si="86"/>
        <v>0</v>
      </c>
      <c r="DC19" s="196"/>
      <c r="DD19" s="196"/>
      <c r="DE19" s="197">
        <f t="shared" si="87"/>
        <v>0</v>
      </c>
      <c r="DF19" s="196"/>
      <c r="DG19" s="196"/>
      <c r="DH19" s="197">
        <f t="shared" si="88"/>
        <v>0</v>
      </c>
      <c r="DI19" s="196"/>
      <c r="DJ19" s="196"/>
      <c r="DK19" s="197">
        <f t="shared" si="89"/>
        <v>0</v>
      </c>
      <c r="DL19" s="196"/>
      <c r="DM19" s="196"/>
      <c r="DN19" s="197">
        <f t="shared" si="90"/>
        <v>0</v>
      </c>
      <c r="DO19" s="196"/>
      <c r="DP19" s="196"/>
      <c r="DQ19" s="197">
        <f t="shared" si="91"/>
        <v>0</v>
      </c>
      <c r="DR19" s="196"/>
      <c r="DS19" s="196"/>
      <c r="DT19" s="197">
        <f t="shared" si="92"/>
        <v>0</v>
      </c>
      <c r="DU19" s="196"/>
      <c r="DV19" s="196"/>
      <c r="DW19" s="197">
        <f t="shared" si="93"/>
        <v>0</v>
      </c>
      <c r="DX19" s="196"/>
      <c r="DY19" s="196"/>
      <c r="DZ19" s="197">
        <f t="shared" si="94"/>
        <v>0</v>
      </c>
      <c r="EA19" s="196"/>
      <c r="EB19" s="196"/>
      <c r="EC19" s="197">
        <f t="shared" si="95"/>
        <v>0</v>
      </c>
      <c r="ED19" s="196"/>
      <c r="EE19" s="196"/>
      <c r="EF19" s="197">
        <f t="shared" si="96"/>
        <v>0</v>
      </c>
      <c r="EG19" s="196"/>
      <c r="EH19" s="196"/>
      <c r="EI19" s="197">
        <f t="shared" si="97"/>
        <v>0</v>
      </c>
      <c r="EJ19" s="196"/>
      <c r="EK19" s="196"/>
      <c r="EL19" s="197">
        <f t="shared" si="98"/>
        <v>0</v>
      </c>
      <c r="EM19" s="196"/>
      <c r="EN19" s="196"/>
      <c r="EO19" s="197">
        <f t="shared" si="99"/>
        <v>0</v>
      </c>
      <c r="EP19" s="196"/>
      <c r="EQ19" s="196"/>
      <c r="ER19" s="197">
        <f t="shared" si="100"/>
        <v>0</v>
      </c>
      <c r="ES19" s="196"/>
      <c r="ET19" s="196"/>
      <c r="EU19" s="197">
        <f t="shared" si="101"/>
        <v>0</v>
      </c>
      <c r="EV19" s="196"/>
      <c r="EW19" s="196"/>
      <c r="EX19" s="197">
        <f t="shared" si="102"/>
        <v>0</v>
      </c>
      <c r="EY19" s="196"/>
      <c r="EZ19" s="196"/>
      <c r="FA19" s="197">
        <f t="shared" si="103"/>
        <v>0</v>
      </c>
      <c r="FB19" s="196"/>
      <c r="FC19" s="196"/>
      <c r="FD19" s="197">
        <f t="shared" si="104"/>
        <v>0</v>
      </c>
      <c r="FE19" s="196"/>
      <c r="FF19" s="196"/>
      <c r="FG19" s="197">
        <f t="shared" si="105"/>
        <v>0</v>
      </c>
      <c r="FH19" s="310"/>
      <c r="FI19" s="310"/>
      <c r="FJ19" s="197">
        <f t="shared" si="106"/>
        <v>0</v>
      </c>
      <c r="FL19" s="240">
        <f t="shared" si="108"/>
        <v>43219</v>
      </c>
      <c r="FM19" s="39">
        <f t="shared" si="109"/>
        <v>5</v>
      </c>
      <c r="FO19" s="240">
        <f t="shared" si="110"/>
        <v>43189</v>
      </c>
      <c r="FP19" s="236"/>
    </row>
    <row r="20" spans="1:172" x14ac:dyDescent="0.2">
      <c r="A20" s="39">
        <f t="shared" si="107"/>
        <v>6</v>
      </c>
      <c r="B20" s="176"/>
      <c r="C20" s="282"/>
      <c r="D20" s="177"/>
      <c r="E20" s="38">
        <f t="shared" si="0"/>
        <v>43548</v>
      </c>
      <c r="F20" s="182"/>
      <c r="G20" s="197"/>
      <c r="H20" s="196"/>
      <c r="I20" s="196"/>
      <c r="J20" s="197">
        <f t="shared" si="54"/>
        <v>0</v>
      </c>
      <c r="K20" s="196"/>
      <c r="L20" s="196"/>
      <c r="M20" s="197">
        <f t="shared" si="55"/>
        <v>0</v>
      </c>
      <c r="N20" s="196"/>
      <c r="O20" s="196"/>
      <c r="P20" s="197">
        <f t="shared" si="56"/>
        <v>0</v>
      </c>
      <c r="Q20" s="196"/>
      <c r="R20" s="196"/>
      <c r="S20" s="197">
        <f t="shared" si="57"/>
        <v>0</v>
      </c>
      <c r="T20" s="196"/>
      <c r="U20" s="196"/>
      <c r="V20" s="197">
        <f t="shared" si="58"/>
        <v>0</v>
      </c>
      <c r="W20" s="196"/>
      <c r="X20" s="196"/>
      <c r="Y20" s="197">
        <f t="shared" si="59"/>
        <v>0</v>
      </c>
      <c r="Z20" s="196"/>
      <c r="AA20" s="196"/>
      <c r="AB20" s="197">
        <f t="shared" si="60"/>
        <v>0</v>
      </c>
      <c r="AC20" s="196"/>
      <c r="AD20" s="196"/>
      <c r="AE20" s="197">
        <f t="shared" si="61"/>
        <v>0</v>
      </c>
      <c r="AF20" s="196"/>
      <c r="AG20" s="196"/>
      <c r="AH20" s="197">
        <f t="shared" si="62"/>
        <v>0</v>
      </c>
      <c r="AI20" s="196"/>
      <c r="AJ20" s="196"/>
      <c r="AK20" s="197">
        <f t="shared" si="63"/>
        <v>0</v>
      </c>
      <c r="AL20" s="196"/>
      <c r="AM20" s="196"/>
      <c r="AN20" s="197">
        <f t="shared" si="64"/>
        <v>0</v>
      </c>
      <c r="AO20" s="196"/>
      <c r="AP20" s="196"/>
      <c r="AQ20" s="197">
        <f t="shared" si="65"/>
        <v>0</v>
      </c>
      <c r="AR20" s="196"/>
      <c r="AS20" s="196"/>
      <c r="AT20" s="197">
        <f t="shared" si="66"/>
        <v>0</v>
      </c>
      <c r="AU20" s="196"/>
      <c r="AV20" s="196"/>
      <c r="AW20" s="197">
        <f t="shared" si="67"/>
        <v>0</v>
      </c>
      <c r="AX20" s="196"/>
      <c r="AY20" s="196"/>
      <c r="AZ20" s="197">
        <f t="shared" si="68"/>
        <v>0</v>
      </c>
      <c r="BA20" s="196"/>
      <c r="BB20" s="196"/>
      <c r="BC20" s="197">
        <f t="shared" si="69"/>
        <v>0</v>
      </c>
      <c r="BD20" s="196"/>
      <c r="BE20" s="196"/>
      <c r="BF20" s="197">
        <f t="shared" si="70"/>
        <v>0</v>
      </c>
      <c r="BG20" s="196"/>
      <c r="BH20" s="196"/>
      <c r="BI20" s="197">
        <f t="shared" si="71"/>
        <v>0</v>
      </c>
      <c r="BJ20" s="196"/>
      <c r="BK20" s="196"/>
      <c r="BL20" s="197">
        <f t="shared" si="72"/>
        <v>0</v>
      </c>
      <c r="BM20" s="196"/>
      <c r="BN20" s="196"/>
      <c r="BO20" s="197">
        <f t="shared" si="73"/>
        <v>0</v>
      </c>
      <c r="BP20" s="196"/>
      <c r="BQ20" s="196"/>
      <c r="BR20" s="197">
        <f t="shared" si="74"/>
        <v>0</v>
      </c>
      <c r="BS20" s="196"/>
      <c r="BT20" s="196"/>
      <c r="BU20" s="197">
        <f t="shared" si="75"/>
        <v>0</v>
      </c>
      <c r="BV20" s="196"/>
      <c r="BW20" s="196"/>
      <c r="BX20" s="197">
        <f t="shared" si="76"/>
        <v>0</v>
      </c>
      <c r="BY20" s="196"/>
      <c r="BZ20" s="196"/>
      <c r="CA20" s="197">
        <f t="shared" si="77"/>
        <v>0</v>
      </c>
      <c r="CB20" s="196"/>
      <c r="CC20" s="196"/>
      <c r="CD20" s="197">
        <f t="shared" si="78"/>
        <v>0</v>
      </c>
      <c r="CE20" s="196"/>
      <c r="CF20" s="196"/>
      <c r="CG20" s="197">
        <f t="shared" si="79"/>
        <v>0</v>
      </c>
      <c r="CH20" s="196"/>
      <c r="CI20" s="196"/>
      <c r="CJ20" s="197">
        <f t="shared" si="80"/>
        <v>0</v>
      </c>
      <c r="CK20" s="196"/>
      <c r="CL20" s="196"/>
      <c r="CM20" s="197">
        <f t="shared" si="81"/>
        <v>0</v>
      </c>
      <c r="CN20" s="196"/>
      <c r="CO20" s="196"/>
      <c r="CP20" s="197">
        <f t="shared" si="82"/>
        <v>0</v>
      </c>
      <c r="CQ20" s="196"/>
      <c r="CR20" s="196"/>
      <c r="CS20" s="197">
        <f t="shared" si="83"/>
        <v>0</v>
      </c>
      <c r="CT20" s="196"/>
      <c r="CU20" s="196"/>
      <c r="CV20" s="197">
        <f t="shared" si="84"/>
        <v>0</v>
      </c>
      <c r="CW20" s="196"/>
      <c r="CX20" s="196"/>
      <c r="CY20" s="197">
        <f t="shared" si="85"/>
        <v>0</v>
      </c>
      <c r="CZ20" s="196"/>
      <c r="DA20" s="196"/>
      <c r="DB20" s="197">
        <f t="shared" si="86"/>
        <v>0</v>
      </c>
      <c r="DC20" s="196"/>
      <c r="DD20" s="196"/>
      <c r="DE20" s="197">
        <f t="shared" si="87"/>
        <v>0</v>
      </c>
      <c r="DF20" s="196"/>
      <c r="DG20" s="196"/>
      <c r="DH20" s="197">
        <f t="shared" si="88"/>
        <v>0</v>
      </c>
      <c r="DI20" s="196"/>
      <c r="DJ20" s="196"/>
      <c r="DK20" s="197">
        <f t="shared" si="89"/>
        <v>0</v>
      </c>
      <c r="DL20" s="196"/>
      <c r="DM20" s="196"/>
      <c r="DN20" s="197">
        <f t="shared" si="90"/>
        <v>0</v>
      </c>
      <c r="DO20" s="196"/>
      <c r="DP20" s="196"/>
      <c r="DQ20" s="197">
        <f t="shared" si="91"/>
        <v>0</v>
      </c>
      <c r="DR20" s="196"/>
      <c r="DS20" s="196"/>
      <c r="DT20" s="197">
        <f t="shared" si="92"/>
        <v>0</v>
      </c>
      <c r="DU20" s="196"/>
      <c r="DV20" s="196"/>
      <c r="DW20" s="197">
        <f t="shared" si="93"/>
        <v>0</v>
      </c>
      <c r="DX20" s="196"/>
      <c r="DY20" s="196"/>
      <c r="DZ20" s="197">
        <f t="shared" si="94"/>
        <v>0</v>
      </c>
      <c r="EA20" s="196"/>
      <c r="EB20" s="196"/>
      <c r="EC20" s="197">
        <f t="shared" si="95"/>
        <v>0</v>
      </c>
      <c r="ED20" s="196"/>
      <c r="EE20" s="196"/>
      <c r="EF20" s="197">
        <f t="shared" si="96"/>
        <v>0</v>
      </c>
      <c r="EG20" s="196"/>
      <c r="EH20" s="196"/>
      <c r="EI20" s="197">
        <f t="shared" si="97"/>
        <v>0</v>
      </c>
      <c r="EJ20" s="196"/>
      <c r="EK20" s="196"/>
      <c r="EL20" s="197">
        <f t="shared" si="98"/>
        <v>0</v>
      </c>
      <c r="EM20" s="196"/>
      <c r="EN20" s="196"/>
      <c r="EO20" s="197">
        <f t="shared" si="99"/>
        <v>0</v>
      </c>
      <c r="EP20" s="196"/>
      <c r="EQ20" s="196"/>
      <c r="ER20" s="197">
        <f t="shared" si="100"/>
        <v>0</v>
      </c>
      <c r="ES20" s="196"/>
      <c r="ET20" s="196"/>
      <c r="EU20" s="197">
        <f t="shared" si="101"/>
        <v>0</v>
      </c>
      <c r="EV20" s="196"/>
      <c r="EW20" s="196"/>
      <c r="EX20" s="197">
        <f t="shared" si="102"/>
        <v>0</v>
      </c>
      <c r="EY20" s="196"/>
      <c r="EZ20" s="196"/>
      <c r="FA20" s="197">
        <f t="shared" si="103"/>
        <v>0</v>
      </c>
      <c r="FB20" s="196"/>
      <c r="FC20" s="196"/>
      <c r="FD20" s="197">
        <f t="shared" si="104"/>
        <v>0</v>
      </c>
      <c r="FE20" s="196"/>
      <c r="FF20" s="196"/>
      <c r="FG20" s="197">
        <f t="shared" si="105"/>
        <v>0</v>
      </c>
      <c r="FH20" s="310"/>
      <c r="FI20" s="310"/>
      <c r="FJ20" s="197">
        <f t="shared" si="106"/>
        <v>0</v>
      </c>
      <c r="FL20" s="240">
        <f t="shared" si="108"/>
        <v>43226</v>
      </c>
      <c r="FM20" s="39">
        <f t="shared" si="109"/>
        <v>6</v>
      </c>
      <c r="FO20" s="240">
        <f t="shared" si="110"/>
        <v>43190</v>
      </c>
      <c r="FP20" s="236"/>
    </row>
    <row r="21" spans="1:172" x14ac:dyDescent="0.2">
      <c r="A21" s="39">
        <f t="shared" si="107"/>
        <v>7</v>
      </c>
      <c r="B21" s="176"/>
      <c r="C21" s="282"/>
      <c r="D21" s="177"/>
      <c r="E21" s="38">
        <f t="shared" si="0"/>
        <v>43548</v>
      </c>
      <c r="F21" s="177"/>
      <c r="G21" s="197"/>
      <c r="H21" s="196"/>
      <c r="I21" s="196"/>
      <c r="J21" s="197">
        <f t="shared" ref="J21" si="111">SUM(H21:I21)</f>
        <v>0</v>
      </c>
      <c r="K21" s="196"/>
      <c r="L21" s="196"/>
      <c r="M21" s="197">
        <f t="shared" ref="M21:M34" si="112">SUM(K21:L21)</f>
        <v>0</v>
      </c>
      <c r="N21" s="196"/>
      <c r="O21" s="196"/>
      <c r="P21" s="197">
        <f t="shared" ref="P21:P34" si="113">SUM(N21:O21)</f>
        <v>0</v>
      </c>
      <c r="Q21" s="196"/>
      <c r="R21" s="196"/>
      <c r="S21" s="197">
        <f t="shared" si="4"/>
        <v>0</v>
      </c>
      <c r="T21" s="196"/>
      <c r="U21" s="196"/>
      <c r="V21" s="197">
        <f t="shared" si="5"/>
        <v>0</v>
      </c>
      <c r="W21" s="196"/>
      <c r="X21" s="196"/>
      <c r="Y21" s="197">
        <f t="shared" si="6"/>
        <v>0</v>
      </c>
      <c r="Z21" s="196"/>
      <c r="AA21" s="196"/>
      <c r="AB21" s="197">
        <f t="shared" si="7"/>
        <v>0</v>
      </c>
      <c r="AC21" s="196"/>
      <c r="AD21" s="196"/>
      <c r="AE21" s="197">
        <f t="shared" si="8"/>
        <v>0</v>
      </c>
      <c r="AF21" s="196"/>
      <c r="AG21" s="196"/>
      <c r="AH21" s="197">
        <f t="shared" si="9"/>
        <v>0</v>
      </c>
      <c r="AI21" s="196"/>
      <c r="AJ21" s="196"/>
      <c r="AK21" s="197">
        <f t="shared" si="10"/>
        <v>0</v>
      </c>
      <c r="AL21" s="196"/>
      <c r="AM21" s="196"/>
      <c r="AN21" s="197">
        <f t="shared" si="11"/>
        <v>0</v>
      </c>
      <c r="AO21" s="196"/>
      <c r="AP21" s="196"/>
      <c r="AQ21" s="197">
        <f t="shared" si="12"/>
        <v>0</v>
      </c>
      <c r="AR21" s="196"/>
      <c r="AS21" s="196"/>
      <c r="AT21" s="197">
        <f t="shared" si="13"/>
        <v>0</v>
      </c>
      <c r="AU21" s="196"/>
      <c r="AV21" s="196"/>
      <c r="AW21" s="197">
        <f t="shared" si="14"/>
        <v>0</v>
      </c>
      <c r="AX21" s="196"/>
      <c r="AY21" s="196"/>
      <c r="AZ21" s="197">
        <f t="shared" si="15"/>
        <v>0</v>
      </c>
      <c r="BA21" s="196"/>
      <c r="BB21" s="196"/>
      <c r="BC21" s="197">
        <f t="shared" si="16"/>
        <v>0</v>
      </c>
      <c r="BD21" s="196"/>
      <c r="BE21" s="196"/>
      <c r="BF21" s="197">
        <f t="shared" ref="BF21:BF34" si="114">SUM(BD21:BE21)</f>
        <v>0</v>
      </c>
      <c r="BG21" s="196"/>
      <c r="BH21" s="196"/>
      <c r="BI21" s="197">
        <f t="shared" ref="BI21:BI34" si="115">SUM(BG21:BH21)</f>
        <v>0</v>
      </c>
      <c r="BJ21" s="196"/>
      <c r="BK21" s="196"/>
      <c r="BL21" s="197">
        <f t="shared" ref="BL21:BL34" si="116">SUM(BJ21:BK21)</f>
        <v>0</v>
      </c>
      <c r="BM21" s="196"/>
      <c r="BN21" s="196"/>
      <c r="BO21" s="197">
        <f t="shared" ref="BO21:BO34" si="117">SUM(BM21:BN21)</f>
        <v>0</v>
      </c>
      <c r="BP21" s="196"/>
      <c r="BQ21" s="196"/>
      <c r="BR21" s="197">
        <f t="shared" ref="BR21:BR34" si="118">SUM(BP21:BQ21)</f>
        <v>0</v>
      </c>
      <c r="BS21" s="196"/>
      <c r="BT21" s="196"/>
      <c r="BU21" s="197">
        <f t="shared" ref="BU21:BU34" si="119">SUM(BS21:BT21)</f>
        <v>0</v>
      </c>
      <c r="BV21" s="196"/>
      <c r="BW21" s="196"/>
      <c r="BX21" s="197">
        <f t="shared" ref="BX21:BX34" si="120">SUM(BV21:BW21)</f>
        <v>0</v>
      </c>
      <c r="BY21" s="196"/>
      <c r="BZ21" s="196"/>
      <c r="CA21" s="197">
        <f t="shared" ref="CA21:CA34" si="121">SUM(BY21:BZ21)</f>
        <v>0</v>
      </c>
      <c r="CB21" s="196"/>
      <c r="CC21" s="196"/>
      <c r="CD21" s="197">
        <f t="shared" ref="CD21:CD34" si="122">SUM(CB21:CC21)</f>
        <v>0</v>
      </c>
      <c r="CE21" s="196"/>
      <c r="CF21" s="196"/>
      <c r="CG21" s="197">
        <f t="shared" ref="CG21:CG34" si="123">SUM(CE21:CF21)</f>
        <v>0</v>
      </c>
      <c r="CH21" s="196"/>
      <c r="CI21" s="196"/>
      <c r="CJ21" s="197">
        <f t="shared" ref="CJ21:CJ34" si="124">SUM(CH21:CI21)</f>
        <v>0</v>
      </c>
      <c r="CK21" s="196"/>
      <c r="CL21" s="196"/>
      <c r="CM21" s="197">
        <f t="shared" ref="CM21:CM34" si="125">SUM(CK21:CL21)</f>
        <v>0</v>
      </c>
      <c r="CN21" s="196"/>
      <c r="CO21" s="196"/>
      <c r="CP21" s="197">
        <f t="shared" ref="CP21:CP34" si="126">SUM(CN21:CO21)</f>
        <v>0</v>
      </c>
      <c r="CQ21" s="196"/>
      <c r="CR21" s="196"/>
      <c r="CS21" s="197">
        <f t="shared" ref="CS21:CS34" si="127">SUM(CQ21:CR21)</f>
        <v>0</v>
      </c>
      <c r="CT21" s="196"/>
      <c r="CU21" s="196"/>
      <c r="CV21" s="197">
        <f t="shared" ref="CV21:CV34" si="128">SUM(CT21:CU21)</f>
        <v>0</v>
      </c>
      <c r="CW21" s="196"/>
      <c r="CX21" s="196"/>
      <c r="CY21" s="197">
        <f t="shared" ref="CY21:CY34" si="129">SUM(CW21:CX21)</f>
        <v>0</v>
      </c>
      <c r="CZ21" s="196"/>
      <c r="DA21" s="196"/>
      <c r="DB21" s="197">
        <f t="shared" ref="DB21:DB34" si="130">SUM(CZ21:DA21)</f>
        <v>0</v>
      </c>
      <c r="DC21" s="196"/>
      <c r="DD21" s="196"/>
      <c r="DE21" s="197">
        <f t="shared" ref="DE21:DE34" si="131">SUM(DC21:DD21)</f>
        <v>0</v>
      </c>
      <c r="DF21" s="196"/>
      <c r="DG21" s="196"/>
      <c r="DH21" s="197">
        <f t="shared" ref="DH21:DH34" si="132">SUM(DF21:DG21)</f>
        <v>0</v>
      </c>
      <c r="DI21" s="196"/>
      <c r="DJ21" s="196"/>
      <c r="DK21" s="197">
        <f t="shared" ref="DK21:DK34" si="133">SUM(DI21:DJ21)</f>
        <v>0</v>
      </c>
      <c r="DL21" s="196"/>
      <c r="DM21" s="196"/>
      <c r="DN21" s="197">
        <f t="shared" ref="DN21:DN34" si="134">SUM(DL21:DM21)</f>
        <v>0</v>
      </c>
      <c r="DO21" s="196"/>
      <c r="DP21" s="196"/>
      <c r="DQ21" s="197">
        <f t="shared" ref="DQ21:DQ34" si="135">SUM(DO21:DP21)</f>
        <v>0</v>
      </c>
      <c r="DR21" s="196"/>
      <c r="DS21" s="196"/>
      <c r="DT21" s="197">
        <f t="shared" ref="DT21:DT34" si="136">SUM(DR21:DS21)</f>
        <v>0</v>
      </c>
      <c r="DU21" s="196"/>
      <c r="DV21" s="196"/>
      <c r="DW21" s="197">
        <f t="shared" ref="DW21:DW34" si="137">SUM(DU21:DV21)</f>
        <v>0</v>
      </c>
      <c r="DX21" s="196"/>
      <c r="DY21" s="196"/>
      <c r="DZ21" s="197">
        <f t="shared" ref="DZ21:DZ34" si="138">SUM(DX21:DY21)</f>
        <v>0</v>
      </c>
      <c r="EA21" s="196"/>
      <c r="EB21" s="196"/>
      <c r="EC21" s="197">
        <f t="shared" ref="EC21:EC34" si="139">SUM(EA21:EB21)</f>
        <v>0</v>
      </c>
      <c r="ED21" s="196"/>
      <c r="EE21" s="196"/>
      <c r="EF21" s="197">
        <f t="shared" ref="EF21:EF34" si="140">SUM(ED21:EE21)</f>
        <v>0</v>
      </c>
      <c r="EG21" s="196"/>
      <c r="EH21" s="196"/>
      <c r="EI21" s="197">
        <f t="shared" ref="EI21:EI34" si="141">SUM(EG21:EH21)</f>
        <v>0</v>
      </c>
      <c r="EJ21" s="196"/>
      <c r="EK21" s="196"/>
      <c r="EL21" s="197">
        <f t="shared" ref="EL21:EL34" si="142">SUM(EJ21:EK21)</f>
        <v>0</v>
      </c>
      <c r="EM21" s="196"/>
      <c r="EN21" s="196"/>
      <c r="EO21" s="197">
        <f t="shared" ref="EO21:EO34" si="143">SUM(EM21:EN21)</f>
        <v>0</v>
      </c>
      <c r="EP21" s="196"/>
      <c r="EQ21" s="196"/>
      <c r="ER21" s="197">
        <f t="shared" ref="ER21:ER34" si="144">SUM(EP21:EQ21)</f>
        <v>0</v>
      </c>
      <c r="ES21" s="196"/>
      <c r="ET21" s="196"/>
      <c r="EU21" s="197">
        <f t="shared" ref="EU21:EU34" si="145">SUM(ES21:ET21)</f>
        <v>0</v>
      </c>
      <c r="EV21" s="196"/>
      <c r="EW21" s="196"/>
      <c r="EX21" s="197">
        <f t="shared" ref="EX21:EX34" si="146">SUM(EV21:EW21)</f>
        <v>0</v>
      </c>
      <c r="EY21" s="196"/>
      <c r="EZ21" s="196"/>
      <c r="FA21" s="197">
        <f t="shared" ref="FA21:FA34" si="147">SUM(EY21:EZ21)</f>
        <v>0</v>
      </c>
      <c r="FB21" s="196"/>
      <c r="FC21" s="196"/>
      <c r="FD21" s="197">
        <f t="shared" ref="FD21:FD34" si="148">SUM(FB21:FC21)</f>
        <v>0</v>
      </c>
      <c r="FE21" s="196"/>
      <c r="FF21" s="196"/>
      <c r="FG21" s="197">
        <f t="shared" ref="FG21:FG34" si="149">SUM(FE21:FF21)</f>
        <v>0</v>
      </c>
      <c r="FH21" s="310"/>
      <c r="FI21" s="310"/>
      <c r="FJ21" s="197">
        <f t="shared" ref="FJ21:FJ34" si="150">SUM(FH21:FI21)</f>
        <v>0</v>
      </c>
      <c r="FL21" s="240">
        <f t="shared" si="108"/>
        <v>43233</v>
      </c>
      <c r="FM21" s="39">
        <f t="shared" si="109"/>
        <v>7</v>
      </c>
      <c r="FO21" s="240">
        <f>FO20+1</f>
        <v>43191</v>
      </c>
      <c r="FP21" s="236"/>
    </row>
    <row r="22" spans="1:172" x14ac:dyDescent="0.2">
      <c r="A22" s="39">
        <f t="shared" si="107"/>
        <v>8</v>
      </c>
      <c r="B22" s="176"/>
      <c r="C22" s="282"/>
      <c r="D22" s="177"/>
      <c r="E22" s="38">
        <f t="shared" si="0"/>
        <v>43548</v>
      </c>
      <c r="F22" s="182"/>
      <c r="G22" s="197"/>
      <c r="H22" s="196"/>
      <c r="I22" s="196"/>
      <c r="J22" s="197">
        <f t="shared" ref="J22:J34" si="151">SUM(H22:I22)</f>
        <v>0</v>
      </c>
      <c r="K22" s="196"/>
      <c r="L22" s="196"/>
      <c r="M22" s="197">
        <f t="shared" si="112"/>
        <v>0</v>
      </c>
      <c r="N22" s="196"/>
      <c r="O22" s="196"/>
      <c r="P22" s="197">
        <f t="shared" si="113"/>
        <v>0</v>
      </c>
      <c r="Q22" s="196"/>
      <c r="R22" s="196"/>
      <c r="S22" s="197">
        <f t="shared" ref="S22:S34" si="152">SUM(Q22:R22)</f>
        <v>0</v>
      </c>
      <c r="T22" s="196"/>
      <c r="U22" s="196"/>
      <c r="V22" s="197">
        <f t="shared" ref="V22:V34" si="153">SUM(T22:U22)</f>
        <v>0</v>
      </c>
      <c r="W22" s="196"/>
      <c r="X22" s="196"/>
      <c r="Y22" s="197">
        <f t="shared" ref="Y22:Y34" si="154">SUM(W22:X22)</f>
        <v>0</v>
      </c>
      <c r="Z22" s="196"/>
      <c r="AA22" s="196"/>
      <c r="AB22" s="197">
        <f t="shared" ref="AB22:AB34" si="155">SUM(Z22:AA22)</f>
        <v>0</v>
      </c>
      <c r="AC22" s="196"/>
      <c r="AD22" s="196"/>
      <c r="AE22" s="197">
        <f t="shared" ref="AE22:AE34" si="156">SUM(AC22:AD22)</f>
        <v>0</v>
      </c>
      <c r="AF22" s="196"/>
      <c r="AG22" s="196"/>
      <c r="AH22" s="197">
        <f t="shared" ref="AH22:AH34" si="157">SUM(AF22:AG22)</f>
        <v>0</v>
      </c>
      <c r="AI22" s="196"/>
      <c r="AJ22" s="196"/>
      <c r="AK22" s="197">
        <f t="shared" ref="AK22:AK34" si="158">SUM(AI22:AJ22)</f>
        <v>0</v>
      </c>
      <c r="AL22" s="196"/>
      <c r="AM22" s="196"/>
      <c r="AN22" s="197">
        <f t="shared" ref="AN22:AN34" si="159">SUM(AL22:AM22)</f>
        <v>0</v>
      </c>
      <c r="AO22" s="196"/>
      <c r="AP22" s="196"/>
      <c r="AQ22" s="197">
        <f t="shared" ref="AQ22:AQ34" si="160">SUM(AO22:AP22)</f>
        <v>0</v>
      </c>
      <c r="AR22" s="196"/>
      <c r="AS22" s="196"/>
      <c r="AT22" s="197">
        <f t="shared" ref="AT22:AT34" si="161">SUM(AR22:AS22)</f>
        <v>0</v>
      </c>
      <c r="AU22" s="196"/>
      <c r="AV22" s="196"/>
      <c r="AW22" s="197">
        <f t="shared" ref="AW22:AW34" si="162">SUM(AU22:AV22)</f>
        <v>0</v>
      </c>
      <c r="AX22" s="196"/>
      <c r="AY22" s="196"/>
      <c r="AZ22" s="197">
        <f t="shared" ref="AZ22:AZ34" si="163">SUM(AX22:AY22)</f>
        <v>0</v>
      </c>
      <c r="BA22" s="196"/>
      <c r="BB22" s="196"/>
      <c r="BC22" s="197">
        <f t="shared" ref="BC22:BC34" si="164">SUM(BA22:BB22)</f>
        <v>0</v>
      </c>
      <c r="BD22" s="196"/>
      <c r="BE22" s="196"/>
      <c r="BF22" s="197">
        <f t="shared" si="114"/>
        <v>0</v>
      </c>
      <c r="BG22" s="196"/>
      <c r="BH22" s="196"/>
      <c r="BI22" s="197">
        <f t="shared" si="115"/>
        <v>0</v>
      </c>
      <c r="BJ22" s="196"/>
      <c r="BK22" s="196"/>
      <c r="BL22" s="197">
        <f t="shared" si="116"/>
        <v>0</v>
      </c>
      <c r="BM22" s="196"/>
      <c r="BN22" s="196"/>
      <c r="BO22" s="197">
        <f t="shared" si="117"/>
        <v>0</v>
      </c>
      <c r="BP22" s="196"/>
      <c r="BQ22" s="196"/>
      <c r="BR22" s="197">
        <f t="shared" si="118"/>
        <v>0</v>
      </c>
      <c r="BS22" s="196"/>
      <c r="BT22" s="196"/>
      <c r="BU22" s="197">
        <f t="shared" si="119"/>
        <v>0</v>
      </c>
      <c r="BV22" s="196"/>
      <c r="BW22" s="196"/>
      <c r="BX22" s="197">
        <f t="shared" si="120"/>
        <v>0</v>
      </c>
      <c r="BY22" s="196"/>
      <c r="BZ22" s="196"/>
      <c r="CA22" s="197">
        <f t="shared" si="121"/>
        <v>0</v>
      </c>
      <c r="CB22" s="196"/>
      <c r="CC22" s="196"/>
      <c r="CD22" s="197">
        <f t="shared" si="122"/>
        <v>0</v>
      </c>
      <c r="CE22" s="196"/>
      <c r="CF22" s="196"/>
      <c r="CG22" s="197">
        <f t="shared" si="123"/>
        <v>0</v>
      </c>
      <c r="CH22" s="196"/>
      <c r="CI22" s="196"/>
      <c r="CJ22" s="197">
        <f t="shared" si="124"/>
        <v>0</v>
      </c>
      <c r="CK22" s="196"/>
      <c r="CL22" s="196"/>
      <c r="CM22" s="197">
        <f t="shared" si="125"/>
        <v>0</v>
      </c>
      <c r="CN22" s="196"/>
      <c r="CO22" s="196"/>
      <c r="CP22" s="197">
        <f t="shared" si="126"/>
        <v>0</v>
      </c>
      <c r="CQ22" s="196"/>
      <c r="CR22" s="196"/>
      <c r="CS22" s="197">
        <f t="shared" si="127"/>
        <v>0</v>
      </c>
      <c r="CT22" s="196"/>
      <c r="CU22" s="196"/>
      <c r="CV22" s="197">
        <f t="shared" si="128"/>
        <v>0</v>
      </c>
      <c r="CW22" s="196"/>
      <c r="CX22" s="196"/>
      <c r="CY22" s="197">
        <f t="shared" si="129"/>
        <v>0</v>
      </c>
      <c r="CZ22" s="196"/>
      <c r="DA22" s="196"/>
      <c r="DB22" s="197">
        <f t="shared" si="130"/>
        <v>0</v>
      </c>
      <c r="DC22" s="196"/>
      <c r="DD22" s="196"/>
      <c r="DE22" s="197">
        <f t="shared" si="131"/>
        <v>0</v>
      </c>
      <c r="DF22" s="196"/>
      <c r="DG22" s="196"/>
      <c r="DH22" s="197">
        <f t="shared" si="132"/>
        <v>0</v>
      </c>
      <c r="DI22" s="196"/>
      <c r="DJ22" s="196"/>
      <c r="DK22" s="197">
        <f t="shared" si="133"/>
        <v>0</v>
      </c>
      <c r="DL22" s="196"/>
      <c r="DM22" s="196"/>
      <c r="DN22" s="197">
        <f t="shared" si="134"/>
        <v>0</v>
      </c>
      <c r="DO22" s="196"/>
      <c r="DP22" s="196"/>
      <c r="DQ22" s="197">
        <f t="shared" si="135"/>
        <v>0</v>
      </c>
      <c r="DR22" s="196"/>
      <c r="DS22" s="196"/>
      <c r="DT22" s="197">
        <f t="shared" si="136"/>
        <v>0</v>
      </c>
      <c r="DU22" s="196"/>
      <c r="DV22" s="196"/>
      <c r="DW22" s="197">
        <f t="shared" si="137"/>
        <v>0</v>
      </c>
      <c r="DX22" s="196"/>
      <c r="DY22" s="196"/>
      <c r="DZ22" s="197">
        <f t="shared" si="138"/>
        <v>0</v>
      </c>
      <c r="EA22" s="196"/>
      <c r="EB22" s="196"/>
      <c r="EC22" s="197">
        <f t="shared" si="139"/>
        <v>0</v>
      </c>
      <c r="ED22" s="196"/>
      <c r="EE22" s="196"/>
      <c r="EF22" s="197">
        <f t="shared" si="140"/>
        <v>0</v>
      </c>
      <c r="EG22" s="196"/>
      <c r="EH22" s="196"/>
      <c r="EI22" s="197">
        <f t="shared" si="141"/>
        <v>0</v>
      </c>
      <c r="EJ22" s="196"/>
      <c r="EK22" s="196"/>
      <c r="EL22" s="197">
        <f t="shared" si="142"/>
        <v>0</v>
      </c>
      <c r="EM22" s="196"/>
      <c r="EN22" s="196"/>
      <c r="EO22" s="197">
        <f t="shared" si="143"/>
        <v>0</v>
      </c>
      <c r="EP22" s="196"/>
      <c r="EQ22" s="196"/>
      <c r="ER22" s="197">
        <f t="shared" si="144"/>
        <v>0</v>
      </c>
      <c r="ES22" s="196"/>
      <c r="ET22" s="196"/>
      <c r="EU22" s="197">
        <f t="shared" si="145"/>
        <v>0</v>
      </c>
      <c r="EV22" s="196"/>
      <c r="EW22" s="196"/>
      <c r="EX22" s="197">
        <f t="shared" si="146"/>
        <v>0</v>
      </c>
      <c r="EY22" s="196"/>
      <c r="EZ22" s="196"/>
      <c r="FA22" s="197">
        <f t="shared" si="147"/>
        <v>0</v>
      </c>
      <c r="FB22" s="196"/>
      <c r="FC22" s="196"/>
      <c r="FD22" s="197">
        <f t="shared" si="148"/>
        <v>0</v>
      </c>
      <c r="FE22" s="196"/>
      <c r="FF22" s="196"/>
      <c r="FG22" s="197">
        <f t="shared" si="149"/>
        <v>0</v>
      </c>
      <c r="FH22" s="310"/>
      <c r="FI22" s="310"/>
      <c r="FJ22" s="197">
        <f t="shared" si="150"/>
        <v>0</v>
      </c>
      <c r="FK22" s="236"/>
      <c r="FL22" s="240">
        <f t="shared" si="108"/>
        <v>43240</v>
      </c>
      <c r="FM22" s="39">
        <f t="shared" si="109"/>
        <v>8</v>
      </c>
      <c r="FO22" s="236"/>
      <c r="FP22" s="236"/>
    </row>
    <row r="23" spans="1:172" x14ac:dyDescent="0.2">
      <c r="A23" s="39">
        <f t="shared" si="107"/>
        <v>9</v>
      </c>
      <c r="B23" s="176"/>
      <c r="C23" s="282"/>
      <c r="D23" s="177"/>
      <c r="E23" s="38">
        <f t="shared" si="0"/>
        <v>43548</v>
      </c>
      <c r="F23" s="182"/>
      <c r="G23" s="197"/>
      <c r="H23" s="196"/>
      <c r="I23" s="196"/>
      <c r="J23" s="197">
        <f t="shared" si="151"/>
        <v>0</v>
      </c>
      <c r="K23" s="196"/>
      <c r="L23" s="196"/>
      <c r="M23" s="197">
        <f t="shared" si="112"/>
        <v>0</v>
      </c>
      <c r="N23" s="196"/>
      <c r="O23" s="196"/>
      <c r="P23" s="197">
        <f t="shared" si="113"/>
        <v>0</v>
      </c>
      <c r="Q23" s="196"/>
      <c r="R23" s="196"/>
      <c r="S23" s="197">
        <f t="shared" si="152"/>
        <v>0</v>
      </c>
      <c r="T23" s="196"/>
      <c r="U23" s="196"/>
      <c r="V23" s="197">
        <f t="shared" si="153"/>
        <v>0</v>
      </c>
      <c r="W23" s="196"/>
      <c r="X23" s="196"/>
      <c r="Y23" s="197">
        <f t="shared" si="154"/>
        <v>0</v>
      </c>
      <c r="Z23" s="196"/>
      <c r="AA23" s="196"/>
      <c r="AB23" s="197">
        <f t="shared" si="155"/>
        <v>0</v>
      </c>
      <c r="AC23" s="196"/>
      <c r="AD23" s="196"/>
      <c r="AE23" s="197">
        <f t="shared" si="156"/>
        <v>0</v>
      </c>
      <c r="AF23" s="196"/>
      <c r="AG23" s="196"/>
      <c r="AH23" s="197">
        <f t="shared" si="157"/>
        <v>0</v>
      </c>
      <c r="AI23" s="196"/>
      <c r="AJ23" s="196"/>
      <c r="AK23" s="197">
        <f t="shared" si="158"/>
        <v>0</v>
      </c>
      <c r="AL23" s="196"/>
      <c r="AM23" s="196"/>
      <c r="AN23" s="197">
        <f t="shared" si="159"/>
        <v>0</v>
      </c>
      <c r="AO23" s="196"/>
      <c r="AP23" s="196"/>
      <c r="AQ23" s="197">
        <f t="shared" si="160"/>
        <v>0</v>
      </c>
      <c r="AR23" s="196"/>
      <c r="AS23" s="196"/>
      <c r="AT23" s="197">
        <f t="shared" si="161"/>
        <v>0</v>
      </c>
      <c r="AU23" s="196"/>
      <c r="AV23" s="196"/>
      <c r="AW23" s="197">
        <f t="shared" si="162"/>
        <v>0</v>
      </c>
      <c r="AX23" s="196"/>
      <c r="AY23" s="196"/>
      <c r="AZ23" s="197">
        <f t="shared" si="163"/>
        <v>0</v>
      </c>
      <c r="BA23" s="196"/>
      <c r="BB23" s="196"/>
      <c r="BC23" s="197">
        <f t="shared" si="164"/>
        <v>0</v>
      </c>
      <c r="BD23" s="196"/>
      <c r="BE23" s="196"/>
      <c r="BF23" s="197">
        <f t="shared" si="114"/>
        <v>0</v>
      </c>
      <c r="BG23" s="196"/>
      <c r="BH23" s="196"/>
      <c r="BI23" s="197">
        <f t="shared" si="115"/>
        <v>0</v>
      </c>
      <c r="BJ23" s="196"/>
      <c r="BK23" s="196"/>
      <c r="BL23" s="197">
        <f t="shared" si="116"/>
        <v>0</v>
      </c>
      <c r="BM23" s="196"/>
      <c r="BN23" s="196"/>
      <c r="BO23" s="197">
        <f t="shared" si="117"/>
        <v>0</v>
      </c>
      <c r="BP23" s="196"/>
      <c r="BQ23" s="196"/>
      <c r="BR23" s="197">
        <f t="shared" si="118"/>
        <v>0</v>
      </c>
      <c r="BS23" s="196"/>
      <c r="BT23" s="196"/>
      <c r="BU23" s="197">
        <f t="shared" si="119"/>
        <v>0</v>
      </c>
      <c r="BV23" s="196"/>
      <c r="BW23" s="196"/>
      <c r="BX23" s="197">
        <f t="shared" si="120"/>
        <v>0</v>
      </c>
      <c r="BY23" s="196"/>
      <c r="BZ23" s="196"/>
      <c r="CA23" s="197">
        <f t="shared" si="121"/>
        <v>0</v>
      </c>
      <c r="CB23" s="196"/>
      <c r="CC23" s="196"/>
      <c r="CD23" s="197">
        <f t="shared" si="122"/>
        <v>0</v>
      </c>
      <c r="CE23" s="196"/>
      <c r="CF23" s="196"/>
      <c r="CG23" s="197">
        <f t="shared" si="123"/>
        <v>0</v>
      </c>
      <c r="CH23" s="196"/>
      <c r="CI23" s="196"/>
      <c r="CJ23" s="197">
        <f t="shared" si="124"/>
        <v>0</v>
      </c>
      <c r="CK23" s="196"/>
      <c r="CL23" s="196"/>
      <c r="CM23" s="197">
        <f t="shared" si="125"/>
        <v>0</v>
      </c>
      <c r="CN23" s="196"/>
      <c r="CO23" s="196"/>
      <c r="CP23" s="197">
        <f t="shared" si="126"/>
        <v>0</v>
      </c>
      <c r="CQ23" s="196"/>
      <c r="CR23" s="196"/>
      <c r="CS23" s="197">
        <f t="shared" si="127"/>
        <v>0</v>
      </c>
      <c r="CT23" s="196"/>
      <c r="CU23" s="196"/>
      <c r="CV23" s="197">
        <f t="shared" si="128"/>
        <v>0</v>
      </c>
      <c r="CW23" s="196"/>
      <c r="CX23" s="196"/>
      <c r="CY23" s="197">
        <f t="shared" si="129"/>
        <v>0</v>
      </c>
      <c r="CZ23" s="196"/>
      <c r="DA23" s="196"/>
      <c r="DB23" s="197">
        <f t="shared" si="130"/>
        <v>0</v>
      </c>
      <c r="DC23" s="196"/>
      <c r="DD23" s="196"/>
      <c r="DE23" s="197">
        <f t="shared" si="131"/>
        <v>0</v>
      </c>
      <c r="DF23" s="196"/>
      <c r="DG23" s="196"/>
      <c r="DH23" s="197">
        <f t="shared" si="132"/>
        <v>0</v>
      </c>
      <c r="DI23" s="196"/>
      <c r="DJ23" s="196"/>
      <c r="DK23" s="197">
        <f t="shared" si="133"/>
        <v>0</v>
      </c>
      <c r="DL23" s="196"/>
      <c r="DM23" s="196"/>
      <c r="DN23" s="197">
        <f t="shared" si="134"/>
        <v>0</v>
      </c>
      <c r="DO23" s="196"/>
      <c r="DP23" s="196"/>
      <c r="DQ23" s="197">
        <f t="shared" si="135"/>
        <v>0</v>
      </c>
      <c r="DR23" s="196"/>
      <c r="DS23" s="196"/>
      <c r="DT23" s="197">
        <f t="shared" si="136"/>
        <v>0</v>
      </c>
      <c r="DU23" s="196"/>
      <c r="DV23" s="196"/>
      <c r="DW23" s="197">
        <f t="shared" si="137"/>
        <v>0</v>
      </c>
      <c r="DX23" s="196"/>
      <c r="DY23" s="196"/>
      <c r="DZ23" s="197">
        <f t="shared" si="138"/>
        <v>0</v>
      </c>
      <c r="EA23" s="196"/>
      <c r="EB23" s="196"/>
      <c r="EC23" s="197">
        <f t="shared" si="139"/>
        <v>0</v>
      </c>
      <c r="ED23" s="196"/>
      <c r="EE23" s="196"/>
      <c r="EF23" s="197">
        <f t="shared" si="140"/>
        <v>0</v>
      </c>
      <c r="EG23" s="196"/>
      <c r="EH23" s="196"/>
      <c r="EI23" s="197">
        <f t="shared" si="141"/>
        <v>0</v>
      </c>
      <c r="EJ23" s="196"/>
      <c r="EK23" s="196"/>
      <c r="EL23" s="197">
        <f t="shared" si="142"/>
        <v>0</v>
      </c>
      <c r="EM23" s="196"/>
      <c r="EN23" s="196"/>
      <c r="EO23" s="197">
        <f t="shared" si="143"/>
        <v>0</v>
      </c>
      <c r="EP23" s="196"/>
      <c r="EQ23" s="196"/>
      <c r="ER23" s="197">
        <f t="shared" si="144"/>
        <v>0</v>
      </c>
      <c r="ES23" s="196"/>
      <c r="ET23" s="196"/>
      <c r="EU23" s="197">
        <f t="shared" si="145"/>
        <v>0</v>
      </c>
      <c r="EV23" s="196"/>
      <c r="EW23" s="196"/>
      <c r="EX23" s="197">
        <f t="shared" si="146"/>
        <v>0</v>
      </c>
      <c r="EY23" s="196"/>
      <c r="EZ23" s="196"/>
      <c r="FA23" s="197">
        <f t="shared" si="147"/>
        <v>0</v>
      </c>
      <c r="FB23" s="196"/>
      <c r="FC23" s="196"/>
      <c r="FD23" s="197">
        <f t="shared" si="148"/>
        <v>0</v>
      </c>
      <c r="FE23" s="196"/>
      <c r="FF23" s="196"/>
      <c r="FG23" s="197">
        <f t="shared" si="149"/>
        <v>0</v>
      </c>
      <c r="FH23" s="310"/>
      <c r="FI23" s="310"/>
      <c r="FJ23" s="197">
        <f t="shared" si="150"/>
        <v>0</v>
      </c>
      <c r="FL23" s="240">
        <f t="shared" si="108"/>
        <v>43247</v>
      </c>
      <c r="FM23" s="39">
        <f t="shared" si="109"/>
        <v>9</v>
      </c>
    </row>
    <row r="24" spans="1:172" x14ac:dyDescent="0.2">
      <c r="A24" s="39">
        <f t="shared" si="107"/>
        <v>10</v>
      </c>
      <c r="B24" s="176"/>
      <c r="C24" s="282"/>
      <c r="D24" s="177"/>
      <c r="E24" s="38">
        <f t="shared" si="0"/>
        <v>43548</v>
      </c>
      <c r="F24" s="182"/>
      <c r="G24" s="197"/>
      <c r="H24" s="196"/>
      <c r="I24" s="196"/>
      <c r="J24" s="197">
        <f t="shared" si="151"/>
        <v>0</v>
      </c>
      <c r="K24" s="196"/>
      <c r="L24" s="196"/>
      <c r="M24" s="197">
        <f t="shared" si="112"/>
        <v>0</v>
      </c>
      <c r="N24" s="196"/>
      <c r="O24" s="196"/>
      <c r="P24" s="197">
        <f t="shared" si="113"/>
        <v>0</v>
      </c>
      <c r="Q24" s="196"/>
      <c r="R24" s="196"/>
      <c r="S24" s="197">
        <f t="shared" si="152"/>
        <v>0</v>
      </c>
      <c r="T24" s="196"/>
      <c r="U24" s="196"/>
      <c r="V24" s="197">
        <f t="shared" si="153"/>
        <v>0</v>
      </c>
      <c r="W24" s="196"/>
      <c r="X24" s="196"/>
      <c r="Y24" s="197">
        <f t="shared" si="154"/>
        <v>0</v>
      </c>
      <c r="Z24" s="196"/>
      <c r="AA24" s="196"/>
      <c r="AB24" s="197">
        <f t="shared" si="155"/>
        <v>0</v>
      </c>
      <c r="AC24" s="196"/>
      <c r="AD24" s="196"/>
      <c r="AE24" s="197">
        <f t="shared" si="156"/>
        <v>0</v>
      </c>
      <c r="AF24" s="196"/>
      <c r="AG24" s="196"/>
      <c r="AH24" s="197">
        <f t="shared" si="157"/>
        <v>0</v>
      </c>
      <c r="AI24" s="196"/>
      <c r="AJ24" s="196"/>
      <c r="AK24" s="197">
        <f t="shared" si="158"/>
        <v>0</v>
      </c>
      <c r="AL24" s="196"/>
      <c r="AM24" s="196"/>
      <c r="AN24" s="197">
        <f t="shared" si="159"/>
        <v>0</v>
      </c>
      <c r="AO24" s="196"/>
      <c r="AP24" s="196"/>
      <c r="AQ24" s="197">
        <f t="shared" si="160"/>
        <v>0</v>
      </c>
      <c r="AR24" s="196"/>
      <c r="AS24" s="196"/>
      <c r="AT24" s="197">
        <f t="shared" si="161"/>
        <v>0</v>
      </c>
      <c r="AU24" s="196"/>
      <c r="AV24" s="196"/>
      <c r="AW24" s="197">
        <f t="shared" si="162"/>
        <v>0</v>
      </c>
      <c r="AX24" s="196"/>
      <c r="AY24" s="196"/>
      <c r="AZ24" s="197">
        <f t="shared" si="163"/>
        <v>0</v>
      </c>
      <c r="BA24" s="196"/>
      <c r="BB24" s="196"/>
      <c r="BC24" s="197">
        <f t="shared" si="164"/>
        <v>0</v>
      </c>
      <c r="BD24" s="196"/>
      <c r="BE24" s="196"/>
      <c r="BF24" s="197">
        <f t="shared" si="114"/>
        <v>0</v>
      </c>
      <c r="BG24" s="196"/>
      <c r="BH24" s="196"/>
      <c r="BI24" s="197">
        <f t="shared" si="115"/>
        <v>0</v>
      </c>
      <c r="BJ24" s="196"/>
      <c r="BK24" s="196"/>
      <c r="BL24" s="197">
        <f t="shared" si="116"/>
        <v>0</v>
      </c>
      <c r="BM24" s="196"/>
      <c r="BN24" s="196"/>
      <c r="BO24" s="197">
        <f t="shared" si="117"/>
        <v>0</v>
      </c>
      <c r="BP24" s="196"/>
      <c r="BQ24" s="196"/>
      <c r="BR24" s="197">
        <f t="shared" si="118"/>
        <v>0</v>
      </c>
      <c r="BS24" s="196"/>
      <c r="BT24" s="196"/>
      <c r="BU24" s="197">
        <f t="shared" si="119"/>
        <v>0</v>
      </c>
      <c r="BV24" s="196"/>
      <c r="BW24" s="196"/>
      <c r="BX24" s="197">
        <f t="shared" si="120"/>
        <v>0</v>
      </c>
      <c r="BY24" s="196"/>
      <c r="BZ24" s="196"/>
      <c r="CA24" s="197">
        <f t="shared" si="121"/>
        <v>0</v>
      </c>
      <c r="CB24" s="196"/>
      <c r="CC24" s="196"/>
      <c r="CD24" s="197">
        <f t="shared" si="122"/>
        <v>0</v>
      </c>
      <c r="CE24" s="196"/>
      <c r="CF24" s="196"/>
      <c r="CG24" s="197">
        <f t="shared" si="123"/>
        <v>0</v>
      </c>
      <c r="CH24" s="196"/>
      <c r="CI24" s="196"/>
      <c r="CJ24" s="197">
        <f t="shared" si="124"/>
        <v>0</v>
      </c>
      <c r="CK24" s="196"/>
      <c r="CL24" s="196"/>
      <c r="CM24" s="197">
        <f t="shared" si="125"/>
        <v>0</v>
      </c>
      <c r="CN24" s="196"/>
      <c r="CO24" s="196"/>
      <c r="CP24" s="197">
        <f t="shared" si="126"/>
        <v>0</v>
      </c>
      <c r="CQ24" s="196"/>
      <c r="CR24" s="196"/>
      <c r="CS24" s="197">
        <f t="shared" si="127"/>
        <v>0</v>
      </c>
      <c r="CT24" s="196"/>
      <c r="CU24" s="196"/>
      <c r="CV24" s="197">
        <f t="shared" si="128"/>
        <v>0</v>
      </c>
      <c r="CW24" s="196"/>
      <c r="CX24" s="196"/>
      <c r="CY24" s="197">
        <f t="shared" si="129"/>
        <v>0</v>
      </c>
      <c r="CZ24" s="196"/>
      <c r="DA24" s="196"/>
      <c r="DB24" s="197">
        <f t="shared" si="130"/>
        <v>0</v>
      </c>
      <c r="DC24" s="196"/>
      <c r="DD24" s="196"/>
      <c r="DE24" s="197">
        <f t="shared" si="131"/>
        <v>0</v>
      </c>
      <c r="DF24" s="196"/>
      <c r="DG24" s="196"/>
      <c r="DH24" s="197">
        <f t="shared" si="132"/>
        <v>0</v>
      </c>
      <c r="DI24" s="196"/>
      <c r="DJ24" s="196"/>
      <c r="DK24" s="197">
        <f t="shared" si="133"/>
        <v>0</v>
      </c>
      <c r="DL24" s="196"/>
      <c r="DM24" s="196"/>
      <c r="DN24" s="197">
        <f t="shared" si="134"/>
        <v>0</v>
      </c>
      <c r="DO24" s="196"/>
      <c r="DP24" s="196"/>
      <c r="DQ24" s="197">
        <f t="shared" si="135"/>
        <v>0</v>
      </c>
      <c r="DR24" s="196"/>
      <c r="DS24" s="196"/>
      <c r="DT24" s="197">
        <f t="shared" si="136"/>
        <v>0</v>
      </c>
      <c r="DU24" s="196"/>
      <c r="DV24" s="196"/>
      <c r="DW24" s="197">
        <f t="shared" si="137"/>
        <v>0</v>
      </c>
      <c r="DX24" s="196"/>
      <c r="DY24" s="196"/>
      <c r="DZ24" s="197">
        <f t="shared" si="138"/>
        <v>0</v>
      </c>
      <c r="EA24" s="196"/>
      <c r="EB24" s="196"/>
      <c r="EC24" s="197">
        <f t="shared" si="139"/>
        <v>0</v>
      </c>
      <c r="ED24" s="196"/>
      <c r="EE24" s="196"/>
      <c r="EF24" s="197">
        <f t="shared" si="140"/>
        <v>0</v>
      </c>
      <c r="EG24" s="196"/>
      <c r="EH24" s="196"/>
      <c r="EI24" s="197">
        <f t="shared" si="141"/>
        <v>0</v>
      </c>
      <c r="EJ24" s="196"/>
      <c r="EK24" s="196"/>
      <c r="EL24" s="197">
        <f t="shared" si="142"/>
        <v>0</v>
      </c>
      <c r="EM24" s="196"/>
      <c r="EN24" s="196"/>
      <c r="EO24" s="197">
        <f t="shared" si="143"/>
        <v>0</v>
      </c>
      <c r="EP24" s="196"/>
      <c r="EQ24" s="196"/>
      <c r="ER24" s="197">
        <f t="shared" si="144"/>
        <v>0</v>
      </c>
      <c r="ES24" s="196"/>
      <c r="ET24" s="196"/>
      <c r="EU24" s="197">
        <f t="shared" si="145"/>
        <v>0</v>
      </c>
      <c r="EV24" s="196"/>
      <c r="EW24" s="196"/>
      <c r="EX24" s="197">
        <f t="shared" si="146"/>
        <v>0</v>
      </c>
      <c r="EY24" s="196"/>
      <c r="EZ24" s="196"/>
      <c r="FA24" s="197">
        <f t="shared" si="147"/>
        <v>0</v>
      </c>
      <c r="FB24" s="196"/>
      <c r="FC24" s="196"/>
      <c r="FD24" s="197">
        <f t="shared" si="148"/>
        <v>0</v>
      </c>
      <c r="FE24" s="196"/>
      <c r="FF24" s="196"/>
      <c r="FG24" s="197">
        <f t="shared" si="149"/>
        <v>0</v>
      </c>
      <c r="FH24" s="310"/>
      <c r="FI24" s="310"/>
      <c r="FJ24" s="197">
        <f t="shared" si="150"/>
        <v>0</v>
      </c>
      <c r="FL24" s="240">
        <f t="shared" si="108"/>
        <v>43254</v>
      </c>
      <c r="FM24" s="39">
        <f t="shared" si="109"/>
        <v>10</v>
      </c>
      <c r="FO24" s="236"/>
      <c r="FP24" s="236"/>
    </row>
    <row r="25" spans="1:172" x14ac:dyDescent="0.2">
      <c r="A25" s="39">
        <f t="shared" si="107"/>
        <v>11</v>
      </c>
      <c r="B25" s="176"/>
      <c r="C25" s="282"/>
      <c r="D25" s="177"/>
      <c r="E25" s="38">
        <f t="shared" si="0"/>
        <v>43548</v>
      </c>
      <c r="F25" s="182"/>
      <c r="G25" s="197"/>
      <c r="H25" s="196"/>
      <c r="I25" s="196"/>
      <c r="J25" s="197">
        <f t="shared" si="151"/>
        <v>0</v>
      </c>
      <c r="K25" s="196"/>
      <c r="L25" s="196"/>
      <c r="M25" s="197">
        <f t="shared" si="112"/>
        <v>0</v>
      </c>
      <c r="N25" s="196"/>
      <c r="O25" s="196"/>
      <c r="P25" s="197">
        <f t="shared" si="113"/>
        <v>0</v>
      </c>
      <c r="Q25" s="196"/>
      <c r="R25" s="196"/>
      <c r="S25" s="197">
        <f t="shared" si="152"/>
        <v>0</v>
      </c>
      <c r="T25" s="196"/>
      <c r="U25" s="196"/>
      <c r="V25" s="197">
        <f t="shared" si="153"/>
        <v>0</v>
      </c>
      <c r="W25" s="196"/>
      <c r="X25" s="196"/>
      <c r="Y25" s="197">
        <f t="shared" si="154"/>
        <v>0</v>
      </c>
      <c r="Z25" s="196"/>
      <c r="AA25" s="196"/>
      <c r="AB25" s="197">
        <f t="shared" si="155"/>
        <v>0</v>
      </c>
      <c r="AC25" s="196"/>
      <c r="AD25" s="196"/>
      <c r="AE25" s="197">
        <f t="shared" si="156"/>
        <v>0</v>
      </c>
      <c r="AF25" s="196"/>
      <c r="AG25" s="196"/>
      <c r="AH25" s="197">
        <f t="shared" si="157"/>
        <v>0</v>
      </c>
      <c r="AI25" s="196"/>
      <c r="AJ25" s="196"/>
      <c r="AK25" s="197">
        <f t="shared" si="158"/>
        <v>0</v>
      </c>
      <c r="AL25" s="196"/>
      <c r="AM25" s="196"/>
      <c r="AN25" s="197">
        <f t="shared" si="159"/>
        <v>0</v>
      </c>
      <c r="AO25" s="196"/>
      <c r="AP25" s="196"/>
      <c r="AQ25" s="197">
        <f t="shared" si="160"/>
        <v>0</v>
      </c>
      <c r="AR25" s="196"/>
      <c r="AS25" s="196"/>
      <c r="AT25" s="197">
        <f t="shared" si="161"/>
        <v>0</v>
      </c>
      <c r="AU25" s="196"/>
      <c r="AV25" s="196"/>
      <c r="AW25" s="197">
        <f t="shared" si="162"/>
        <v>0</v>
      </c>
      <c r="AX25" s="196"/>
      <c r="AY25" s="196"/>
      <c r="AZ25" s="197">
        <f t="shared" si="163"/>
        <v>0</v>
      </c>
      <c r="BA25" s="196"/>
      <c r="BB25" s="196"/>
      <c r="BC25" s="197">
        <f t="shared" si="164"/>
        <v>0</v>
      </c>
      <c r="BD25" s="196"/>
      <c r="BE25" s="196"/>
      <c r="BF25" s="197">
        <f t="shared" si="114"/>
        <v>0</v>
      </c>
      <c r="BG25" s="196"/>
      <c r="BH25" s="196"/>
      <c r="BI25" s="197">
        <f t="shared" si="115"/>
        <v>0</v>
      </c>
      <c r="BJ25" s="196"/>
      <c r="BK25" s="196"/>
      <c r="BL25" s="197">
        <f t="shared" si="116"/>
        <v>0</v>
      </c>
      <c r="BM25" s="196"/>
      <c r="BN25" s="196"/>
      <c r="BO25" s="197">
        <f t="shared" si="117"/>
        <v>0</v>
      </c>
      <c r="BP25" s="196"/>
      <c r="BQ25" s="196"/>
      <c r="BR25" s="197">
        <f t="shared" si="118"/>
        <v>0</v>
      </c>
      <c r="BS25" s="196"/>
      <c r="BT25" s="196"/>
      <c r="BU25" s="197">
        <f t="shared" si="119"/>
        <v>0</v>
      </c>
      <c r="BV25" s="196"/>
      <c r="BW25" s="196"/>
      <c r="BX25" s="197">
        <f t="shared" si="120"/>
        <v>0</v>
      </c>
      <c r="BY25" s="196"/>
      <c r="BZ25" s="196"/>
      <c r="CA25" s="197">
        <f t="shared" si="121"/>
        <v>0</v>
      </c>
      <c r="CB25" s="196"/>
      <c r="CC25" s="196"/>
      <c r="CD25" s="197">
        <f t="shared" si="122"/>
        <v>0</v>
      </c>
      <c r="CE25" s="196"/>
      <c r="CF25" s="196"/>
      <c r="CG25" s="197">
        <f t="shared" si="123"/>
        <v>0</v>
      </c>
      <c r="CH25" s="196"/>
      <c r="CI25" s="196"/>
      <c r="CJ25" s="197">
        <f t="shared" si="124"/>
        <v>0</v>
      </c>
      <c r="CK25" s="196"/>
      <c r="CL25" s="196"/>
      <c r="CM25" s="197">
        <f t="shared" si="125"/>
        <v>0</v>
      </c>
      <c r="CN25" s="196"/>
      <c r="CO25" s="196"/>
      <c r="CP25" s="197">
        <f t="shared" si="126"/>
        <v>0</v>
      </c>
      <c r="CQ25" s="196"/>
      <c r="CR25" s="196"/>
      <c r="CS25" s="197">
        <f t="shared" si="127"/>
        <v>0</v>
      </c>
      <c r="CT25" s="196"/>
      <c r="CU25" s="196"/>
      <c r="CV25" s="197">
        <f t="shared" si="128"/>
        <v>0</v>
      </c>
      <c r="CW25" s="196"/>
      <c r="CX25" s="196"/>
      <c r="CY25" s="197">
        <f t="shared" si="129"/>
        <v>0</v>
      </c>
      <c r="CZ25" s="196"/>
      <c r="DA25" s="196"/>
      <c r="DB25" s="197">
        <f t="shared" si="130"/>
        <v>0</v>
      </c>
      <c r="DC25" s="196"/>
      <c r="DD25" s="196"/>
      <c r="DE25" s="197">
        <f t="shared" si="131"/>
        <v>0</v>
      </c>
      <c r="DF25" s="196"/>
      <c r="DG25" s="196"/>
      <c r="DH25" s="197">
        <f t="shared" si="132"/>
        <v>0</v>
      </c>
      <c r="DI25" s="196"/>
      <c r="DJ25" s="196"/>
      <c r="DK25" s="197">
        <f t="shared" si="133"/>
        <v>0</v>
      </c>
      <c r="DL25" s="196"/>
      <c r="DM25" s="196"/>
      <c r="DN25" s="197">
        <f t="shared" si="134"/>
        <v>0</v>
      </c>
      <c r="DO25" s="196"/>
      <c r="DP25" s="196"/>
      <c r="DQ25" s="197">
        <f t="shared" si="135"/>
        <v>0</v>
      </c>
      <c r="DR25" s="196"/>
      <c r="DS25" s="196"/>
      <c r="DT25" s="197">
        <f t="shared" si="136"/>
        <v>0</v>
      </c>
      <c r="DU25" s="196"/>
      <c r="DV25" s="196"/>
      <c r="DW25" s="197">
        <f t="shared" si="137"/>
        <v>0</v>
      </c>
      <c r="DX25" s="196"/>
      <c r="DY25" s="196"/>
      <c r="DZ25" s="197">
        <f t="shared" si="138"/>
        <v>0</v>
      </c>
      <c r="EA25" s="196"/>
      <c r="EB25" s="196"/>
      <c r="EC25" s="197">
        <f t="shared" si="139"/>
        <v>0</v>
      </c>
      <c r="ED25" s="196"/>
      <c r="EE25" s="196"/>
      <c r="EF25" s="197">
        <f t="shared" si="140"/>
        <v>0</v>
      </c>
      <c r="EG25" s="196"/>
      <c r="EH25" s="196"/>
      <c r="EI25" s="197">
        <f t="shared" si="141"/>
        <v>0</v>
      </c>
      <c r="EJ25" s="196"/>
      <c r="EK25" s="196"/>
      <c r="EL25" s="197">
        <f t="shared" si="142"/>
        <v>0</v>
      </c>
      <c r="EM25" s="196"/>
      <c r="EN25" s="196"/>
      <c r="EO25" s="197">
        <f t="shared" si="143"/>
        <v>0</v>
      </c>
      <c r="EP25" s="196"/>
      <c r="EQ25" s="196"/>
      <c r="ER25" s="197">
        <f t="shared" si="144"/>
        <v>0</v>
      </c>
      <c r="ES25" s="196"/>
      <c r="ET25" s="196"/>
      <c r="EU25" s="197">
        <f t="shared" si="145"/>
        <v>0</v>
      </c>
      <c r="EV25" s="196"/>
      <c r="EW25" s="196"/>
      <c r="EX25" s="197">
        <f t="shared" si="146"/>
        <v>0</v>
      </c>
      <c r="EY25" s="196"/>
      <c r="EZ25" s="196"/>
      <c r="FA25" s="197">
        <f t="shared" si="147"/>
        <v>0</v>
      </c>
      <c r="FB25" s="196"/>
      <c r="FC25" s="196"/>
      <c r="FD25" s="197">
        <f t="shared" si="148"/>
        <v>0</v>
      </c>
      <c r="FE25" s="196"/>
      <c r="FF25" s="196"/>
      <c r="FG25" s="197">
        <f t="shared" si="149"/>
        <v>0</v>
      </c>
      <c r="FH25" s="310"/>
      <c r="FI25" s="310"/>
      <c r="FJ25" s="197">
        <f t="shared" si="150"/>
        <v>0</v>
      </c>
      <c r="FL25" s="240">
        <f t="shared" si="108"/>
        <v>43261</v>
      </c>
      <c r="FM25" s="39">
        <f t="shared" si="109"/>
        <v>11</v>
      </c>
    </row>
    <row r="26" spans="1:172" x14ac:dyDescent="0.2">
      <c r="A26" s="39">
        <f t="shared" si="107"/>
        <v>12</v>
      </c>
      <c r="B26" s="176"/>
      <c r="C26" s="282"/>
      <c r="D26" s="177"/>
      <c r="E26" s="38">
        <f t="shared" si="0"/>
        <v>43548</v>
      </c>
      <c r="F26" s="182"/>
      <c r="G26" s="197"/>
      <c r="H26" s="196"/>
      <c r="I26" s="196"/>
      <c r="J26" s="197">
        <f t="shared" si="151"/>
        <v>0</v>
      </c>
      <c r="K26" s="196"/>
      <c r="L26" s="196"/>
      <c r="M26" s="197">
        <f t="shared" si="112"/>
        <v>0</v>
      </c>
      <c r="N26" s="196"/>
      <c r="O26" s="196"/>
      <c r="P26" s="197">
        <f t="shared" si="113"/>
        <v>0</v>
      </c>
      <c r="Q26" s="196"/>
      <c r="R26" s="196"/>
      <c r="S26" s="197">
        <f t="shared" si="152"/>
        <v>0</v>
      </c>
      <c r="T26" s="196"/>
      <c r="U26" s="196"/>
      <c r="V26" s="197">
        <f t="shared" si="153"/>
        <v>0</v>
      </c>
      <c r="W26" s="196"/>
      <c r="X26" s="196"/>
      <c r="Y26" s="197">
        <f t="shared" si="154"/>
        <v>0</v>
      </c>
      <c r="Z26" s="196"/>
      <c r="AA26" s="196"/>
      <c r="AB26" s="197">
        <f t="shared" si="155"/>
        <v>0</v>
      </c>
      <c r="AC26" s="196"/>
      <c r="AD26" s="196"/>
      <c r="AE26" s="197">
        <f t="shared" si="156"/>
        <v>0</v>
      </c>
      <c r="AF26" s="196"/>
      <c r="AG26" s="196"/>
      <c r="AH26" s="197">
        <f t="shared" si="157"/>
        <v>0</v>
      </c>
      <c r="AI26" s="196"/>
      <c r="AJ26" s="196"/>
      <c r="AK26" s="197">
        <f t="shared" si="158"/>
        <v>0</v>
      </c>
      <c r="AL26" s="196"/>
      <c r="AM26" s="196"/>
      <c r="AN26" s="197">
        <f t="shared" si="159"/>
        <v>0</v>
      </c>
      <c r="AO26" s="196"/>
      <c r="AP26" s="196"/>
      <c r="AQ26" s="197">
        <f t="shared" si="160"/>
        <v>0</v>
      </c>
      <c r="AR26" s="196"/>
      <c r="AS26" s="196"/>
      <c r="AT26" s="197">
        <f t="shared" si="161"/>
        <v>0</v>
      </c>
      <c r="AU26" s="196"/>
      <c r="AV26" s="196"/>
      <c r="AW26" s="197">
        <f t="shared" si="162"/>
        <v>0</v>
      </c>
      <c r="AX26" s="196"/>
      <c r="AY26" s="196"/>
      <c r="AZ26" s="197">
        <f t="shared" si="163"/>
        <v>0</v>
      </c>
      <c r="BA26" s="196"/>
      <c r="BB26" s="196"/>
      <c r="BC26" s="197">
        <f t="shared" si="164"/>
        <v>0</v>
      </c>
      <c r="BD26" s="196"/>
      <c r="BE26" s="196"/>
      <c r="BF26" s="197">
        <f t="shared" si="114"/>
        <v>0</v>
      </c>
      <c r="BG26" s="196"/>
      <c r="BH26" s="196"/>
      <c r="BI26" s="197">
        <f t="shared" si="115"/>
        <v>0</v>
      </c>
      <c r="BJ26" s="196"/>
      <c r="BK26" s="196"/>
      <c r="BL26" s="197">
        <f t="shared" si="116"/>
        <v>0</v>
      </c>
      <c r="BM26" s="196"/>
      <c r="BN26" s="196"/>
      <c r="BO26" s="197">
        <f t="shared" si="117"/>
        <v>0</v>
      </c>
      <c r="BP26" s="196"/>
      <c r="BQ26" s="196"/>
      <c r="BR26" s="197">
        <f t="shared" si="118"/>
        <v>0</v>
      </c>
      <c r="BS26" s="196"/>
      <c r="BT26" s="196"/>
      <c r="BU26" s="197">
        <f t="shared" si="119"/>
        <v>0</v>
      </c>
      <c r="BV26" s="196"/>
      <c r="BW26" s="196"/>
      <c r="BX26" s="197">
        <f t="shared" si="120"/>
        <v>0</v>
      </c>
      <c r="BY26" s="196"/>
      <c r="BZ26" s="196"/>
      <c r="CA26" s="197">
        <f t="shared" si="121"/>
        <v>0</v>
      </c>
      <c r="CB26" s="196"/>
      <c r="CC26" s="196"/>
      <c r="CD26" s="197">
        <f t="shared" si="122"/>
        <v>0</v>
      </c>
      <c r="CE26" s="196"/>
      <c r="CF26" s="196"/>
      <c r="CG26" s="197">
        <f t="shared" si="123"/>
        <v>0</v>
      </c>
      <c r="CH26" s="196"/>
      <c r="CI26" s="196"/>
      <c r="CJ26" s="197">
        <f t="shared" si="124"/>
        <v>0</v>
      </c>
      <c r="CK26" s="196"/>
      <c r="CL26" s="196"/>
      <c r="CM26" s="197">
        <f t="shared" si="125"/>
        <v>0</v>
      </c>
      <c r="CN26" s="196"/>
      <c r="CO26" s="196"/>
      <c r="CP26" s="197">
        <f t="shared" si="126"/>
        <v>0</v>
      </c>
      <c r="CQ26" s="196"/>
      <c r="CR26" s="196"/>
      <c r="CS26" s="197">
        <f t="shared" si="127"/>
        <v>0</v>
      </c>
      <c r="CT26" s="196"/>
      <c r="CU26" s="196"/>
      <c r="CV26" s="197">
        <f t="shared" si="128"/>
        <v>0</v>
      </c>
      <c r="CW26" s="196"/>
      <c r="CX26" s="196"/>
      <c r="CY26" s="197">
        <f t="shared" si="129"/>
        <v>0</v>
      </c>
      <c r="CZ26" s="196"/>
      <c r="DA26" s="196"/>
      <c r="DB26" s="197">
        <f t="shared" si="130"/>
        <v>0</v>
      </c>
      <c r="DC26" s="196"/>
      <c r="DD26" s="196"/>
      <c r="DE26" s="197">
        <f t="shared" si="131"/>
        <v>0</v>
      </c>
      <c r="DF26" s="196"/>
      <c r="DG26" s="196"/>
      <c r="DH26" s="197">
        <f t="shared" si="132"/>
        <v>0</v>
      </c>
      <c r="DI26" s="196"/>
      <c r="DJ26" s="196"/>
      <c r="DK26" s="197">
        <f t="shared" si="133"/>
        <v>0</v>
      </c>
      <c r="DL26" s="196"/>
      <c r="DM26" s="196"/>
      <c r="DN26" s="197">
        <f t="shared" si="134"/>
        <v>0</v>
      </c>
      <c r="DO26" s="196"/>
      <c r="DP26" s="196"/>
      <c r="DQ26" s="197">
        <f t="shared" si="135"/>
        <v>0</v>
      </c>
      <c r="DR26" s="196"/>
      <c r="DS26" s="196"/>
      <c r="DT26" s="197">
        <f t="shared" si="136"/>
        <v>0</v>
      </c>
      <c r="DU26" s="196"/>
      <c r="DV26" s="196"/>
      <c r="DW26" s="197">
        <f t="shared" si="137"/>
        <v>0</v>
      </c>
      <c r="DX26" s="196"/>
      <c r="DY26" s="196"/>
      <c r="DZ26" s="197">
        <f t="shared" si="138"/>
        <v>0</v>
      </c>
      <c r="EA26" s="196"/>
      <c r="EB26" s="196"/>
      <c r="EC26" s="197">
        <f t="shared" si="139"/>
        <v>0</v>
      </c>
      <c r="ED26" s="196"/>
      <c r="EE26" s="196"/>
      <c r="EF26" s="197">
        <f t="shared" si="140"/>
        <v>0</v>
      </c>
      <c r="EG26" s="196"/>
      <c r="EH26" s="196"/>
      <c r="EI26" s="197">
        <f t="shared" si="141"/>
        <v>0</v>
      </c>
      <c r="EJ26" s="196"/>
      <c r="EK26" s="196"/>
      <c r="EL26" s="197">
        <f t="shared" si="142"/>
        <v>0</v>
      </c>
      <c r="EM26" s="196"/>
      <c r="EN26" s="196"/>
      <c r="EO26" s="197">
        <f t="shared" si="143"/>
        <v>0</v>
      </c>
      <c r="EP26" s="196"/>
      <c r="EQ26" s="196"/>
      <c r="ER26" s="197">
        <f t="shared" si="144"/>
        <v>0</v>
      </c>
      <c r="ES26" s="196"/>
      <c r="ET26" s="196"/>
      <c r="EU26" s="197">
        <f t="shared" si="145"/>
        <v>0</v>
      </c>
      <c r="EV26" s="196"/>
      <c r="EW26" s="196"/>
      <c r="EX26" s="197">
        <f t="shared" si="146"/>
        <v>0</v>
      </c>
      <c r="EY26" s="196"/>
      <c r="EZ26" s="196"/>
      <c r="FA26" s="197">
        <f t="shared" si="147"/>
        <v>0</v>
      </c>
      <c r="FB26" s="196"/>
      <c r="FC26" s="196"/>
      <c r="FD26" s="197">
        <f t="shared" si="148"/>
        <v>0</v>
      </c>
      <c r="FE26" s="196"/>
      <c r="FF26" s="196"/>
      <c r="FG26" s="197">
        <f t="shared" si="149"/>
        <v>0</v>
      </c>
      <c r="FH26" s="310"/>
      <c r="FI26" s="310"/>
      <c r="FJ26" s="197">
        <f t="shared" si="150"/>
        <v>0</v>
      </c>
      <c r="FL26" s="240">
        <f t="shared" si="108"/>
        <v>43268</v>
      </c>
      <c r="FM26" s="39">
        <f t="shared" si="109"/>
        <v>12</v>
      </c>
    </row>
    <row r="27" spans="1:172" x14ac:dyDescent="0.2">
      <c r="A27" s="39">
        <f t="shared" si="107"/>
        <v>13</v>
      </c>
      <c r="B27" s="176"/>
      <c r="C27" s="282"/>
      <c r="D27" s="177"/>
      <c r="E27" s="38">
        <f t="shared" si="0"/>
        <v>43548</v>
      </c>
      <c r="F27" s="182"/>
      <c r="G27" s="197"/>
      <c r="H27" s="196"/>
      <c r="I27" s="196"/>
      <c r="J27" s="197">
        <f t="shared" si="151"/>
        <v>0</v>
      </c>
      <c r="K27" s="196"/>
      <c r="L27" s="196"/>
      <c r="M27" s="197">
        <f t="shared" si="112"/>
        <v>0</v>
      </c>
      <c r="N27" s="196"/>
      <c r="O27" s="196"/>
      <c r="P27" s="197">
        <f t="shared" si="113"/>
        <v>0</v>
      </c>
      <c r="Q27" s="196"/>
      <c r="R27" s="196"/>
      <c r="S27" s="197">
        <f t="shared" si="152"/>
        <v>0</v>
      </c>
      <c r="T27" s="196"/>
      <c r="U27" s="196"/>
      <c r="V27" s="197">
        <f t="shared" si="153"/>
        <v>0</v>
      </c>
      <c r="W27" s="196"/>
      <c r="X27" s="196"/>
      <c r="Y27" s="197">
        <f t="shared" si="154"/>
        <v>0</v>
      </c>
      <c r="Z27" s="196"/>
      <c r="AA27" s="196"/>
      <c r="AB27" s="197">
        <f t="shared" si="155"/>
        <v>0</v>
      </c>
      <c r="AC27" s="196"/>
      <c r="AD27" s="196"/>
      <c r="AE27" s="197">
        <f t="shared" si="156"/>
        <v>0</v>
      </c>
      <c r="AF27" s="196"/>
      <c r="AG27" s="196"/>
      <c r="AH27" s="197">
        <f t="shared" si="157"/>
        <v>0</v>
      </c>
      <c r="AI27" s="196"/>
      <c r="AJ27" s="196"/>
      <c r="AK27" s="197">
        <f t="shared" si="158"/>
        <v>0</v>
      </c>
      <c r="AL27" s="196"/>
      <c r="AM27" s="196"/>
      <c r="AN27" s="197">
        <f t="shared" si="159"/>
        <v>0</v>
      </c>
      <c r="AO27" s="196"/>
      <c r="AP27" s="196"/>
      <c r="AQ27" s="197">
        <f t="shared" si="160"/>
        <v>0</v>
      </c>
      <c r="AR27" s="196"/>
      <c r="AS27" s="196"/>
      <c r="AT27" s="197">
        <f t="shared" si="161"/>
        <v>0</v>
      </c>
      <c r="AU27" s="196"/>
      <c r="AV27" s="196"/>
      <c r="AW27" s="197">
        <f t="shared" si="162"/>
        <v>0</v>
      </c>
      <c r="AX27" s="196"/>
      <c r="AY27" s="196"/>
      <c r="AZ27" s="197">
        <f t="shared" si="163"/>
        <v>0</v>
      </c>
      <c r="BA27" s="196"/>
      <c r="BB27" s="196"/>
      <c r="BC27" s="197">
        <f t="shared" si="164"/>
        <v>0</v>
      </c>
      <c r="BD27" s="196"/>
      <c r="BE27" s="196"/>
      <c r="BF27" s="197">
        <f t="shared" si="114"/>
        <v>0</v>
      </c>
      <c r="BG27" s="196"/>
      <c r="BH27" s="196"/>
      <c r="BI27" s="197">
        <f t="shared" si="115"/>
        <v>0</v>
      </c>
      <c r="BJ27" s="196"/>
      <c r="BK27" s="196"/>
      <c r="BL27" s="197">
        <f t="shared" si="116"/>
        <v>0</v>
      </c>
      <c r="BM27" s="196"/>
      <c r="BN27" s="196"/>
      <c r="BO27" s="197">
        <f t="shared" si="117"/>
        <v>0</v>
      </c>
      <c r="BP27" s="196"/>
      <c r="BQ27" s="196"/>
      <c r="BR27" s="197">
        <f t="shared" si="118"/>
        <v>0</v>
      </c>
      <c r="BS27" s="196"/>
      <c r="BT27" s="196"/>
      <c r="BU27" s="197">
        <f t="shared" si="119"/>
        <v>0</v>
      </c>
      <c r="BV27" s="196"/>
      <c r="BW27" s="196"/>
      <c r="BX27" s="197">
        <f t="shared" si="120"/>
        <v>0</v>
      </c>
      <c r="BY27" s="196"/>
      <c r="BZ27" s="196"/>
      <c r="CA27" s="197">
        <f t="shared" si="121"/>
        <v>0</v>
      </c>
      <c r="CB27" s="196"/>
      <c r="CC27" s="196"/>
      <c r="CD27" s="197">
        <f t="shared" si="122"/>
        <v>0</v>
      </c>
      <c r="CE27" s="196"/>
      <c r="CF27" s="196"/>
      <c r="CG27" s="197">
        <f t="shared" si="123"/>
        <v>0</v>
      </c>
      <c r="CH27" s="196"/>
      <c r="CI27" s="196"/>
      <c r="CJ27" s="197">
        <f t="shared" si="124"/>
        <v>0</v>
      </c>
      <c r="CK27" s="196"/>
      <c r="CL27" s="196"/>
      <c r="CM27" s="197">
        <f t="shared" si="125"/>
        <v>0</v>
      </c>
      <c r="CN27" s="196"/>
      <c r="CO27" s="196"/>
      <c r="CP27" s="197">
        <f t="shared" si="126"/>
        <v>0</v>
      </c>
      <c r="CQ27" s="196"/>
      <c r="CR27" s="196"/>
      <c r="CS27" s="197">
        <f t="shared" si="127"/>
        <v>0</v>
      </c>
      <c r="CT27" s="196"/>
      <c r="CU27" s="196"/>
      <c r="CV27" s="197">
        <f t="shared" si="128"/>
        <v>0</v>
      </c>
      <c r="CW27" s="196"/>
      <c r="CX27" s="196"/>
      <c r="CY27" s="197">
        <f t="shared" si="129"/>
        <v>0</v>
      </c>
      <c r="CZ27" s="196"/>
      <c r="DA27" s="196"/>
      <c r="DB27" s="197">
        <f t="shared" si="130"/>
        <v>0</v>
      </c>
      <c r="DC27" s="196"/>
      <c r="DD27" s="196"/>
      <c r="DE27" s="197">
        <f t="shared" si="131"/>
        <v>0</v>
      </c>
      <c r="DF27" s="196"/>
      <c r="DG27" s="196"/>
      <c r="DH27" s="197">
        <f t="shared" si="132"/>
        <v>0</v>
      </c>
      <c r="DI27" s="196"/>
      <c r="DJ27" s="196"/>
      <c r="DK27" s="197">
        <f t="shared" si="133"/>
        <v>0</v>
      </c>
      <c r="DL27" s="196"/>
      <c r="DM27" s="196"/>
      <c r="DN27" s="197">
        <f t="shared" si="134"/>
        <v>0</v>
      </c>
      <c r="DO27" s="196"/>
      <c r="DP27" s="196"/>
      <c r="DQ27" s="197">
        <f t="shared" si="135"/>
        <v>0</v>
      </c>
      <c r="DR27" s="196"/>
      <c r="DS27" s="196"/>
      <c r="DT27" s="197">
        <f t="shared" si="136"/>
        <v>0</v>
      </c>
      <c r="DU27" s="196"/>
      <c r="DV27" s="196"/>
      <c r="DW27" s="197">
        <f t="shared" si="137"/>
        <v>0</v>
      </c>
      <c r="DX27" s="196"/>
      <c r="DY27" s="196"/>
      <c r="DZ27" s="197">
        <f t="shared" si="138"/>
        <v>0</v>
      </c>
      <c r="EA27" s="196"/>
      <c r="EB27" s="196"/>
      <c r="EC27" s="197">
        <f t="shared" si="139"/>
        <v>0</v>
      </c>
      <c r="ED27" s="196"/>
      <c r="EE27" s="196"/>
      <c r="EF27" s="197">
        <f t="shared" si="140"/>
        <v>0</v>
      </c>
      <c r="EG27" s="196"/>
      <c r="EH27" s="196"/>
      <c r="EI27" s="197">
        <f t="shared" si="141"/>
        <v>0</v>
      </c>
      <c r="EJ27" s="196"/>
      <c r="EK27" s="196"/>
      <c r="EL27" s="197">
        <f t="shared" si="142"/>
        <v>0</v>
      </c>
      <c r="EM27" s="196"/>
      <c r="EN27" s="196"/>
      <c r="EO27" s="197">
        <f t="shared" si="143"/>
        <v>0</v>
      </c>
      <c r="EP27" s="196"/>
      <c r="EQ27" s="196"/>
      <c r="ER27" s="197">
        <f t="shared" si="144"/>
        <v>0</v>
      </c>
      <c r="ES27" s="196"/>
      <c r="ET27" s="196"/>
      <c r="EU27" s="197">
        <f t="shared" si="145"/>
        <v>0</v>
      </c>
      <c r="EV27" s="196"/>
      <c r="EW27" s="196"/>
      <c r="EX27" s="197">
        <f t="shared" si="146"/>
        <v>0</v>
      </c>
      <c r="EY27" s="196"/>
      <c r="EZ27" s="196"/>
      <c r="FA27" s="197">
        <f t="shared" si="147"/>
        <v>0</v>
      </c>
      <c r="FB27" s="196"/>
      <c r="FC27" s="196"/>
      <c r="FD27" s="197">
        <f t="shared" si="148"/>
        <v>0</v>
      </c>
      <c r="FE27" s="196"/>
      <c r="FF27" s="196"/>
      <c r="FG27" s="197">
        <f t="shared" si="149"/>
        <v>0</v>
      </c>
      <c r="FH27" s="310"/>
      <c r="FI27" s="310"/>
      <c r="FJ27" s="197">
        <f t="shared" si="150"/>
        <v>0</v>
      </c>
      <c r="FL27" s="240">
        <f t="shared" si="108"/>
        <v>43275</v>
      </c>
      <c r="FM27" s="39">
        <f t="shared" si="109"/>
        <v>13</v>
      </c>
    </row>
    <row r="28" spans="1:172" x14ac:dyDescent="0.2">
      <c r="A28" s="39">
        <f t="shared" si="107"/>
        <v>14</v>
      </c>
      <c r="B28" s="176"/>
      <c r="C28" s="282"/>
      <c r="D28" s="177"/>
      <c r="E28" s="38">
        <f t="shared" si="0"/>
        <v>43548</v>
      </c>
      <c r="F28" s="182"/>
      <c r="G28" s="197"/>
      <c r="H28" s="196"/>
      <c r="I28" s="196"/>
      <c r="J28" s="197">
        <f t="shared" si="151"/>
        <v>0</v>
      </c>
      <c r="K28" s="196"/>
      <c r="L28" s="196"/>
      <c r="M28" s="197">
        <f t="shared" si="112"/>
        <v>0</v>
      </c>
      <c r="N28" s="196"/>
      <c r="O28" s="196"/>
      <c r="P28" s="197">
        <f t="shared" si="113"/>
        <v>0</v>
      </c>
      <c r="Q28" s="196"/>
      <c r="R28" s="196"/>
      <c r="S28" s="197">
        <f t="shared" si="152"/>
        <v>0</v>
      </c>
      <c r="T28" s="196"/>
      <c r="U28" s="196"/>
      <c r="V28" s="197">
        <f t="shared" si="153"/>
        <v>0</v>
      </c>
      <c r="W28" s="196"/>
      <c r="X28" s="196"/>
      <c r="Y28" s="197">
        <f t="shared" si="154"/>
        <v>0</v>
      </c>
      <c r="Z28" s="196"/>
      <c r="AA28" s="196"/>
      <c r="AB28" s="197">
        <f t="shared" si="155"/>
        <v>0</v>
      </c>
      <c r="AC28" s="196"/>
      <c r="AD28" s="196"/>
      <c r="AE28" s="197">
        <f t="shared" si="156"/>
        <v>0</v>
      </c>
      <c r="AF28" s="196"/>
      <c r="AG28" s="196"/>
      <c r="AH28" s="197">
        <f t="shared" si="157"/>
        <v>0</v>
      </c>
      <c r="AI28" s="196"/>
      <c r="AJ28" s="196"/>
      <c r="AK28" s="197">
        <f t="shared" si="158"/>
        <v>0</v>
      </c>
      <c r="AL28" s="196"/>
      <c r="AM28" s="196"/>
      <c r="AN28" s="197">
        <f t="shared" si="159"/>
        <v>0</v>
      </c>
      <c r="AO28" s="196"/>
      <c r="AP28" s="196"/>
      <c r="AQ28" s="197">
        <f t="shared" si="160"/>
        <v>0</v>
      </c>
      <c r="AR28" s="196"/>
      <c r="AS28" s="196"/>
      <c r="AT28" s="197">
        <f t="shared" si="161"/>
        <v>0</v>
      </c>
      <c r="AU28" s="196"/>
      <c r="AV28" s="196"/>
      <c r="AW28" s="197">
        <f t="shared" si="162"/>
        <v>0</v>
      </c>
      <c r="AX28" s="196"/>
      <c r="AY28" s="196"/>
      <c r="AZ28" s="197">
        <f t="shared" si="163"/>
        <v>0</v>
      </c>
      <c r="BA28" s="196"/>
      <c r="BB28" s="196"/>
      <c r="BC28" s="197">
        <f t="shared" si="164"/>
        <v>0</v>
      </c>
      <c r="BD28" s="196"/>
      <c r="BE28" s="196"/>
      <c r="BF28" s="197">
        <f t="shared" si="114"/>
        <v>0</v>
      </c>
      <c r="BG28" s="196"/>
      <c r="BH28" s="196"/>
      <c r="BI28" s="197">
        <f t="shared" si="115"/>
        <v>0</v>
      </c>
      <c r="BJ28" s="196"/>
      <c r="BK28" s="196"/>
      <c r="BL28" s="197">
        <f t="shared" si="116"/>
        <v>0</v>
      </c>
      <c r="BM28" s="196"/>
      <c r="BN28" s="196"/>
      <c r="BO28" s="197">
        <f t="shared" si="117"/>
        <v>0</v>
      </c>
      <c r="BP28" s="196"/>
      <c r="BQ28" s="196"/>
      <c r="BR28" s="197">
        <f t="shared" si="118"/>
        <v>0</v>
      </c>
      <c r="BS28" s="196"/>
      <c r="BT28" s="196"/>
      <c r="BU28" s="197">
        <f t="shared" si="119"/>
        <v>0</v>
      </c>
      <c r="BV28" s="196"/>
      <c r="BW28" s="196"/>
      <c r="BX28" s="197">
        <f t="shared" si="120"/>
        <v>0</v>
      </c>
      <c r="BY28" s="196"/>
      <c r="BZ28" s="196"/>
      <c r="CA28" s="197">
        <f t="shared" si="121"/>
        <v>0</v>
      </c>
      <c r="CB28" s="196"/>
      <c r="CC28" s="196"/>
      <c r="CD28" s="197">
        <f t="shared" si="122"/>
        <v>0</v>
      </c>
      <c r="CE28" s="196"/>
      <c r="CF28" s="196"/>
      <c r="CG28" s="197">
        <f t="shared" si="123"/>
        <v>0</v>
      </c>
      <c r="CH28" s="196"/>
      <c r="CI28" s="196"/>
      <c r="CJ28" s="197">
        <f t="shared" si="124"/>
        <v>0</v>
      </c>
      <c r="CK28" s="196"/>
      <c r="CL28" s="196"/>
      <c r="CM28" s="197">
        <f t="shared" si="125"/>
        <v>0</v>
      </c>
      <c r="CN28" s="196"/>
      <c r="CO28" s="196"/>
      <c r="CP28" s="197">
        <f t="shared" si="126"/>
        <v>0</v>
      </c>
      <c r="CQ28" s="196"/>
      <c r="CR28" s="196"/>
      <c r="CS28" s="197">
        <f t="shared" si="127"/>
        <v>0</v>
      </c>
      <c r="CT28" s="196"/>
      <c r="CU28" s="196"/>
      <c r="CV28" s="197">
        <f t="shared" si="128"/>
        <v>0</v>
      </c>
      <c r="CW28" s="196"/>
      <c r="CX28" s="196"/>
      <c r="CY28" s="197">
        <f t="shared" si="129"/>
        <v>0</v>
      </c>
      <c r="CZ28" s="196"/>
      <c r="DA28" s="196"/>
      <c r="DB28" s="197">
        <f t="shared" si="130"/>
        <v>0</v>
      </c>
      <c r="DC28" s="196"/>
      <c r="DD28" s="196"/>
      <c r="DE28" s="197">
        <f t="shared" si="131"/>
        <v>0</v>
      </c>
      <c r="DF28" s="196"/>
      <c r="DG28" s="196"/>
      <c r="DH28" s="197">
        <f t="shared" si="132"/>
        <v>0</v>
      </c>
      <c r="DI28" s="196"/>
      <c r="DJ28" s="196"/>
      <c r="DK28" s="197">
        <f t="shared" si="133"/>
        <v>0</v>
      </c>
      <c r="DL28" s="196"/>
      <c r="DM28" s="196"/>
      <c r="DN28" s="197">
        <f t="shared" si="134"/>
        <v>0</v>
      </c>
      <c r="DO28" s="196"/>
      <c r="DP28" s="196"/>
      <c r="DQ28" s="197">
        <f t="shared" si="135"/>
        <v>0</v>
      </c>
      <c r="DR28" s="196"/>
      <c r="DS28" s="196"/>
      <c r="DT28" s="197">
        <f t="shared" si="136"/>
        <v>0</v>
      </c>
      <c r="DU28" s="196"/>
      <c r="DV28" s="196"/>
      <c r="DW28" s="197">
        <f t="shared" si="137"/>
        <v>0</v>
      </c>
      <c r="DX28" s="196"/>
      <c r="DY28" s="196"/>
      <c r="DZ28" s="197">
        <f t="shared" si="138"/>
        <v>0</v>
      </c>
      <c r="EA28" s="196"/>
      <c r="EB28" s="196"/>
      <c r="EC28" s="197">
        <f t="shared" si="139"/>
        <v>0</v>
      </c>
      <c r="ED28" s="196"/>
      <c r="EE28" s="196"/>
      <c r="EF28" s="197">
        <f t="shared" si="140"/>
        <v>0</v>
      </c>
      <c r="EG28" s="196"/>
      <c r="EH28" s="196"/>
      <c r="EI28" s="197">
        <f t="shared" si="141"/>
        <v>0</v>
      </c>
      <c r="EJ28" s="196"/>
      <c r="EK28" s="196"/>
      <c r="EL28" s="197">
        <f t="shared" si="142"/>
        <v>0</v>
      </c>
      <c r="EM28" s="196"/>
      <c r="EN28" s="196"/>
      <c r="EO28" s="197">
        <f t="shared" si="143"/>
        <v>0</v>
      </c>
      <c r="EP28" s="196"/>
      <c r="EQ28" s="196"/>
      <c r="ER28" s="197">
        <f t="shared" si="144"/>
        <v>0</v>
      </c>
      <c r="ES28" s="196"/>
      <c r="ET28" s="196"/>
      <c r="EU28" s="197">
        <f t="shared" si="145"/>
        <v>0</v>
      </c>
      <c r="EV28" s="196"/>
      <c r="EW28" s="196"/>
      <c r="EX28" s="197">
        <f t="shared" si="146"/>
        <v>0</v>
      </c>
      <c r="EY28" s="196"/>
      <c r="EZ28" s="196"/>
      <c r="FA28" s="197">
        <f t="shared" si="147"/>
        <v>0</v>
      </c>
      <c r="FB28" s="196"/>
      <c r="FC28" s="196"/>
      <c r="FD28" s="197">
        <f t="shared" si="148"/>
        <v>0</v>
      </c>
      <c r="FE28" s="196"/>
      <c r="FF28" s="196"/>
      <c r="FG28" s="197">
        <f t="shared" si="149"/>
        <v>0</v>
      </c>
      <c r="FH28" s="310"/>
      <c r="FI28" s="310"/>
      <c r="FJ28" s="197">
        <f t="shared" si="150"/>
        <v>0</v>
      </c>
      <c r="FL28" s="240">
        <f t="shared" si="108"/>
        <v>43282</v>
      </c>
      <c r="FM28" s="39">
        <f t="shared" si="109"/>
        <v>14</v>
      </c>
    </row>
    <row r="29" spans="1:172" x14ac:dyDescent="0.2">
      <c r="A29" s="39">
        <f t="shared" si="107"/>
        <v>15</v>
      </c>
      <c r="B29" s="176"/>
      <c r="C29" s="282"/>
      <c r="D29" s="177"/>
      <c r="E29" s="38">
        <f t="shared" si="0"/>
        <v>43548</v>
      </c>
      <c r="F29" s="182"/>
      <c r="G29" s="197"/>
      <c r="H29" s="196"/>
      <c r="I29" s="196"/>
      <c r="J29" s="197">
        <f t="shared" si="151"/>
        <v>0</v>
      </c>
      <c r="K29" s="196"/>
      <c r="L29" s="196"/>
      <c r="M29" s="197">
        <f t="shared" si="112"/>
        <v>0</v>
      </c>
      <c r="N29" s="196"/>
      <c r="O29" s="196"/>
      <c r="P29" s="197">
        <f t="shared" si="113"/>
        <v>0</v>
      </c>
      <c r="Q29" s="196"/>
      <c r="R29" s="196"/>
      <c r="S29" s="197">
        <f t="shared" si="152"/>
        <v>0</v>
      </c>
      <c r="T29" s="196"/>
      <c r="U29" s="196"/>
      <c r="V29" s="197">
        <f t="shared" si="153"/>
        <v>0</v>
      </c>
      <c r="W29" s="196"/>
      <c r="X29" s="196"/>
      <c r="Y29" s="197">
        <f t="shared" si="154"/>
        <v>0</v>
      </c>
      <c r="Z29" s="196"/>
      <c r="AA29" s="196"/>
      <c r="AB29" s="197">
        <f t="shared" si="155"/>
        <v>0</v>
      </c>
      <c r="AC29" s="196"/>
      <c r="AD29" s="196"/>
      <c r="AE29" s="197">
        <f t="shared" si="156"/>
        <v>0</v>
      </c>
      <c r="AF29" s="196"/>
      <c r="AG29" s="196"/>
      <c r="AH29" s="197">
        <f t="shared" si="157"/>
        <v>0</v>
      </c>
      <c r="AI29" s="196"/>
      <c r="AJ29" s="196"/>
      <c r="AK29" s="197">
        <f t="shared" si="158"/>
        <v>0</v>
      </c>
      <c r="AL29" s="196"/>
      <c r="AM29" s="196"/>
      <c r="AN29" s="197">
        <f t="shared" si="159"/>
        <v>0</v>
      </c>
      <c r="AO29" s="196"/>
      <c r="AP29" s="196"/>
      <c r="AQ29" s="197">
        <f t="shared" si="160"/>
        <v>0</v>
      </c>
      <c r="AR29" s="196"/>
      <c r="AS29" s="196"/>
      <c r="AT29" s="197">
        <f t="shared" si="161"/>
        <v>0</v>
      </c>
      <c r="AU29" s="196"/>
      <c r="AV29" s="196"/>
      <c r="AW29" s="197">
        <f t="shared" si="162"/>
        <v>0</v>
      </c>
      <c r="AX29" s="196"/>
      <c r="AY29" s="196"/>
      <c r="AZ29" s="197">
        <f t="shared" si="163"/>
        <v>0</v>
      </c>
      <c r="BA29" s="196"/>
      <c r="BB29" s="196"/>
      <c r="BC29" s="197">
        <f t="shared" si="164"/>
        <v>0</v>
      </c>
      <c r="BD29" s="196"/>
      <c r="BE29" s="196"/>
      <c r="BF29" s="197">
        <f t="shared" si="114"/>
        <v>0</v>
      </c>
      <c r="BG29" s="196"/>
      <c r="BH29" s="196"/>
      <c r="BI29" s="197">
        <f t="shared" si="115"/>
        <v>0</v>
      </c>
      <c r="BJ29" s="196"/>
      <c r="BK29" s="196"/>
      <c r="BL29" s="197">
        <f t="shared" si="116"/>
        <v>0</v>
      </c>
      <c r="BM29" s="196"/>
      <c r="BN29" s="196"/>
      <c r="BO29" s="197">
        <f t="shared" si="117"/>
        <v>0</v>
      </c>
      <c r="BP29" s="196"/>
      <c r="BQ29" s="196"/>
      <c r="BR29" s="197">
        <f t="shared" si="118"/>
        <v>0</v>
      </c>
      <c r="BS29" s="196"/>
      <c r="BT29" s="196"/>
      <c r="BU29" s="197">
        <f t="shared" si="119"/>
        <v>0</v>
      </c>
      <c r="BV29" s="196"/>
      <c r="BW29" s="196"/>
      <c r="BX29" s="197">
        <f t="shared" si="120"/>
        <v>0</v>
      </c>
      <c r="BY29" s="196"/>
      <c r="BZ29" s="196"/>
      <c r="CA29" s="197">
        <f t="shared" si="121"/>
        <v>0</v>
      </c>
      <c r="CB29" s="196"/>
      <c r="CC29" s="196"/>
      <c r="CD29" s="197">
        <f t="shared" si="122"/>
        <v>0</v>
      </c>
      <c r="CE29" s="196"/>
      <c r="CF29" s="196"/>
      <c r="CG29" s="197">
        <f t="shared" si="123"/>
        <v>0</v>
      </c>
      <c r="CH29" s="196"/>
      <c r="CI29" s="196"/>
      <c r="CJ29" s="197">
        <f t="shared" si="124"/>
        <v>0</v>
      </c>
      <c r="CK29" s="196"/>
      <c r="CL29" s="196"/>
      <c r="CM29" s="197">
        <f t="shared" si="125"/>
        <v>0</v>
      </c>
      <c r="CN29" s="196"/>
      <c r="CO29" s="196"/>
      <c r="CP29" s="197">
        <f t="shared" si="126"/>
        <v>0</v>
      </c>
      <c r="CQ29" s="196"/>
      <c r="CR29" s="196"/>
      <c r="CS29" s="197">
        <f t="shared" si="127"/>
        <v>0</v>
      </c>
      <c r="CT29" s="196"/>
      <c r="CU29" s="196"/>
      <c r="CV29" s="197">
        <f t="shared" si="128"/>
        <v>0</v>
      </c>
      <c r="CW29" s="196"/>
      <c r="CX29" s="196"/>
      <c r="CY29" s="197">
        <f t="shared" si="129"/>
        <v>0</v>
      </c>
      <c r="CZ29" s="196"/>
      <c r="DA29" s="196"/>
      <c r="DB29" s="197">
        <f t="shared" si="130"/>
        <v>0</v>
      </c>
      <c r="DC29" s="196"/>
      <c r="DD29" s="196"/>
      <c r="DE29" s="197">
        <f t="shared" si="131"/>
        <v>0</v>
      </c>
      <c r="DF29" s="196"/>
      <c r="DG29" s="196"/>
      <c r="DH29" s="197">
        <f t="shared" si="132"/>
        <v>0</v>
      </c>
      <c r="DI29" s="196"/>
      <c r="DJ29" s="196"/>
      <c r="DK29" s="197">
        <f t="shared" si="133"/>
        <v>0</v>
      </c>
      <c r="DL29" s="196"/>
      <c r="DM29" s="196"/>
      <c r="DN29" s="197">
        <f t="shared" si="134"/>
        <v>0</v>
      </c>
      <c r="DO29" s="196"/>
      <c r="DP29" s="196"/>
      <c r="DQ29" s="197">
        <f t="shared" si="135"/>
        <v>0</v>
      </c>
      <c r="DR29" s="196"/>
      <c r="DS29" s="196"/>
      <c r="DT29" s="197">
        <f t="shared" si="136"/>
        <v>0</v>
      </c>
      <c r="DU29" s="196"/>
      <c r="DV29" s="196"/>
      <c r="DW29" s="197">
        <f t="shared" si="137"/>
        <v>0</v>
      </c>
      <c r="DX29" s="196"/>
      <c r="DY29" s="196"/>
      <c r="DZ29" s="197">
        <f t="shared" si="138"/>
        <v>0</v>
      </c>
      <c r="EA29" s="196"/>
      <c r="EB29" s="196"/>
      <c r="EC29" s="197">
        <f t="shared" si="139"/>
        <v>0</v>
      </c>
      <c r="ED29" s="196"/>
      <c r="EE29" s="196"/>
      <c r="EF29" s="197">
        <f t="shared" si="140"/>
        <v>0</v>
      </c>
      <c r="EG29" s="196"/>
      <c r="EH29" s="196"/>
      <c r="EI29" s="197">
        <f t="shared" si="141"/>
        <v>0</v>
      </c>
      <c r="EJ29" s="196"/>
      <c r="EK29" s="196"/>
      <c r="EL29" s="197">
        <f t="shared" si="142"/>
        <v>0</v>
      </c>
      <c r="EM29" s="196"/>
      <c r="EN29" s="196"/>
      <c r="EO29" s="197">
        <f t="shared" si="143"/>
        <v>0</v>
      </c>
      <c r="EP29" s="196"/>
      <c r="EQ29" s="196"/>
      <c r="ER29" s="197">
        <f t="shared" si="144"/>
        <v>0</v>
      </c>
      <c r="ES29" s="196"/>
      <c r="ET29" s="196"/>
      <c r="EU29" s="197">
        <f t="shared" si="145"/>
        <v>0</v>
      </c>
      <c r="EV29" s="196"/>
      <c r="EW29" s="196"/>
      <c r="EX29" s="197">
        <f t="shared" si="146"/>
        <v>0</v>
      </c>
      <c r="EY29" s="196"/>
      <c r="EZ29" s="196"/>
      <c r="FA29" s="197">
        <f t="shared" si="147"/>
        <v>0</v>
      </c>
      <c r="FB29" s="196"/>
      <c r="FC29" s="196"/>
      <c r="FD29" s="197">
        <f t="shared" si="148"/>
        <v>0</v>
      </c>
      <c r="FE29" s="196"/>
      <c r="FF29" s="196"/>
      <c r="FG29" s="197">
        <f t="shared" si="149"/>
        <v>0</v>
      </c>
      <c r="FH29" s="310"/>
      <c r="FI29" s="310"/>
      <c r="FJ29" s="197">
        <f t="shared" si="150"/>
        <v>0</v>
      </c>
      <c r="FL29" s="240">
        <f t="shared" si="108"/>
        <v>43289</v>
      </c>
      <c r="FM29" s="39">
        <f t="shared" si="109"/>
        <v>15</v>
      </c>
    </row>
    <row r="30" spans="1:172" x14ac:dyDescent="0.2">
      <c r="A30" s="39">
        <f t="shared" si="107"/>
        <v>16</v>
      </c>
      <c r="B30" s="176"/>
      <c r="C30" s="282"/>
      <c r="D30" s="177"/>
      <c r="E30" s="38">
        <f t="shared" si="0"/>
        <v>43548</v>
      </c>
      <c r="F30" s="182"/>
      <c r="G30" s="197"/>
      <c r="H30" s="196"/>
      <c r="I30" s="196"/>
      <c r="J30" s="197">
        <f t="shared" si="151"/>
        <v>0</v>
      </c>
      <c r="K30" s="196"/>
      <c r="L30" s="196"/>
      <c r="M30" s="197">
        <f t="shared" si="112"/>
        <v>0</v>
      </c>
      <c r="N30" s="196"/>
      <c r="O30" s="196"/>
      <c r="P30" s="197">
        <f t="shared" si="113"/>
        <v>0</v>
      </c>
      <c r="Q30" s="196"/>
      <c r="R30" s="196"/>
      <c r="S30" s="197">
        <f t="shared" si="152"/>
        <v>0</v>
      </c>
      <c r="T30" s="196"/>
      <c r="U30" s="196"/>
      <c r="V30" s="197">
        <f t="shared" si="153"/>
        <v>0</v>
      </c>
      <c r="W30" s="196"/>
      <c r="X30" s="196"/>
      <c r="Y30" s="197">
        <f t="shared" si="154"/>
        <v>0</v>
      </c>
      <c r="Z30" s="196"/>
      <c r="AA30" s="196"/>
      <c r="AB30" s="197">
        <f t="shared" si="155"/>
        <v>0</v>
      </c>
      <c r="AC30" s="196"/>
      <c r="AD30" s="196"/>
      <c r="AE30" s="197">
        <f t="shared" si="156"/>
        <v>0</v>
      </c>
      <c r="AF30" s="196"/>
      <c r="AG30" s="196"/>
      <c r="AH30" s="197">
        <f t="shared" si="157"/>
        <v>0</v>
      </c>
      <c r="AI30" s="196"/>
      <c r="AJ30" s="196"/>
      <c r="AK30" s="197">
        <f t="shared" si="158"/>
        <v>0</v>
      </c>
      <c r="AL30" s="196"/>
      <c r="AM30" s="196"/>
      <c r="AN30" s="197">
        <f t="shared" si="159"/>
        <v>0</v>
      </c>
      <c r="AO30" s="196"/>
      <c r="AP30" s="196"/>
      <c r="AQ30" s="197">
        <f t="shared" si="160"/>
        <v>0</v>
      </c>
      <c r="AR30" s="196"/>
      <c r="AS30" s="196"/>
      <c r="AT30" s="197">
        <f t="shared" si="161"/>
        <v>0</v>
      </c>
      <c r="AU30" s="196"/>
      <c r="AV30" s="196"/>
      <c r="AW30" s="197">
        <f t="shared" si="162"/>
        <v>0</v>
      </c>
      <c r="AX30" s="196"/>
      <c r="AY30" s="196"/>
      <c r="AZ30" s="197">
        <f t="shared" si="163"/>
        <v>0</v>
      </c>
      <c r="BA30" s="196"/>
      <c r="BB30" s="196"/>
      <c r="BC30" s="197">
        <f t="shared" si="164"/>
        <v>0</v>
      </c>
      <c r="BD30" s="196"/>
      <c r="BE30" s="196"/>
      <c r="BF30" s="197">
        <f t="shared" si="114"/>
        <v>0</v>
      </c>
      <c r="BG30" s="196"/>
      <c r="BH30" s="196"/>
      <c r="BI30" s="197">
        <f t="shared" si="115"/>
        <v>0</v>
      </c>
      <c r="BJ30" s="196"/>
      <c r="BK30" s="196"/>
      <c r="BL30" s="197">
        <f t="shared" si="116"/>
        <v>0</v>
      </c>
      <c r="BM30" s="196"/>
      <c r="BN30" s="196"/>
      <c r="BO30" s="197">
        <f t="shared" si="117"/>
        <v>0</v>
      </c>
      <c r="BP30" s="196"/>
      <c r="BQ30" s="196"/>
      <c r="BR30" s="197">
        <f t="shared" si="118"/>
        <v>0</v>
      </c>
      <c r="BS30" s="196"/>
      <c r="BT30" s="196"/>
      <c r="BU30" s="197">
        <f t="shared" si="119"/>
        <v>0</v>
      </c>
      <c r="BV30" s="196"/>
      <c r="BW30" s="196"/>
      <c r="BX30" s="197">
        <f t="shared" si="120"/>
        <v>0</v>
      </c>
      <c r="BY30" s="196"/>
      <c r="BZ30" s="196"/>
      <c r="CA30" s="197">
        <f t="shared" si="121"/>
        <v>0</v>
      </c>
      <c r="CB30" s="196"/>
      <c r="CC30" s="196"/>
      <c r="CD30" s="197">
        <f t="shared" si="122"/>
        <v>0</v>
      </c>
      <c r="CE30" s="196"/>
      <c r="CF30" s="196"/>
      <c r="CG30" s="197">
        <f t="shared" si="123"/>
        <v>0</v>
      </c>
      <c r="CH30" s="196"/>
      <c r="CI30" s="196"/>
      <c r="CJ30" s="197">
        <f t="shared" si="124"/>
        <v>0</v>
      </c>
      <c r="CK30" s="196"/>
      <c r="CL30" s="196"/>
      <c r="CM30" s="197">
        <f t="shared" si="125"/>
        <v>0</v>
      </c>
      <c r="CN30" s="196"/>
      <c r="CO30" s="196"/>
      <c r="CP30" s="197">
        <f t="shared" si="126"/>
        <v>0</v>
      </c>
      <c r="CQ30" s="196"/>
      <c r="CR30" s="196"/>
      <c r="CS30" s="197">
        <f t="shared" si="127"/>
        <v>0</v>
      </c>
      <c r="CT30" s="196"/>
      <c r="CU30" s="196"/>
      <c r="CV30" s="197">
        <f t="shared" si="128"/>
        <v>0</v>
      </c>
      <c r="CW30" s="196"/>
      <c r="CX30" s="196"/>
      <c r="CY30" s="197">
        <f t="shared" si="129"/>
        <v>0</v>
      </c>
      <c r="CZ30" s="196"/>
      <c r="DA30" s="196"/>
      <c r="DB30" s="197">
        <f t="shared" si="130"/>
        <v>0</v>
      </c>
      <c r="DC30" s="196"/>
      <c r="DD30" s="196"/>
      <c r="DE30" s="197">
        <f t="shared" si="131"/>
        <v>0</v>
      </c>
      <c r="DF30" s="196"/>
      <c r="DG30" s="196"/>
      <c r="DH30" s="197">
        <f t="shared" si="132"/>
        <v>0</v>
      </c>
      <c r="DI30" s="196"/>
      <c r="DJ30" s="196"/>
      <c r="DK30" s="197">
        <f t="shared" si="133"/>
        <v>0</v>
      </c>
      <c r="DL30" s="196"/>
      <c r="DM30" s="196"/>
      <c r="DN30" s="197">
        <f t="shared" si="134"/>
        <v>0</v>
      </c>
      <c r="DO30" s="196"/>
      <c r="DP30" s="196"/>
      <c r="DQ30" s="197">
        <f t="shared" si="135"/>
        <v>0</v>
      </c>
      <c r="DR30" s="196"/>
      <c r="DS30" s="196"/>
      <c r="DT30" s="197">
        <f t="shared" si="136"/>
        <v>0</v>
      </c>
      <c r="DU30" s="196"/>
      <c r="DV30" s="196"/>
      <c r="DW30" s="197">
        <f t="shared" si="137"/>
        <v>0</v>
      </c>
      <c r="DX30" s="196"/>
      <c r="DY30" s="196"/>
      <c r="DZ30" s="197">
        <f t="shared" si="138"/>
        <v>0</v>
      </c>
      <c r="EA30" s="196"/>
      <c r="EB30" s="196"/>
      <c r="EC30" s="197">
        <f t="shared" si="139"/>
        <v>0</v>
      </c>
      <c r="ED30" s="196"/>
      <c r="EE30" s="196"/>
      <c r="EF30" s="197">
        <f t="shared" si="140"/>
        <v>0</v>
      </c>
      <c r="EG30" s="196"/>
      <c r="EH30" s="196"/>
      <c r="EI30" s="197">
        <f t="shared" si="141"/>
        <v>0</v>
      </c>
      <c r="EJ30" s="196"/>
      <c r="EK30" s="196"/>
      <c r="EL30" s="197">
        <f t="shared" si="142"/>
        <v>0</v>
      </c>
      <c r="EM30" s="196"/>
      <c r="EN30" s="196"/>
      <c r="EO30" s="197">
        <f t="shared" si="143"/>
        <v>0</v>
      </c>
      <c r="EP30" s="196"/>
      <c r="EQ30" s="196"/>
      <c r="ER30" s="197">
        <f t="shared" si="144"/>
        <v>0</v>
      </c>
      <c r="ES30" s="196"/>
      <c r="ET30" s="196"/>
      <c r="EU30" s="197">
        <f t="shared" si="145"/>
        <v>0</v>
      </c>
      <c r="EV30" s="196"/>
      <c r="EW30" s="196"/>
      <c r="EX30" s="197">
        <f t="shared" si="146"/>
        <v>0</v>
      </c>
      <c r="EY30" s="196"/>
      <c r="EZ30" s="196"/>
      <c r="FA30" s="197">
        <f t="shared" si="147"/>
        <v>0</v>
      </c>
      <c r="FB30" s="196"/>
      <c r="FC30" s="196"/>
      <c r="FD30" s="197">
        <f t="shared" si="148"/>
        <v>0</v>
      </c>
      <c r="FE30" s="196"/>
      <c r="FF30" s="196"/>
      <c r="FG30" s="197">
        <f t="shared" si="149"/>
        <v>0</v>
      </c>
      <c r="FH30" s="310"/>
      <c r="FI30" s="310"/>
      <c r="FJ30" s="197">
        <f t="shared" si="150"/>
        <v>0</v>
      </c>
      <c r="FL30" s="240">
        <f t="shared" si="108"/>
        <v>43296</v>
      </c>
      <c r="FM30" s="39">
        <f t="shared" si="109"/>
        <v>16</v>
      </c>
    </row>
    <row r="31" spans="1:172" x14ac:dyDescent="0.2">
      <c r="A31" s="39">
        <f t="shared" si="107"/>
        <v>17</v>
      </c>
      <c r="B31" s="176"/>
      <c r="C31" s="282"/>
      <c r="D31" s="177"/>
      <c r="E31" s="38">
        <f t="shared" si="0"/>
        <v>43548</v>
      </c>
      <c r="F31" s="182"/>
      <c r="G31" s="197"/>
      <c r="H31" s="196"/>
      <c r="I31" s="196"/>
      <c r="J31" s="197">
        <f t="shared" si="151"/>
        <v>0</v>
      </c>
      <c r="K31" s="196"/>
      <c r="L31" s="196"/>
      <c r="M31" s="197">
        <f t="shared" si="112"/>
        <v>0</v>
      </c>
      <c r="N31" s="196"/>
      <c r="O31" s="196"/>
      <c r="P31" s="197">
        <f t="shared" si="113"/>
        <v>0</v>
      </c>
      <c r="Q31" s="196"/>
      <c r="R31" s="196"/>
      <c r="S31" s="197">
        <f t="shared" si="152"/>
        <v>0</v>
      </c>
      <c r="T31" s="196"/>
      <c r="U31" s="196"/>
      <c r="V31" s="197">
        <f t="shared" si="153"/>
        <v>0</v>
      </c>
      <c r="W31" s="196"/>
      <c r="X31" s="196"/>
      <c r="Y31" s="197">
        <f t="shared" si="154"/>
        <v>0</v>
      </c>
      <c r="Z31" s="196"/>
      <c r="AA31" s="196"/>
      <c r="AB31" s="197">
        <f t="shared" si="155"/>
        <v>0</v>
      </c>
      <c r="AC31" s="196"/>
      <c r="AD31" s="196"/>
      <c r="AE31" s="197">
        <f t="shared" si="156"/>
        <v>0</v>
      </c>
      <c r="AF31" s="196"/>
      <c r="AG31" s="196"/>
      <c r="AH31" s="197">
        <f t="shared" si="157"/>
        <v>0</v>
      </c>
      <c r="AI31" s="196"/>
      <c r="AJ31" s="196"/>
      <c r="AK31" s="197">
        <f t="shared" si="158"/>
        <v>0</v>
      </c>
      <c r="AL31" s="196"/>
      <c r="AM31" s="196"/>
      <c r="AN31" s="197">
        <f t="shared" si="159"/>
        <v>0</v>
      </c>
      <c r="AO31" s="196"/>
      <c r="AP31" s="196"/>
      <c r="AQ31" s="197">
        <f t="shared" si="160"/>
        <v>0</v>
      </c>
      <c r="AR31" s="196"/>
      <c r="AS31" s="196"/>
      <c r="AT31" s="197">
        <f t="shared" si="161"/>
        <v>0</v>
      </c>
      <c r="AU31" s="196"/>
      <c r="AV31" s="196"/>
      <c r="AW31" s="197">
        <f t="shared" si="162"/>
        <v>0</v>
      </c>
      <c r="AX31" s="196"/>
      <c r="AY31" s="196"/>
      <c r="AZ31" s="197">
        <f t="shared" si="163"/>
        <v>0</v>
      </c>
      <c r="BA31" s="196"/>
      <c r="BB31" s="196"/>
      <c r="BC31" s="197">
        <f t="shared" si="164"/>
        <v>0</v>
      </c>
      <c r="BD31" s="196"/>
      <c r="BE31" s="196"/>
      <c r="BF31" s="197">
        <f t="shared" si="114"/>
        <v>0</v>
      </c>
      <c r="BG31" s="196"/>
      <c r="BH31" s="196"/>
      <c r="BI31" s="197">
        <f t="shared" si="115"/>
        <v>0</v>
      </c>
      <c r="BJ31" s="196"/>
      <c r="BK31" s="196"/>
      <c r="BL31" s="197">
        <f t="shared" si="116"/>
        <v>0</v>
      </c>
      <c r="BM31" s="196"/>
      <c r="BN31" s="196"/>
      <c r="BO31" s="197">
        <f t="shared" si="117"/>
        <v>0</v>
      </c>
      <c r="BP31" s="196"/>
      <c r="BQ31" s="196"/>
      <c r="BR31" s="197">
        <f t="shared" si="118"/>
        <v>0</v>
      </c>
      <c r="BS31" s="196"/>
      <c r="BT31" s="196"/>
      <c r="BU31" s="197">
        <f t="shared" si="119"/>
        <v>0</v>
      </c>
      <c r="BV31" s="196"/>
      <c r="BW31" s="196"/>
      <c r="BX31" s="197">
        <f t="shared" si="120"/>
        <v>0</v>
      </c>
      <c r="BY31" s="196"/>
      <c r="BZ31" s="196"/>
      <c r="CA31" s="197">
        <f t="shared" si="121"/>
        <v>0</v>
      </c>
      <c r="CB31" s="196"/>
      <c r="CC31" s="196"/>
      <c r="CD31" s="197">
        <f t="shared" si="122"/>
        <v>0</v>
      </c>
      <c r="CE31" s="196"/>
      <c r="CF31" s="196"/>
      <c r="CG31" s="197">
        <f t="shared" si="123"/>
        <v>0</v>
      </c>
      <c r="CH31" s="196"/>
      <c r="CI31" s="196"/>
      <c r="CJ31" s="197">
        <f t="shared" si="124"/>
        <v>0</v>
      </c>
      <c r="CK31" s="196"/>
      <c r="CL31" s="196"/>
      <c r="CM31" s="197">
        <f t="shared" si="125"/>
        <v>0</v>
      </c>
      <c r="CN31" s="196"/>
      <c r="CO31" s="196"/>
      <c r="CP31" s="197">
        <f t="shared" si="126"/>
        <v>0</v>
      </c>
      <c r="CQ31" s="196"/>
      <c r="CR31" s="196"/>
      <c r="CS31" s="197">
        <f t="shared" si="127"/>
        <v>0</v>
      </c>
      <c r="CT31" s="196"/>
      <c r="CU31" s="196"/>
      <c r="CV31" s="197">
        <f t="shared" si="128"/>
        <v>0</v>
      </c>
      <c r="CW31" s="196"/>
      <c r="CX31" s="196"/>
      <c r="CY31" s="197">
        <f t="shared" si="129"/>
        <v>0</v>
      </c>
      <c r="CZ31" s="196"/>
      <c r="DA31" s="196"/>
      <c r="DB31" s="197">
        <f t="shared" si="130"/>
        <v>0</v>
      </c>
      <c r="DC31" s="196"/>
      <c r="DD31" s="196"/>
      <c r="DE31" s="197">
        <f t="shared" si="131"/>
        <v>0</v>
      </c>
      <c r="DF31" s="196"/>
      <c r="DG31" s="196"/>
      <c r="DH31" s="197">
        <f t="shared" si="132"/>
        <v>0</v>
      </c>
      <c r="DI31" s="196"/>
      <c r="DJ31" s="196"/>
      <c r="DK31" s="197">
        <f t="shared" si="133"/>
        <v>0</v>
      </c>
      <c r="DL31" s="196"/>
      <c r="DM31" s="196"/>
      <c r="DN31" s="197">
        <f t="shared" si="134"/>
        <v>0</v>
      </c>
      <c r="DO31" s="196"/>
      <c r="DP31" s="196"/>
      <c r="DQ31" s="197">
        <f t="shared" si="135"/>
        <v>0</v>
      </c>
      <c r="DR31" s="196"/>
      <c r="DS31" s="196"/>
      <c r="DT31" s="197">
        <f t="shared" si="136"/>
        <v>0</v>
      </c>
      <c r="DU31" s="196"/>
      <c r="DV31" s="196"/>
      <c r="DW31" s="197">
        <f t="shared" si="137"/>
        <v>0</v>
      </c>
      <c r="DX31" s="196"/>
      <c r="DY31" s="196"/>
      <c r="DZ31" s="197">
        <f t="shared" si="138"/>
        <v>0</v>
      </c>
      <c r="EA31" s="196"/>
      <c r="EB31" s="196"/>
      <c r="EC31" s="197">
        <f t="shared" si="139"/>
        <v>0</v>
      </c>
      <c r="ED31" s="196"/>
      <c r="EE31" s="196"/>
      <c r="EF31" s="197">
        <f t="shared" si="140"/>
        <v>0</v>
      </c>
      <c r="EG31" s="196"/>
      <c r="EH31" s="196"/>
      <c r="EI31" s="197">
        <f t="shared" si="141"/>
        <v>0</v>
      </c>
      <c r="EJ31" s="196"/>
      <c r="EK31" s="196"/>
      <c r="EL31" s="197">
        <f t="shared" si="142"/>
        <v>0</v>
      </c>
      <c r="EM31" s="196"/>
      <c r="EN31" s="196"/>
      <c r="EO31" s="197">
        <f t="shared" si="143"/>
        <v>0</v>
      </c>
      <c r="EP31" s="196"/>
      <c r="EQ31" s="196"/>
      <c r="ER31" s="197">
        <f t="shared" si="144"/>
        <v>0</v>
      </c>
      <c r="ES31" s="196"/>
      <c r="ET31" s="196"/>
      <c r="EU31" s="197">
        <f t="shared" si="145"/>
        <v>0</v>
      </c>
      <c r="EV31" s="196"/>
      <c r="EW31" s="196"/>
      <c r="EX31" s="197">
        <f t="shared" si="146"/>
        <v>0</v>
      </c>
      <c r="EY31" s="196"/>
      <c r="EZ31" s="196"/>
      <c r="FA31" s="197">
        <f t="shared" si="147"/>
        <v>0</v>
      </c>
      <c r="FB31" s="196"/>
      <c r="FC31" s="196"/>
      <c r="FD31" s="197">
        <f t="shared" si="148"/>
        <v>0</v>
      </c>
      <c r="FE31" s="196"/>
      <c r="FF31" s="196"/>
      <c r="FG31" s="197">
        <f t="shared" si="149"/>
        <v>0</v>
      </c>
      <c r="FH31" s="310"/>
      <c r="FI31" s="310"/>
      <c r="FJ31" s="197">
        <f t="shared" si="150"/>
        <v>0</v>
      </c>
      <c r="FL31" s="240">
        <f t="shared" si="108"/>
        <v>43303</v>
      </c>
      <c r="FM31" s="39">
        <f t="shared" si="109"/>
        <v>17</v>
      </c>
    </row>
    <row r="32" spans="1:172" x14ac:dyDescent="0.2">
      <c r="A32" s="39">
        <f t="shared" si="107"/>
        <v>18</v>
      </c>
      <c r="B32" s="176"/>
      <c r="C32" s="282"/>
      <c r="D32" s="177"/>
      <c r="E32" s="38">
        <f t="shared" si="0"/>
        <v>43548</v>
      </c>
      <c r="F32" s="182"/>
      <c r="G32" s="197"/>
      <c r="H32" s="196"/>
      <c r="I32" s="196"/>
      <c r="J32" s="197">
        <f t="shared" si="151"/>
        <v>0</v>
      </c>
      <c r="K32" s="196"/>
      <c r="L32" s="196"/>
      <c r="M32" s="197">
        <f t="shared" si="112"/>
        <v>0</v>
      </c>
      <c r="N32" s="196"/>
      <c r="O32" s="196"/>
      <c r="P32" s="197">
        <f t="shared" si="113"/>
        <v>0</v>
      </c>
      <c r="Q32" s="196"/>
      <c r="R32" s="196"/>
      <c r="S32" s="197">
        <f t="shared" si="152"/>
        <v>0</v>
      </c>
      <c r="T32" s="196"/>
      <c r="U32" s="196"/>
      <c r="V32" s="197">
        <f t="shared" si="153"/>
        <v>0</v>
      </c>
      <c r="W32" s="196"/>
      <c r="X32" s="196"/>
      <c r="Y32" s="197">
        <f t="shared" si="154"/>
        <v>0</v>
      </c>
      <c r="Z32" s="196"/>
      <c r="AA32" s="196"/>
      <c r="AB32" s="197">
        <f t="shared" si="155"/>
        <v>0</v>
      </c>
      <c r="AC32" s="196"/>
      <c r="AD32" s="196"/>
      <c r="AE32" s="197">
        <f t="shared" si="156"/>
        <v>0</v>
      </c>
      <c r="AF32" s="196"/>
      <c r="AG32" s="196"/>
      <c r="AH32" s="197">
        <f t="shared" si="157"/>
        <v>0</v>
      </c>
      <c r="AI32" s="196"/>
      <c r="AJ32" s="196"/>
      <c r="AK32" s="197">
        <f t="shared" si="158"/>
        <v>0</v>
      </c>
      <c r="AL32" s="196"/>
      <c r="AM32" s="196"/>
      <c r="AN32" s="197">
        <f t="shared" si="159"/>
        <v>0</v>
      </c>
      <c r="AO32" s="196"/>
      <c r="AP32" s="196"/>
      <c r="AQ32" s="197">
        <f t="shared" si="160"/>
        <v>0</v>
      </c>
      <c r="AR32" s="196"/>
      <c r="AS32" s="196"/>
      <c r="AT32" s="197">
        <f t="shared" si="161"/>
        <v>0</v>
      </c>
      <c r="AU32" s="196"/>
      <c r="AV32" s="196"/>
      <c r="AW32" s="197">
        <f t="shared" si="162"/>
        <v>0</v>
      </c>
      <c r="AX32" s="196"/>
      <c r="AY32" s="196"/>
      <c r="AZ32" s="197">
        <f t="shared" si="163"/>
        <v>0</v>
      </c>
      <c r="BA32" s="196"/>
      <c r="BB32" s="196"/>
      <c r="BC32" s="197">
        <f t="shared" si="164"/>
        <v>0</v>
      </c>
      <c r="BD32" s="196"/>
      <c r="BE32" s="196"/>
      <c r="BF32" s="197">
        <f t="shared" si="114"/>
        <v>0</v>
      </c>
      <c r="BG32" s="196"/>
      <c r="BH32" s="196"/>
      <c r="BI32" s="197">
        <f t="shared" si="115"/>
        <v>0</v>
      </c>
      <c r="BJ32" s="196"/>
      <c r="BK32" s="196"/>
      <c r="BL32" s="197">
        <f t="shared" si="116"/>
        <v>0</v>
      </c>
      <c r="BM32" s="196"/>
      <c r="BN32" s="196"/>
      <c r="BO32" s="197">
        <f t="shared" si="117"/>
        <v>0</v>
      </c>
      <c r="BP32" s="196"/>
      <c r="BQ32" s="196"/>
      <c r="BR32" s="197">
        <f t="shared" si="118"/>
        <v>0</v>
      </c>
      <c r="BS32" s="196"/>
      <c r="BT32" s="196"/>
      <c r="BU32" s="197">
        <f t="shared" si="119"/>
        <v>0</v>
      </c>
      <c r="BV32" s="196"/>
      <c r="BW32" s="196"/>
      <c r="BX32" s="197">
        <f t="shared" si="120"/>
        <v>0</v>
      </c>
      <c r="BY32" s="196"/>
      <c r="BZ32" s="196"/>
      <c r="CA32" s="197">
        <f t="shared" si="121"/>
        <v>0</v>
      </c>
      <c r="CB32" s="196"/>
      <c r="CC32" s="196"/>
      <c r="CD32" s="197">
        <f t="shared" si="122"/>
        <v>0</v>
      </c>
      <c r="CE32" s="196"/>
      <c r="CF32" s="196"/>
      <c r="CG32" s="197">
        <f t="shared" si="123"/>
        <v>0</v>
      </c>
      <c r="CH32" s="196"/>
      <c r="CI32" s="196"/>
      <c r="CJ32" s="197">
        <f t="shared" si="124"/>
        <v>0</v>
      </c>
      <c r="CK32" s="196"/>
      <c r="CL32" s="196"/>
      <c r="CM32" s="197">
        <f t="shared" si="125"/>
        <v>0</v>
      </c>
      <c r="CN32" s="196"/>
      <c r="CO32" s="196"/>
      <c r="CP32" s="197">
        <f t="shared" si="126"/>
        <v>0</v>
      </c>
      <c r="CQ32" s="196"/>
      <c r="CR32" s="196"/>
      <c r="CS32" s="197">
        <f t="shared" si="127"/>
        <v>0</v>
      </c>
      <c r="CT32" s="196"/>
      <c r="CU32" s="196"/>
      <c r="CV32" s="197">
        <f t="shared" si="128"/>
        <v>0</v>
      </c>
      <c r="CW32" s="196"/>
      <c r="CX32" s="196"/>
      <c r="CY32" s="197">
        <f t="shared" si="129"/>
        <v>0</v>
      </c>
      <c r="CZ32" s="196"/>
      <c r="DA32" s="196"/>
      <c r="DB32" s="197">
        <f t="shared" si="130"/>
        <v>0</v>
      </c>
      <c r="DC32" s="196"/>
      <c r="DD32" s="196"/>
      <c r="DE32" s="197">
        <f t="shared" si="131"/>
        <v>0</v>
      </c>
      <c r="DF32" s="196"/>
      <c r="DG32" s="196"/>
      <c r="DH32" s="197">
        <f t="shared" si="132"/>
        <v>0</v>
      </c>
      <c r="DI32" s="196"/>
      <c r="DJ32" s="196"/>
      <c r="DK32" s="197">
        <f t="shared" si="133"/>
        <v>0</v>
      </c>
      <c r="DL32" s="196"/>
      <c r="DM32" s="196"/>
      <c r="DN32" s="197">
        <f t="shared" si="134"/>
        <v>0</v>
      </c>
      <c r="DO32" s="196"/>
      <c r="DP32" s="196"/>
      <c r="DQ32" s="197">
        <f t="shared" si="135"/>
        <v>0</v>
      </c>
      <c r="DR32" s="196"/>
      <c r="DS32" s="196"/>
      <c r="DT32" s="197">
        <f t="shared" si="136"/>
        <v>0</v>
      </c>
      <c r="DU32" s="196"/>
      <c r="DV32" s="196"/>
      <c r="DW32" s="197">
        <f t="shared" si="137"/>
        <v>0</v>
      </c>
      <c r="DX32" s="196"/>
      <c r="DY32" s="196"/>
      <c r="DZ32" s="197">
        <f t="shared" si="138"/>
        <v>0</v>
      </c>
      <c r="EA32" s="196"/>
      <c r="EB32" s="196"/>
      <c r="EC32" s="197">
        <f t="shared" si="139"/>
        <v>0</v>
      </c>
      <c r="ED32" s="196"/>
      <c r="EE32" s="196"/>
      <c r="EF32" s="197">
        <f t="shared" si="140"/>
        <v>0</v>
      </c>
      <c r="EG32" s="196"/>
      <c r="EH32" s="196"/>
      <c r="EI32" s="197">
        <f t="shared" si="141"/>
        <v>0</v>
      </c>
      <c r="EJ32" s="196"/>
      <c r="EK32" s="196"/>
      <c r="EL32" s="197">
        <f t="shared" si="142"/>
        <v>0</v>
      </c>
      <c r="EM32" s="196"/>
      <c r="EN32" s="196"/>
      <c r="EO32" s="197">
        <f t="shared" si="143"/>
        <v>0</v>
      </c>
      <c r="EP32" s="196"/>
      <c r="EQ32" s="196"/>
      <c r="ER32" s="197">
        <f t="shared" si="144"/>
        <v>0</v>
      </c>
      <c r="ES32" s="196"/>
      <c r="ET32" s="196"/>
      <c r="EU32" s="197">
        <f t="shared" si="145"/>
        <v>0</v>
      </c>
      <c r="EV32" s="196"/>
      <c r="EW32" s="196"/>
      <c r="EX32" s="197">
        <f t="shared" si="146"/>
        <v>0</v>
      </c>
      <c r="EY32" s="196"/>
      <c r="EZ32" s="196"/>
      <c r="FA32" s="197">
        <f t="shared" si="147"/>
        <v>0</v>
      </c>
      <c r="FB32" s="196"/>
      <c r="FC32" s="196"/>
      <c r="FD32" s="197">
        <f t="shared" si="148"/>
        <v>0</v>
      </c>
      <c r="FE32" s="196"/>
      <c r="FF32" s="196"/>
      <c r="FG32" s="197">
        <f t="shared" si="149"/>
        <v>0</v>
      </c>
      <c r="FH32" s="310"/>
      <c r="FI32" s="310"/>
      <c r="FJ32" s="197">
        <f t="shared" si="150"/>
        <v>0</v>
      </c>
      <c r="FL32" s="240">
        <f t="shared" si="108"/>
        <v>43310</v>
      </c>
      <c r="FM32" s="39">
        <f t="shared" si="109"/>
        <v>18</v>
      </c>
    </row>
    <row r="33" spans="1:169" x14ac:dyDescent="0.2">
      <c r="A33" s="39">
        <f t="shared" si="107"/>
        <v>19</v>
      </c>
      <c r="B33" s="176"/>
      <c r="C33" s="282"/>
      <c r="D33" s="177"/>
      <c r="E33" s="38">
        <f t="shared" si="0"/>
        <v>43548</v>
      </c>
      <c r="F33" s="182"/>
      <c r="G33" s="197"/>
      <c r="H33" s="196"/>
      <c r="I33" s="196"/>
      <c r="J33" s="197">
        <f t="shared" si="151"/>
        <v>0</v>
      </c>
      <c r="K33" s="196"/>
      <c r="L33" s="196"/>
      <c r="M33" s="197">
        <f t="shared" si="112"/>
        <v>0</v>
      </c>
      <c r="N33" s="196"/>
      <c r="O33" s="196"/>
      <c r="P33" s="197">
        <f t="shared" si="113"/>
        <v>0</v>
      </c>
      <c r="Q33" s="196"/>
      <c r="R33" s="196"/>
      <c r="S33" s="197">
        <f t="shared" si="152"/>
        <v>0</v>
      </c>
      <c r="T33" s="196"/>
      <c r="U33" s="196"/>
      <c r="V33" s="197">
        <f t="shared" si="153"/>
        <v>0</v>
      </c>
      <c r="W33" s="196"/>
      <c r="X33" s="196"/>
      <c r="Y33" s="197">
        <f t="shared" si="154"/>
        <v>0</v>
      </c>
      <c r="Z33" s="196"/>
      <c r="AA33" s="196"/>
      <c r="AB33" s="197">
        <f t="shared" si="155"/>
        <v>0</v>
      </c>
      <c r="AC33" s="196"/>
      <c r="AD33" s="196"/>
      <c r="AE33" s="197">
        <f t="shared" si="156"/>
        <v>0</v>
      </c>
      <c r="AF33" s="196"/>
      <c r="AG33" s="196"/>
      <c r="AH33" s="197">
        <f t="shared" si="157"/>
        <v>0</v>
      </c>
      <c r="AI33" s="196"/>
      <c r="AJ33" s="196"/>
      <c r="AK33" s="197">
        <f t="shared" si="158"/>
        <v>0</v>
      </c>
      <c r="AL33" s="196"/>
      <c r="AM33" s="196"/>
      <c r="AN33" s="197">
        <f t="shared" si="159"/>
        <v>0</v>
      </c>
      <c r="AO33" s="196"/>
      <c r="AP33" s="196"/>
      <c r="AQ33" s="197">
        <f t="shared" si="160"/>
        <v>0</v>
      </c>
      <c r="AR33" s="196"/>
      <c r="AS33" s="196"/>
      <c r="AT33" s="197">
        <f t="shared" si="161"/>
        <v>0</v>
      </c>
      <c r="AU33" s="196"/>
      <c r="AV33" s="196"/>
      <c r="AW33" s="197">
        <f t="shared" si="162"/>
        <v>0</v>
      </c>
      <c r="AX33" s="196"/>
      <c r="AY33" s="196"/>
      <c r="AZ33" s="197">
        <f t="shared" si="163"/>
        <v>0</v>
      </c>
      <c r="BA33" s="196"/>
      <c r="BB33" s="196"/>
      <c r="BC33" s="197">
        <f t="shared" si="164"/>
        <v>0</v>
      </c>
      <c r="BD33" s="196"/>
      <c r="BE33" s="196"/>
      <c r="BF33" s="197">
        <f t="shared" si="114"/>
        <v>0</v>
      </c>
      <c r="BG33" s="196"/>
      <c r="BH33" s="196"/>
      <c r="BI33" s="197">
        <f t="shared" si="115"/>
        <v>0</v>
      </c>
      <c r="BJ33" s="196"/>
      <c r="BK33" s="196"/>
      <c r="BL33" s="197">
        <f t="shared" si="116"/>
        <v>0</v>
      </c>
      <c r="BM33" s="196"/>
      <c r="BN33" s="196"/>
      <c r="BO33" s="197">
        <f t="shared" si="117"/>
        <v>0</v>
      </c>
      <c r="BP33" s="196"/>
      <c r="BQ33" s="196"/>
      <c r="BR33" s="197">
        <f t="shared" si="118"/>
        <v>0</v>
      </c>
      <c r="BS33" s="196"/>
      <c r="BT33" s="196"/>
      <c r="BU33" s="197">
        <f t="shared" si="119"/>
        <v>0</v>
      </c>
      <c r="BV33" s="196"/>
      <c r="BW33" s="196"/>
      <c r="BX33" s="197">
        <f t="shared" si="120"/>
        <v>0</v>
      </c>
      <c r="BY33" s="196"/>
      <c r="BZ33" s="196"/>
      <c r="CA33" s="197">
        <f t="shared" si="121"/>
        <v>0</v>
      </c>
      <c r="CB33" s="196"/>
      <c r="CC33" s="196"/>
      <c r="CD33" s="197">
        <f t="shared" si="122"/>
        <v>0</v>
      </c>
      <c r="CE33" s="196"/>
      <c r="CF33" s="196"/>
      <c r="CG33" s="197">
        <f t="shared" si="123"/>
        <v>0</v>
      </c>
      <c r="CH33" s="196"/>
      <c r="CI33" s="196"/>
      <c r="CJ33" s="197">
        <f t="shared" si="124"/>
        <v>0</v>
      </c>
      <c r="CK33" s="196"/>
      <c r="CL33" s="196"/>
      <c r="CM33" s="197">
        <f t="shared" si="125"/>
        <v>0</v>
      </c>
      <c r="CN33" s="196"/>
      <c r="CO33" s="196"/>
      <c r="CP33" s="197">
        <f t="shared" si="126"/>
        <v>0</v>
      </c>
      <c r="CQ33" s="196"/>
      <c r="CR33" s="196"/>
      <c r="CS33" s="197">
        <f t="shared" si="127"/>
        <v>0</v>
      </c>
      <c r="CT33" s="196"/>
      <c r="CU33" s="196"/>
      <c r="CV33" s="197">
        <f t="shared" si="128"/>
        <v>0</v>
      </c>
      <c r="CW33" s="196"/>
      <c r="CX33" s="196"/>
      <c r="CY33" s="197">
        <f t="shared" si="129"/>
        <v>0</v>
      </c>
      <c r="CZ33" s="196"/>
      <c r="DA33" s="196"/>
      <c r="DB33" s="197">
        <f t="shared" si="130"/>
        <v>0</v>
      </c>
      <c r="DC33" s="196"/>
      <c r="DD33" s="196"/>
      <c r="DE33" s="197">
        <f t="shared" si="131"/>
        <v>0</v>
      </c>
      <c r="DF33" s="196"/>
      <c r="DG33" s="196"/>
      <c r="DH33" s="197">
        <f t="shared" si="132"/>
        <v>0</v>
      </c>
      <c r="DI33" s="196"/>
      <c r="DJ33" s="196"/>
      <c r="DK33" s="197">
        <f t="shared" si="133"/>
        <v>0</v>
      </c>
      <c r="DL33" s="196"/>
      <c r="DM33" s="196"/>
      <c r="DN33" s="197">
        <f t="shared" si="134"/>
        <v>0</v>
      </c>
      <c r="DO33" s="196"/>
      <c r="DP33" s="196"/>
      <c r="DQ33" s="197">
        <f t="shared" si="135"/>
        <v>0</v>
      </c>
      <c r="DR33" s="196"/>
      <c r="DS33" s="196"/>
      <c r="DT33" s="197">
        <f t="shared" si="136"/>
        <v>0</v>
      </c>
      <c r="DU33" s="196"/>
      <c r="DV33" s="196"/>
      <c r="DW33" s="197">
        <f t="shared" si="137"/>
        <v>0</v>
      </c>
      <c r="DX33" s="196"/>
      <c r="DY33" s="196"/>
      <c r="DZ33" s="197">
        <f t="shared" si="138"/>
        <v>0</v>
      </c>
      <c r="EA33" s="196"/>
      <c r="EB33" s="196"/>
      <c r="EC33" s="197">
        <f t="shared" si="139"/>
        <v>0</v>
      </c>
      <c r="ED33" s="196"/>
      <c r="EE33" s="196"/>
      <c r="EF33" s="197">
        <f t="shared" si="140"/>
        <v>0</v>
      </c>
      <c r="EG33" s="196"/>
      <c r="EH33" s="196"/>
      <c r="EI33" s="197">
        <f t="shared" si="141"/>
        <v>0</v>
      </c>
      <c r="EJ33" s="196"/>
      <c r="EK33" s="196"/>
      <c r="EL33" s="197">
        <f t="shared" si="142"/>
        <v>0</v>
      </c>
      <c r="EM33" s="196"/>
      <c r="EN33" s="196"/>
      <c r="EO33" s="197">
        <f t="shared" si="143"/>
        <v>0</v>
      </c>
      <c r="EP33" s="196"/>
      <c r="EQ33" s="196"/>
      <c r="ER33" s="197">
        <f t="shared" si="144"/>
        <v>0</v>
      </c>
      <c r="ES33" s="196"/>
      <c r="ET33" s="196"/>
      <c r="EU33" s="197">
        <f t="shared" si="145"/>
        <v>0</v>
      </c>
      <c r="EV33" s="196"/>
      <c r="EW33" s="196"/>
      <c r="EX33" s="197">
        <f t="shared" si="146"/>
        <v>0</v>
      </c>
      <c r="EY33" s="196"/>
      <c r="EZ33" s="196"/>
      <c r="FA33" s="197">
        <f t="shared" si="147"/>
        <v>0</v>
      </c>
      <c r="FB33" s="196"/>
      <c r="FC33" s="196"/>
      <c r="FD33" s="197">
        <f t="shared" si="148"/>
        <v>0</v>
      </c>
      <c r="FE33" s="196"/>
      <c r="FF33" s="196"/>
      <c r="FG33" s="197">
        <f t="shared" si="149"/>
        <v>0</v>
      </c>
      <c r="FH33" s="310"/>
      <c r="FI33" s="310"/>
      <c r="FJ33" s="197">
        <f t="shared" si="150"/>
        <v>0</v>
      </c>
      <c r="FL33" s="240">
        <f t="shared" si="108"/>
        <v>43317</v>
      </c>
      <c r="FM33" s="39">
        <f t="shared" si="109"/>
        <v>19</v>
      </c>
    </row>
    <row r="34" spans="1:169" x14ac:dyDescent="0.2">
      <c r="A34" s="39">
        <f t="shared" si="107"/>
        <v>20</v>
      </c>
      <c r="B34" s="176"/>
      <c r="C34" s="282"/>
      <c r="D34" s="177"/>
      <c r="E34" s="38">
        <f t="shared" si="0"/>
        <v>43548</v>
      </c>
      <c r="F34" s="182"/>
      <c r="G34" s="197"/>
      <c r="H34" s="196"/>
      <c r="I34" s="196"/>
      <c r="J34" s="197">
        <f t="shared" si="151"/>
        <v>0</v>
      </c>
      <c r="K34" s="196"/>
      <c r="L34" s="196"/>
      <c r="M34" s="197">
        <f t="shared" si="112"/>
        <v>0</v>
      </c>
      <c r="N34" s="196"/>
      <c r="O34" s="196"/>
      <c r="P34" s="197">
        <f t="shared" si="113"/>
        <v>0</v>
      </c>
      <c r="Q34" s="196"/>
      <c r="R34" s="196"/>
      <c r="S34" s="197">
        <f t="shared" si="152"/>
        <v>0</v>
      </c>
      <c r="T34" s="196"/>
      <c r="U34" s="196"/>
      <c r="V34" s="197">
        <f t="shared" si="153"/>
        <v>0</v>
      </c>
      <c r="W34" s="196"/>
      <c r="X34" s="196"/>
      <c r="Y34" s="197">
        <f t="shared" si="154"/>
        <v>0</v>
      </c>
      <c r="Z34" s="196"/>
      <c r="AA34" s="196"/>
      <c r="AB34" s="197">
        <f t="shared" si="155"/>
        <v>0</v>
      </c>
      <c r="AC34" s="196"/>
      <c r="AD34" s="196"/>
      <c r="AE34" s="197">
        <f t="shared" si="156"/>
        <v>0</v>
      </c>
      <c r="AF34" s="196"/>
      <c r="AG34" s="196"/>
      <c r="AH34" s="197">
        <f t="shared" si="157"/>
        <v>0</v>
      </c>
      <c r="AI34" s="196"/>
      <c r="AJ34" s="196"/>
      <c r="AK34" s="197">
        <f t="shared" si="158"/>
        <v>0</v>
      </c>
      <c r="AL34" s="196"/>
      <c r="AM34" s="196"/>
      <c r="AN34" s="197">
        <f t="shared" si="159"/>
        <v>0</v>
      </c>
      <c r="AO34" s="196"/>
      <c r="AP34" s="196"/>
      <c r="AQ34" s="197">
        <f t="shared" si="160"/>
        <v>0</v>
      </c>
      <c r="AR34" s="196"/>
      <c r="AS34" s="196"/>
      <c r="AT34" s="197">
        <f t="shared" si="161"/>
        <v>0</v>
      </c>
      <c r="AU34" s="196"/>
      <c r="AV34" s="196"/>
      <c r="AW34" s="197">
        <f t="shared" si="162"/>
        <v>0</v>
      </c>
      <c r="AX34" s="196"/>
      <c r="AY34" s="196"/>
      <c r="AZ34" s="197">
        <f t="shared" si="163"/>
        <v>0</v>
      </c>
      <c r="BA34" s="196"/>
      <c r="BB34" s="196"/>
      <c r="BC34" s="197">
        <f t="shared" si="164"/>
        <v>0</v>
      </c>
      <c r="BD34" s="196"/>
      <c r="BE34" s="196"/>
      <c r="BF34" s="197">
        <f t="shared" si="114"/>
        <v>0</v>
      </c>
      <c r="BG34" s="196"/>
      <c r="BH34" s="196"/>
      <c r="BI34" s="197">
        <f t="shared" si="115"/>
        <v>0</v>
      </c>
      <c r="BJ34" s="196"/>
      <c r="BK34" s="196"/>
      <c r="BL34" s="197">
        <f t="shared" si="116"/>
        <v>0</v>
      </c>
      <c r="BM34" s="196"/>
      <c r="BN34" s="196"/>
      <c r="BO34" s="197">
        <f t="shared" si="117"/>
        <v>0</v>
      </c>
      <c r="BP34" s="196"/>
      <c r="BQ34" s="196"/>
      <c r="BR34" s="197">
        <f t="shared" si="118"/>
        <v>0</v>
      </c>
      <c r="BS34" s="196"/>
      <c r="BT34" s="196"/>
      <c r="BU34" s="197">
        <f t="shared" si="119"/>
        <v>0</v>
      </c>
      <c r="BV34" s="196"/>
      <c r="BW34" s="196"/>
      <c r="BX34" s="197">
        <f t="shared" si="120"/>
        <v>0</v>
      </c>
      <c r="BY34" s="196"/>
      <c r="BZ34" s="196"/>
      <c r="CA34" s="197">
        <f t="shared" si="121"/>
        <v>0</v>
      </c>
      <c r="CB34" s="196"/>
      <c r="CC34" s="196"/>
      <c r="CD34" s="197">
        <f t="shared" si="122"/>
        <v>0</v>
      </c>
      <c r="CE34" s="196"/>
      <c r="CF34" s="196"/>
      <c r="CG34" s="197">
        <f t="shared" si="123"/>
        <v>0</v>
      </c>
      <c r="CH34" s="196"/>
      <c r="CI34" s="196"/>
      <c r="CJ34" s="197">
        <f t="shared" si="124"/>
        <v>0</v>
      </c>
      <c r="CK34" s="196"/>
      <c r="CL34" s="196"/>
      <c r="CM34" s="197">
        <f t="shared" si="125"/>
        <v>0</v>
      </c>
      <c r="CN34" s="196"/>
      <c r="CO34" s="196"/>
      <c r="CP34" s="197">
        <f t="shared" si="126"/>
        <v>0</v>
      </c>
      <c r="CQ34" s="196"/>
      <c r="CR34" s="196"/>
      <c r="CS34" s="197">
        <f t="shared" si="127"/>
        <v>0</v>
      </c>
      <c r="CT34" s="196"/>
      <c r="CU34" s="196"/>
      <c r="CV34" s="197">
        <f t="shared" si="128"/>
        <v>0</v>
      </c>
      <c r="CW34" s="196"/>
      <c r="CX34" s="196"/>
      <c r="CY34" s="197">
        <f t="shared" si="129"/>
        <v>0</v>
      </c>
      <c r="CZ34" s="196"/>
      <c r="DA34" s="196"/>
      <c r="DB34" s="197">
        <f t="shared" si="130"/>
        <v>0</v>
      </c>
      <c r="DC34" s="196"/>
      <c r="DD34" s="196"/>
      <c r="DE34" s="197">
        <f t="shared" si="131"/>
        <v>0</v>
      </c>
      <c r="DF34" s="196"/>
      <c r="DG34" s="196"/>
      <c r="DH34" s="197">
        <f t="shared" si="132"/>
        <v>0</v>
      </c>
      <c r="DI34" s="196"/>
      <c r="DJ34" s="196"/>
      <c r="DK34" s="197">
        <f t="shared" si="133"/>
        <v>0</v>
      </c>
      <c r="DL34" s="196"/>
      <c r="DM34" s="196"/>
      <c r="DN34" s="197">
        <f t="shared" si="134"/>
        <v>0</v>
      </c>
      <c r="DO34" s="196"/>
      <c r="DP34" s="196"/>
      <c r="DQ34" s="197">
        <f t="shared" si="135"/>
        <v>0</v>
      </c>
      <c r="DR34" s="196"/>
      <c r="DS34" s="196"/>
      <c r="DT34" s="197">
        <f t="shared" si="136"/>
        <v>0</v>
      </c>
      <c r="DU34" s="196"/>
      <c r="DV34" s="196"/>
      <c r="DW34" s="197">
        <f t="shared" si="137"/>
        <v>0</v>
      </c>
      <c r="DX34" s="196"/>
      <c r="DY34" s="196"/>
      <c r="DZ34" s="197">
        <f t="shared" si="138"/>
        <v>0</v>
      </c>
      <c r="EA34" s="196"/>
      <c r="EB34" s="196"/>
      <c r="EC34" s="197">
        <f t="shared" si="139"/>
        <v>0</v>
      </c>
      <c r="ED34" s="196"/>
      <c r="EE34" s="196"/>
      <c r="EF34" s="197">
        <f t="shared" si="140"/>
        <v>0</v>
      </c>
      <c r="EG34" s="196"/>
      <c r="EH34" s="196"/>
      <c r="EI34" s="197">
        <f t="shared" si="141"/>
        <v>0</v>
      </c>
      <c r="EJ34" s="196"/>
      <c r="EK34" s="196"/>
      <c r="EL34" s="197">
        <f t="shared" si="142"/>
        <v>0</v>
      </c>
      <c r="EM34" s="196"/>
      <c r="EN34" s="196"/>
      <c r="EO34" s="197">
        <f t="shared" si="143"/>
        <v>0</v>
      </c>
      <c r="EP34" s="196"/>
      <c r="EQ34" s="196"/>
      <c r="ER34" s="197">
        <f t="shared" si="144"/>
        <v>0</v>
      </c>
      <c r="ES34" s="196"/>
      <c r="ET34" s="196"/>
      <c r="EU34" s="197">
        <f t="shared" si="145"/>
        <v>0</v>
      </c>
      <c r="EV34" s="196"/>
      <c r="EW34" s="196"/>
      <c r="EX34" s="197">
        <f t="shared" si="146"/>
        <v>0</v>
      </c>
      <c r="EY34" s="196"/>
      <c r="EZ34" s="196"/>
      <c r="FA34" s="197">
        <f t="shared" si="147"/>
        <v>0</v>
      </c>
      <c r="FB34" s="196"/>
      <c r="FC34" s="196"/>
      <c r="FD34" s="197">
        <f t="shared" si="148"/>
        <v>0</v>
      </c>
      <c r="FE34" s="196"/>
      <c r="FF34" s="196"/>
      <c r="FG34" s="197">
        <f t="shared" si="149"/>
        <v>0</v>
      </c>
      <c r="FH34" s="310"/>
      <c r="FI34" s="310"/>
      <c r="FJ34" s="197">
        <f t="shared" si="150"/>
        <v>0</v>
      </c>
      <c r="FL34" s="240">
        <f t="shared" si="108"/>
        <v>43324</v>
      </c>
      <c r="FM34" s="39">
        <f t="shared" si="109"/>
        <v>20</v>
      </c>
    </row>
    <row r="35" spans="1:169" x14ac:dyDescent="0.2">
      <c r="A35" s="39">
        <f t="shared" si="107"/>
        <v>21</v>
      </c>
      <c r="B35" s="176"/>
      <c r="C35" s="282"/>
      <c r="D35" s="177"/>
      <c r="E35" s="38">
        <f t="shared" si="0"/>
        <v>43548</v>
      </c>
      <c r="F35" s="182"/>
      <c r="G35" s="197"/>
      <c r="H35" s="196"/>
      <c r="I35" s="196"/>
      <c r="J35" s="197">
        <f t="shared" ref="J35:J78" si="165">SUM(H35:I35)</f>
        <v>0</v>
      </c>
      <c r="K35" s="196"/>
      <c r="L35" s="196"/>
      <c r="M35" s="197">
        <f t="shared" ref="M35:M78" si="166">SUM(K35:L35)</f>
        <v>0</v>
      </c>
      <c r="N35" s="196"/>
      <c r="O35" s="196"/>
      <c r="P35" s="197">
        <f t="shared" ref="P35:P78" si="167">SUM(N35:O35)</f>
        <v>0</v>
      </c>
      <c r="Q35" s="196"/>
      <c r="R35" s="196"/>
      <c r="S35" s="197">
        <f t="shared" si="4"/>
        <v>0</v>
      </c>
      <c r="T35" s="196"/>
      <c r="U35" s="196"/>
      <c r="V35" s="197">
        <f t="shared" si="5"/>
        <v>0</v>
      </c>
      <c r="W35" s="196"/>
      <c r="X35" s="196"/>
      <c r="Y35" s="197">
        <f t="shared" si="6"/>
        <v>0</v>
      </c>
      <c r="Z35" s="196"/>
      <c r="AA35" s="196"/>
      <c r="AB35" s="197">
        <f t="shared" si="7"/>
        <v>0</v>
      </c>
      <c r="AC35" s="196"/>
      <c r="AD35" s="196"/>
      <c r="AE35" s="197">
        <f t="shared" si="8"/>
        <v>0</v>
      </c>
      <c r="AF35" s="196"/>
      <c r="AG35" s="196"/>
      <c r="AH35" s="197">
        <f t="shared" si="9"/>
        <v>0</v>
      </c>
      <c r="AI35" s="196"/>
      <c r="AJ35" s="196"/>
      <c r="AK35" s="197">
        <f t="shared" si="10"/>
        <v>0</v>
      </c>
      <c r="AL35" s="196"/>
      <c r="AM35" s="196"/>
      <c r="AN35" s="197">
        <f t="shared" si="11"/>
        <v>0</v>
      </c>
      <c r="AO35" s="196"/>
      <c r="AP35" s="196"/>
      <c r="AQ35" s="197">
        <f t="shared" si="12"/>
        <v>0</v>
      </c>
      <c r="AR35" s="196"/>
      <c r="AS35" s="196"/>
      <c r="AT35" s="197">
        <f t="shared" si="13"/>
        <v>0</v>
      </c>
      <c r="AU35" s="196"/>
      <c r="AV35" s="196"/>
      <c r="AW35" s="197">
        <f t="shared" si="14"/>
        <v>0</v>
      </c>
      <c r="AX35" s="196"/>
      <c r="AY35" s="196"/>
      <c r="AZ35" s="197">
        <f t="shared" si="15"/>
        <v>0</v>
      </c>
      <c r="BA35" s="196"/>
      <c r="BB35" s="196"/>
      <c r="BC35" s="197">
        <f t="shared" si="16"/>
        <v>0</v>
      </c>
      <c r="BD35" s="196"/>
      <c r="BE35" s="196"/>
      <c r="BF35" s="197">
        <f t="shared" ref="BF35:BF78" si="168">SUM(BD35:BE35)</f>
        <v>0</v>
      </c>
      <c r="BG35" s="196"/>
      <c r="BH35" s="196"/>
      <c r="BI35" s="197">
        <f t="shared" ref="BI35:BI78" si="169">SUM(BG35:BH35)</f>
        <v>0</v>
      </c>
      <c r="BJ35" s="196"/>
      <c r="BK35" s="196"/>
      <c r="BL35" s="197">
        <f t="shared" ref="BL35:BL78" si="170">SUM(BJ35:BK35)</f>
        <v>0</v>
      </c>
      <c r="BM35" s="196"/>
      <c r="BN35" s="196"/>
      <c r="BO35" s="197">
        <f t="shared" ref="BO35:BO78" si="171">SUM(BM35:BN35)</f>
        <v>0</v>
      </c>
      <c r="BP35" s="196"/>
      <c r="BQ35" s="196"/>
      <c r="BR35" s="197">
        <f t="shared" ref="BR35:BR78" si="172">SUM(BP35:BQ35)</f>
        <v>0</v>
      </c>
      <c r="BS35" s="196"/>
      <c r="BT35" s="196"/>
      <c r="BU35" s="197">
        <f t="shared" ref="BU35:BU78" si="173">SUM(BS35:BT35)</f>
        <v>0</v>
      </c>
      <c r="BV35" s="196"/>
      <c r="BW35" s="196"/>
      <c r="BX35" s="197">
        <f t="shared" ref="BX35:BX78" si="174">SUM(BV35:BW35)</f>
        <v>0</v>
      </c>
      <c r="BY35" s="196"/>
      <c r="BZ35" s="196"/>
      <c r="CA35" s="197">
        <f t="shared" ref="CA35:CA78" si="175">SUM(BY35:BZ35)</f>
        <v>0</v>
      </c>
      <c r="CB35" s="196"/>
      <c r="CC35" s="196"/>
      <c r="CD35" s="197">
        <f t="shared" ref="CD35:CD78" si="176">SUM(CB35:CC35)</f>
        <v>0</v>
      </c>
      <c r="CE35" s="196"/>
      <c r="CF35" s="196"/>
      <c r="CG35" s="197">
        <f t="shared" ref="CG35:CG78" si="177">SUM(CE35:CF35)</f>
        <v>0</v>
      </c>
      <c r="CH35" s="196"/>
      <c r="CI35" s="196"/>
      <c r="CJ35" s="197">
        <f t="shared" ref="CJ35:CJ78" si="178">SUM(CH35:CI35)</f>
        <v>0</v>
      </c>
      <c r="CK35" s="196"/>
      <c r="CL35" s="196"/>
      <c r="CM35" s="197">
        <f t="shared" ref="CM35:CM78" si="179">SUM(CK35:CL35)</f>
        <v>0</v>
      </c>
      <c r="CN35" s="196"/>
      <c r="CO35" s="196"/>
      <c r="CP35" s="197">
        <f t="shared" ref="CP35:CP78" si="180">SUM(CN35:CO35)</f>
        <v>0</v>
      </c>
      <c r="CQ35" s="196"/>
      <c r="CR35" s="196"/>
      <c r="CS35" s="197">
        <f t="shared" ref="CS35:CS78" si="181">SUM(CQ35:CR35)</f>
        <v>0</v>
      </c>
      <c r="CT35" s="196"/>
      <c r="CU35" s="196"/>
      <c r="CV35" s="197">
        <f t="shared" ref="CV35:CV78" si="182">SUM(CT35:CU35)</f>
        <v>0</v>
      </c>
      <c r="CW35" s="196"/>
      <c r="CX35" s="196"/>
      <c r="CY35" s="197">
        <f t="shared" ref="CY35:CY78" si="183">SUM(CW35:CX35)</f>
        <v>0</v>
      </c>
      <c r="CZ35" s="196"/>
      <c r="DA35" s="196"/>
      <c r="DB35" s="197">
        <f t="shared" ref="DB35:DB78" si="184">SUM(CZ35:DA35)</f>
        <v>0</v>
      </c>
      <c r="DC35" s="196"/>
      <c r="DD35" s="196"/>
      <c r="DE35" s="197">
        <f t="shared" ref="DE35:DE78" si="185">SUM(DC35:DD35)</f>
        <v>0</v>
      </c>
      <c r="DF35" s="196"/>
      <c r="DG35" s="196"/>
      <c r="DH35" s="197">
        <f t="shared" ref="DH35:DH78" si="186">SUM(DF35:DG35)</f>
        <v>0</v>
      </c>
      <c r="DI35" s="196"/>
      <c r="DJ35" s="196"/>
      <c r="DK35" s="197">
        <f t="shared" ref="DK35:DK78" si="187">SUM(DI35:DJ35)</f>
        <v>0</v>
      </c>
      <c r="DL35" s="196"/>
      <c r="DM35" s="196"/>
      <c r="DN35" s="197">
        <f t="shared" ref="DN35:DN78" si="188">SUM(DL35:DM35)</f>
        <v>0</v>
      </c>
      <c r="DO35" s="196"/>
      <c r="DP35" s="196"/>
      <c r="DQ35" s="197">
        <f t="shared" ref="DQ35:DQ78" si="189">SUM(DO35:DP35)</f>
        <v>0</v>
      </c>
      <c r="DR35" s="196"/>
      <c r="DS35" s="196"/>
      <c r="DT35" s="197">
        <f t="shared" ref="DT35:DT78" si="190">SUM(DR35:DS35)</f>
        <v>0</v>
      </c>
      <c r="DU35" s="196"/>
      <c r="DV35" s="196"/>
      <c r="DW35" s="197">
        <f t="shared" ref="DW35:DW78" si="191">SUM(DU35:DV35)</f>
        <v>0</v>
      </c>
      <c r="DX35" s="196"/>
      <c r="DY35" s="196"/>
      <c r="DZ35" s="197">
        <f t="shared" ref="DZ35:DZ78" si="192">SUM(DX35:DY35)</f>
        <v>0</v>
      </c>
      <c r="EA35" s="196"/>
      <c r="EB35" s="196"/>
      <c r="EC35" s="197">
        <f t="shared" ref="EC35:EC78" si="193">SUM(EA35:EB35)</f>
        <v>0</v>
      </c>
      <c r="ED35" s="196"/>
      <c r="EE35" s="196"/>
      <c r="EF35" s="197">
        <f t="shared" ref="EF35:EF78" si="194">SUM(ED35:EE35)</f>
        <v>0</v>
      </c>
      <c r="EG35" s="196"/>
      <c r="EH35" s="196"/>
      <c r="EI35" s="197">
        <f t="shared" ref="EI35:EI78" si="195">SUM(EG35:EH35)</f>
        <v>0</v>
      </c>
      <c r="EJ35" s="196"/>
      <c r="EK35" s="196"/>
      <c r="EL35" s="197">
        <f t="shared" ref="EL35:EL78" si="196">SUM(EJ35:EK35)</f>
        <v>0</v>
      </c>
      <c r="EM35" s="196"/>
      <c r="EN35" s="196"/>
      <c r="EO35" s="197">
        <f t="shared" ref="EO35:EO78" si="197">SUM(EM35:EN35)</f>
        <v>0</v>
      </c>
      <c r="EP35" s="196"/>
      <c r="EQ35" s="196"/>
      <c r="ER35" s="197">
        <f t="shared" ref="ER35:ER78" si="198">SUM(EP35:EQ35)</f>
        <v>0</v>
      </c>
      <c r="ES35" s="196"/>
      <c r="ET35" s="196"/>
      <c r="EU35" s="197">
        <f t="shared" ref="EU35:EU78" si="199">SUM(ES35:ET35)</f>
        <v>0</v>
      </c>
      <c r="EV35" s="196"/>
      <c r="EW35" s="196"/>
      <c r="EX35" s="197">
        <f t="shared" ref="EX35:EX78" si="200">SUM(EV35:EW35)</f>
        <v>0</v>
      </c>
      <c r="EY35" s="196"/>
      <c r="EZ35" s="196"/>
      <c r="FA35" s="197">
        <f t="shared" ref="FA35:FA78" si="201">SUM(EY35:EZ35)</f>
        <v>0</v>
      </c>
      <c r="FB35" s="196"/>
      <c r="FC35" s="196"/>
      <c r="FD35" s="197">
        <f t="shared" ref="FD35:FD78" si="202">SUM(FB35:FC35)</f>
        <v>0</v>
      </c>
      <c r="FE35" s="196"/>
      <c r="FF35" s="196"/>
      <c r="FG35" s="197">
        <f t="shared" ref="FG35:FG78" si="203">SUM(FE35:FF35)</f>
        <v>0</v>
      </c>
      <c r="FH35" s="310"/>
      <c r="FI35" s="310"/>
      <c r="FJ35" s="197">
        <f t="shared" ref="FJ35:FJ78" si="204">SUM(FH35:FI35)</f>
        <v>0</v>
      </c>
      <c r="FL35" s="240">
        <f t="shared" si="108"/>
        <v>43331</v>
      </c>
      <c r="FM35" s="39">
        <f t="shared" si="109"/>
        <v>21</v>
      </c>
    </row>
    <row r="36" spans="1:169" x14ac:dyDescent="0.2">
      <c r="A36" s="39">
        <f t="shared" si="107"/>
        <v>22</v>
      </c>
      <c r="B36" s="176"/>
      <c r="C36" s="282"/>
      <c r="D36" s="177"/>
      <c r="E36" s="38">
        <f t="shared" si="0"/>
        <v>43548</v>
      </c>
      <c r="F36" s="182"/>
      <c r="G36" s="197"/>
      <c r="H36" s="196"/>
      <c r="I36" s="196"/>
      <c r="J36" s="197">
        <f t="shared" si="165"/>
        <v>0</v>
      </c>
      <c r="K36" s="196"/>
      <c r="L36" s="196"/>
      <c r="M36" s="197">
        <f t="shared" si="166"/>
        <v>0</v>
      </c>
      <c r="N36" s="196"/>
      <c r="O36" s="196"/>
      <c r="P36" s="197">
        <f t="shared" si="167"/>
        <v>0</v>
      </c>
      <c r="Q36" s="196"/>
      <c r="R36" s="196"/>
      <c r="S36" s="197">
        <f t="shared" si="4"/>
        <v>0</v>
      </c>
      <c r="T36" s="196"/>
      <c r="U36" s="196"/>
      <c r="V36" s="197">
        <f t="shared" si="5"/>
        <v>0</v>
      </c>
      <c r="W36" s="196"/>
      <c r="X36" s="196"/>
      <c r="Y36" s="197">
        <f t="shared" si="6"/>
        <v>0</v>
      </c>
      <c r="Z36" s="196"/>
      <c r="AA36" s="196"/>
      <c r="AB36" s="197">
        <f t="shared" si="7"/>
        <v>0</v>
      </c>
      <c r="AC36" s="196"/>
      <c r="AD36" s="196"/>
      <c r="AE36" s="197">
        <f t="shared" si="8"/>
        <v>0</v>
      </c>
      <c r="AF36" s="196"/>
      <c r="AG36" s="196"/>
      <c r="AH36" s="197">
        <f t="shared" si="9"/>
        <v>0</v>
      </c>
      <c r="AI36" s="196"/>
      <c r="AJ36" s="196"/>
      <c r="AK36" s="197">
        <f t="shared" si="10"/>
        <v>0</v>
      </c>
      <c r="AL36" s="196"/>
      <c r="AM36" s="196"/>
      <c r="AN36" s="197">
        <f t="shared" si="11"/>
        <v>0</v>
      </c>
      <c r="AO36" s="196"/>
      <c r="AP36" s="196"/>
      <c r="AQ36" s="197">
        <f t="shared" si="12"/>
        <v>0</v>
      </c>
      <c r="AR36" s="196"/>
      <c r="AS36" s="196"/>
      <c r="AT36" s="197">
        <f t="shared" si="13"/>
        <v>0</v>
      </c>
      <c r="AU36" s="196"/>
      <c r="AV36" s="196"/>
      <c r="AW36" s="197">
        <f t="shared" si="14"/>
        <v>0</v>
      </c>
      <c r="AX36" s="196"/>
      <c r="AY36" s="196"/>
      <c r="AZ36" s="197">
        <f t="shared" si="15"/>
        <v>0</v>
      </c>
      <c r="BA36" s="196"/>
      <c r="BB36" s="196"/>
      <c r="BC36" s="197">
        <f t="shared" si="16"/>
        <v>0</v>
      </c>
      <c r="BD36" s="196"/>
      <c r="BE36" s="196"/>
      <c r="BF36" s="197">
        <f t="shared" si="168"/>
        <v>0</v>
      </c>
      <c r="BG36" s="196"/>
      <c r="BH36" s="196"/>
      <c r="BI36" s="197">
        <f t="shared" si="169"/>
        <v>0</v>
      </c>
      <c r="BJ36" s="196"/>
      <c r="BK36" s="196"/>
      <c r="BL36" s="197">
        <f t="shared" si="170"/>
        <v>0</v>
      </c>
      <c r="BM36" s="196"/>
      <c r="BN36" s="196"/>
      <c r="BO36" s="197">
        <f t="shared" si="171"/>
        <v>0</v>
      </c>
      <c r="BP36" s="196"/>
      <c r="BQ36" s="196"/>
      <c r="BR36" s="197">
        <f t="shared" si="172"/>
        <v>0</v>
      </c>
      <c r="BS36" s="196"/>
      <c r="BT36" s="196"/>
      <c r="BU36" s="197">
        <f t="shared" si="173"/>
        <v>0</v>
      </c>
      <c r="BV36" s="196"/>
      <c r="BW36" s="196"/>
      <c r="BX36" s="197">
        <f t="shared" si="174"/>
        <v>0</v>
      </c>
      <c r="BY36" s="196"/>
      <c r="BZ36" s="196"/>
      <c r="CA36" s="197">
        <f t="shared" si="175"/>
        <v>0</v>
      </c>
      <c r="CB36" s="196"/>
      <c r="CC36" s="196"/>
      <c r="CD36" s="197">
        <f t="shared" si="176"/>
        <v>0</v>
      </c>
      <c r="CE36" s="196"/>
      <c r="CF36" s="196"/>
      <c r="CG36" s="197">
        <f t="shared" si="177"/>
        <v>0</v>
      </c>
      <c r="CH36" s="196"/>
      <c r="CI36" s="196"/>
      <c r="CJ36" s="197">
        <f t="shared" si="178"/>
        <v>0</v>
      </c>
      <c r="CK36" s="196"/>
      <c r="CL36" s="196"/>
      <c r="CM36" s="197">
        <f t="shared" si="179"/>
        <v>0</v>
      </c>
      <c r="CN36" s="196"/>
      <c r="CO36" s="196"/>
      <c r="CP36" s="197">
        <f t="shared" si="180"/>
        <v>0</v>
      </c>
      <c r="CQ36" s="196"/>
      <c r="CR36" s="196"/>
      <c r="CS36" s="197">
        <f t="shared" si="181"/>
        <v>0</v>
      </c>
      <c r="CT36" s="196"/>
      <c r="CU36" s="196"/>
      <c r="CV36" s="197">
        <f t="shared" si="182"/>
        <v>0</v>
      </c>
      <c r="CW36" s="196"/>
      <c r="CX36" s="196"/>
      <c r="CY36" s="197">
        <f t="shared" si="183"/>
        <v>0</v>
      </c>
      <c r="CZ36" s="196"/>
      <c r="DA36" s="196"/>
      <c r="DB36" s="197">
        <f t="shared" si="184"/>
        <v>0</v>
      </c>
      <c r="DC36" s="196"/>
      <c r="DD36" s="196"/>
      <c r="DE36" s="197">
        <f t="shared" si="185"/>
        <v>0</v>
      </c>
      <c r="DF36" s="196"/>
      <c r="DG36" s="196"/>
      <c r="DH36" s="197">
        <f t="shared" si="186"/>
        <v>0</v>
      </c>
      <c r="DI36" s="196"/>
      <c r="DJ36" s="196"/>
      <c r="DK36" s="197">
        <f t="shared" si="187"/>
        <v>0</v>
      </c>
      <c r="DL36" s="196"/>
      <c r="DM36" s="196"/>
      <c r="DN36" s="197">
        <f t="shared" si="188"/>
        <v>0</v>
      </c>
      <c r="DO36" s="196"/>
      <c r="DP36" s="196"/>
      <c r="DQ36" s="197">
        <f t="shared" si="189"/>
        <v>0</v>
      </c>
      <c r="DR36" s="196"/>
      <c r="DS36" s="196"/>
      <c r="DT36" s="197">
        <f t="shared" si="190"/>
        <v>0</v>
      </c>
      <c r="DU36" s="196"/>
      <c r="DV36" s="196"/>
      <c r="DW36" s="197">
        <f t="shared" si="191"/>
        <v>0</v>
      </c>
      <c r="DX36" s="196"/>
      <c r="DY36" s="196"/>
      <c r="DZ36" s="197">
        <f t="shared" si="192"/>
        <v>0</v>
      </c>
      <c r="EA36" s="196"/>
      <c r="EB36" s="196"/>
      <c r="EC36" s="197">
        <f t="shared" si="193"/>
        <v>0</v>
      </c>
      <c r="ED36" s="196"/>
      <c r="EE36" s="196"/>
      <c r="EF36" s="197">
        <f t="shared" si="194"/>
        <v>0</v>
      </c>
      <c r="EG36" s="196"/>
      <c r="EH36" s="196"/>
      <c r="EI36" s="197">
        <f t="shared" si="195"/>
        <v>0</v>
      </c>
      <c r="EJ36" s="196"/>
      <c r="EK36" s="196"/>
      <c r="EL36" s="197">
        <f t="shared" si="196"/>
        <v>0</v>
      </c>
      <c r="EM36" s="196"/>
      <c r="EN36" s="196"/>
      <c r="EO36" s="197">
        <f t="shared" si="197"/>
        <v>0</v>
      </c>
      <c r="EP36" s="196"/>
      <c r="EQ36" s="196"/>
      <c r="ER36" s="197">
        <f t="shared" si="198"/>
        <v>0</v>
      </c>
      <c r="ES36" s="196"/>
      <c r="ET36" s="196"/>
      <c r="EU36" s="197">
        <f t="shared" si="199"/>
        <v>0</v>
      </c>
      <c r="EV36" s="196"/>
      <c r="EW36" s="196"/>
      <c r="EX36" s="197">
        <f t="shared" si="200"/>
        <v>0</v>
      </c>
      <c r="EY36" s="196"/>
      <c r="EZ36" s="196"/>
      <c r="FA36" s="197">
        <f t="shared" si="201"/>
        <v>0</v>
      </c>
      <c r="FB36" s="196"/>
      <c r="FC36" s="196"/>
      <c r="FD36" s="197">
        <f t="shared" si="202"/>
        <v>0</v>
      </c>
      <c r="FE36" s="196"/>
      <c r="FF36" s="196"/>
      <c r="FG36" s="197">
        <f t="shared" si="203"/>
        <v>0</v>
      </c>
      <c r="FH36" s="310"/>
      <c r="FI36" s="310"/>
      <c r="FJ36" s="197">
        <f t="shared" si="204"/>
        <v>0</v>
      </c>
      <c r="FL36" s="240">
        <f t="shared" si="108"/>
        <v>43338</v>
      </c>
      <c r="FM36" s="39">
        <f t="shared" si="109"/>
        <v>22</v>
      </c>
    </row>
    <row r="37" spans="1:169" x14ac:dyDescent="0.2">
      <c r="A37" s="39">
        <f t="shared" si="107"/>
        <v>23</v>
      </c>
      <c r="B37" s="176"/>
      <c r="C37" s="282"/>
      <c r="D37" s="177"/>
      <c r="E37" s="38">
        <f t="shared" si="0"/>
        <v>43548</v>
      </c>
      <c r="F37" s="182"/>
      <c r="G37" s="197"/>
      <c r="H37" s="196"/>
      <c r="I37" s="196"/>
      <c r="J37" s="197">
        <f t="shared" si="165"/>
        <v>0</v>
      </c>
      <c r="K37" s="196"/>
      <c r="L37" s="196"/>
      <c r="M37" s="197">
        <f t="shared" si="166"/>
        <v>0</v>
      </c>
      <c r="N37" s="196"/>
      <c r="O37" s="196"/>
      <c r="P37" s="197">
        <f t="shared" si="167"/>
        <v>0</v>
      </c>
      <c r="Q37" s="196"/>
      <c r="R37" s="196"/>
      <c r="S37" s="197">
        <f t="shared" si="4"/>
        <v>0</v>
      </c>
      <c r="T37" s="196"/>
      <c r="U37" s="196"/>
      <c r="V37" s="197">
        <f t="shared" si="5"/>
        <v>0</v>
      </c>
      <c r="W37" s="196"/>
      <c r="X37" s="196"/>
      <c r="Y37" s="197">
        <f t="shared" si="6"/>
        <v>0</v>
      </c>
      <c r="Z37" s="196"/>
      <c r="AA37" s="196"/>
      <c r="AB37" s="197">
        <f t="shared" si="7"/>
        <v>0</v>
      </c>
      <c r="AC37" s="196"/>
      <c r="AD37" s="196"/>
      <c r="AE37" s="197">
        <f t="shared" si="8"/>
        <v>0</v>
      </c>
      <c r="AF37" s="196"/>
      <c r="AG37" s="196"/>
      <c r="AH37" s="197">
        <f t="shared" si="9"/>
        <v>0</v>
      </c>
      <c r="AI37" s="196"/>
      <c r="AJ37" s="196"/>
      <c r="AK37" s="197">
        <f t="shared" si="10"/>
        <v>0</v>
      </c>
      <c r="AL37" s="196"/>
      <c r="AM37" s="196"/>
      <c r="AN37" s="197">
        <f t="shared" si="11"/>
        <v>0</v>
      </c>
      <c r="AO37" s="196"/>
      <c r="AP37" s="196"/>
      <c r="AQ37" s="197">
        <f t="shared" si="12"/>
        <v>0</v>
      </c>
      <c r="AR37" s="196"/>
      <c r="AS37" s="196"/>
      <c r="AT37" s="197">
        <f t="shared" si="13"/>
        <v>0</v>
      </c>
      <c r="AU37" s="196"/>
      <c r="AV37" s="196"/>
      <c r="AW37" s="197">
        <f t="shared" si="14"/>
        <v>0</v>
      </c>
      <c r="AX37" s="196"/>
      <c r="AY37" s="196"/>
      <c r="AZ37" s="197">
        <f t="shared" si="15"/>
        <v>0</v>
      </c>
      <c r="BA37" s="196"/>
      <c r="BB37" s="196"/>
      <c r="BC37" s="197">
        <f t="shared" si="16"/>
        <v>0</v>
      </c>
      <c r="BD37" s="196"/>
      <c r="BE37" s="196"/>
      <c r="BF37" s="197">
        <f t="shared" si="168"/>
        <v>0</v>
      </c>
      <c r="BG37" s="196"/>
      <c r="BH37" s="196"/>
      <c r="BI37" s="197">
        <f t="shared" si="169"/>
        <v>0</v>
      </c>
      <c r="BJ37" s="196"/>
      <c r="BK37" s="196"/>
      <c r="BL37" s="197">
        <f t="shared" si="170"/>
        <v>0</v>
      </c>
      <c r="BM37" s="196"/>
      <c r="BN37" s="196"/>
      <c r="BO37" s="197">
        <f t="shared" si="171"/>
        <v>0</v>
      </c>
      <c r="BP37" s="196"/>
      <c r="BQ37" s="196"/>
      <c r="BR37" s="197">
        <f t="shared" si="172"/>
        <v>0</v>
      </c>
      <c r="BS37" s="196"/>
      <c r="BT37" s="196"/>
      <c r="BU37" s="197">
        <f t="shared" si="173"/>
        <v>0</v>
      </c>
      <c r="BV37" s="196"/>
      <c r="BW37" s="196"/>
      <c r="BX37" s="197">
        <f t="shared" si="174"/>
        <v>0</v>
      </c>
      <c r="BY37" s="196"/>
      <c r="BZ37" s="196"/>
      <c r="CA37" s="197">
        <f t="shared" si="175"/>
        <v>0</v>
      </c>
      <c r="CB37" s="196"/>
      <c r="CC37" s="196"/>
      <c r="CD37" s="197">
        <f t="shared" si="176"/>
        <v>0</v>
      </c>
      <c r="CE37" s="196"/>
      <c r="CF37" s="196"/>
      <c r="CG37" s="197">
        <f t="shared" si="177"/>
        <v>0</v>
      </c>
      <c r="CH37" s="196"/>
      <c r="CI37" s="196"/>
      <c r="CJ37" s="197">
        <f t="shared" si="178"/>
        <v>0</v>
      </c>
      <c r="CK37" s="196"/>
      <c r="CL37" s="196"/>
      <c r="CM37" s="197">
        <f t="shared" si="179"/>
        <v>0</v>
      </c>
      <c r="CN37" s="196"/>
      <c r="CO37" s="196"/>
      <c r="CP37" s="197">
        <f t="shared" si="180"/>
        <v>0</v>
      </c>
      <c r="CQ37" s="196"/>
      <c r="CR37" s="196"/>
      <c r="CS37" s="197">
        <f t="shared" si="181"/>
        <v>0</v>
      </c>
      <c r="CT37" s="196"/>
      <c r="CU37" s="196"/>
      <c r="CV37" s="197">
        <f t="shared" si="182"/>
        <v>0</v>
      </c>
      <c r="CW37" s="196"/>
      <c r="CX37" s="196"/>
      <c r="CY37" s="197">
        <f t="shared" si="183"/>
        <v>0</v>
      </c>
      <c r="CZ37" s="196"/>
      <c r="DA37" s="196"/>
      <c r="DB37" s="197">
        <f t="shared" si="184"/>
        <v>0</v>
      </c>
      <c r="DC37" s="196"/>
      <c r="DD37" s="196"/>
      <c r="DE37" s="197">
        <f t="shared" si="185"/>
        <v>0</v>
      </c>
      <c r="DF37" s="196"/>
      <c r="DG37" s="196"/>
      <c r="DH37" s="197">
        <f t="shared" si="186"/>
        <v>0</v>
      </c>
      <c r="DI37" s="196"/>
      <c r="DJ37" s="196"/>
      <c r="DK37" s="197">
        <f t="shared" si="187"/>
        <v>0</v>
      </c>
      <c r="DL37" s="196"/>
      <c r="DM37" s="196"/>
      <c r="DN37" s="197">
        <f t="shared" si="188"/>
        <v>0</v>
      </c>
      <c r="DO37" s="196"/>
      <c r="DP37" s="196"/>
      <c r="DQ37" s="197">
        <f t="shared" si="189"/>
        <v>0</v>
      </c>
      <c r="DR37" s="196"/>
      <c r="DS37" s="196"/>
      <c r="DT37" s="197">
        <f t="shared" si="190"/>
        <v>0</v>
      </c>
      <c r="DU37" s="196"/>
      <c r="DV37" s="196"/>
      <c r="DW37" s="197">
        <f t="shared" si="191"/>
        <v>0</v>
      </c>
      <c r="DX37" s="196"/>
      <c r="DY37" s="196"/>
      <c r="DZ37" s="197">
        <f t="shared" si="192"/>
        <v>0</v>
      </c>
      <c r="EA37" s="196"/>
      <c r="EB37" s="196"/>
      <c r="EC37" s="197">
        <f t="shared" si="193"/>
        <v>0</v>
      </c>
      <c r="ED37" s="196"/>
      <c r="EE37" s="196"/>
      <c r="EF37" s="197">
        <f t="shared" si="194"/>
        <v>0</v>
      </c>
      <c r="EG37" s="196"/>
      <c r="EH37" s="196"/>
      <c r="EI37" s="197">
        <f t="shared" si="195"/>
        <v>0</v>
      </c>
      <c r="EJ37" s="196"/>
      <c r="EK37" s="196"/>
      <c r="EL37" s="197">
        <f t="shared" si="196"/>
        <v>0</v>
      </c>
      <c r="EM37" s="196"/>
      <c r="EN37" s="196"/>
      <c r="EO37" s="197">
        <f t="shared" si="197"/>
        <v>0</v>
      </c>
      <c r="EP37" s="196"/>
      <c r="EQ37" s="196"/>
      <c r="ER37" s="197">
        <f t="shared" si="198"/>
        <v>0</v>
      </c>
      <c r="ES37" s="196"/>
      <c r="ET37" s="196"/>
      <c r="EU37" s="197">
        <f t="shared" si="199"/>
        <v>0</v>
      </c>
      <c r="EV37" s="196"/>
      <c r="EW37" s="196"/>
      <c r="EX37" s="197">
        <f t="shared" si="200"/>
        <v>0</v>
      </c>
      <c r="EY37" s="196"/>
      <c r="EZ37" s="196"/>
      <c r="FA37" s="197">
        <f t="shared" si="201"/>
        <v>0</v>
      </c>
      <c r="FB37" s="196"/>
      <c r="FC37" s="196"/>
      <c r="FD37" s="197">
        <f t="shared" si="202"/>
        <v>0</v>
      </c>
      <c r="FE37" s="196"/>
      <c r="FF37" s="196"/>
      <c r="FG37" s="197">
        <f t="shared" si="203"/>
        <v>0</v>
      </c>
      <c r="FH37" s="310"/>
      <c r="FI37" s="310"/>
      <c r="FJ37" s="197">
        <f t="shared" si="204"/>
        <v>0</v>
      </c>
      <c r="FL37" s="240">
        <f t="shared" si="108"/>
        <v>43345</v>
      </c>
      <c r="FM37" s="39">
        <f t="shared" si="109"/>
        <v>23</v>
      </c>
    </row>
    <row r="38" spans="1:169" x14ac:dyDescent="0.2">
      <c r="A38" s="39">
        <f t="shared" si="107"/>
        <v>24</v>
      </c>
      <c r="B38" s="176"/>
      <c r="C38" s="176"/>
      <c r="D38" s="177"/>
      <c r="E38" s="38">
        <f t="shared" si="0"/>
        <v>43548</v>
      </c>
      <c r="F38" s="182"/>
      <c r="G38" s="197"/>
      <c r="H38" s="196"/>
      <c r="I38" s="196"/>
      <c r="J38" s="197">
        <f t="shared" si="165"/>
        <v>0</v>
      </c>
      <c r="K38" s="196"/>
      <c r="L38" s="196"/>
      <c r="M38" s="197">
        <f t="shared" si="166"/>
        <v>0</v>
      </c>
      <c r="N38" s="196"/>
      <c r="O38" s="196"/>
      <c r="P38" s="197">
        <f t="shared" si="167"/>
        <v>0</v>
      </c>
      <c r="Q38" s="196"/>
      <c r="R38" s="196"/>
      <c r="S38" s="197">
        <f t="shared" si="4"/>
        <v>0</v>
      </c>
      <c r="T38" s="196"/>
      <c r="U38" s="196"/>
      <c r="V38" s="197">
        <f t="shared" si="5"/>
        <v>0</v>
      </c>
      <c r="W38" s="196"/>
      <c r="X38" s="196"/>
      <c r="Y38" s="197">
        <f t="shared" si="6"/>
        <v>0</v>
      </c>
      <c r="Z38" s="196"/>
      <c r="AA38" s="196"/>
      <c r="AB38" s="197">
        <f t="shared" si="7"/>
        <v>0</v>
      </c>
      <c r="AC38" s="196"/>
      <c r="AD38" s="196"/>
      <c r="AE38" s="197">
        <f t="shared" si="8"/>
        <v>0</v>
      </c>
      <c r="AF38" s="196"/>
      <c r="AG38" s="196"/>
      <c r="AH38" s="197">
        <f t="shared" si="9"/>
        <v>0</v>
      </c>
      <c r="AI38" s="196"/>
      <c r="AJ38" s="196"/>
      <c r="AK38" s="197">
        <f t="shared" si="10"/>
        <v>0</v>
      </c>
      <c r="AL38" s="196"/>
      <c r="AM38" s="196"/>
      <c r="AN38" s="197">
        <f t="shared" si="11"/>
        <v>0</v>
      </c>
      <c r="AO38" s="196"/>
      <c r="AP38" s="196"/>
      <c r="AQ38" s="197">
        <f t="shared" si="12"/>
        <v>0</v>
      </c>
      <c r="AR38" s="196"/>
      <c r="AS38" s="196"/>
      <c r="AT38" s="197">
        <f t="shared" si="13"/>
        <v>0</v>
      </c>
      <c r="AU38" s="196"/>
      <c r="AV38" s="196"/>
      <c r="AW38" s="197">
        <f t="shared" si="14"/>
        <v>0</v>
      </c>
      <c r="AX38" s="196"/>
      <c r="AY38" s="196"/>
      <c r="AZ38" s="197">
        <f t="shared" si="15"/>
        <v>0</v>
      </c>
      <c r="BA38" s="196"/>
      <c r="BB38" s="196"/>
      <c r="BC38" s="197">
        <f t="shared" si="16"/>
        <v>0</v>
      </c>
      <c r="BD38" s="196"/>
      <c r="BE38" s="196"/>
      <c r="BF38" s="197">
        <f t="shared" si="168"/>
        <v>0</v>
      </c>
      <c r="BG38" s="196"/>
      <c r="BH38" s="196"/>
      <c r="BI38" s="197">
        <f t="shared" si="169"/>
        <v>0</v>
      </c>
      <c r="BJ38" s="196"/>
      <c r="BK38" s="196"/>
      <c r="BL38" s="197">
        <f t="shared" si="170"/>
        <v>0</v>
      </c>
      <c r="BM38" s="196"/>
      <c r="BN38" s="196"/>
      <c r="BO38" s="197">
        <f t="shared" si="171"/>
        <v>0</v>
      </c>
      <c r="BP38" s="196"/>
      <c r="BQ38" s="196"/>
      <c r="BR38" s="197">
        <f t="shared" si="172"/>
        <v>0</v>
      </c>
      <c r="BS38" s="196"/>
      <c r="BT38" s="196"/>
      <c r="BU38" s="197">
        <f t="shared" si="173"/>
        <v>0</v>
      </c>
      <c r="BV38" s="196"/>
      <c r="BW38" s="196"/>
      <c r="BX38" s="197">
        <f t="shared" si="174"/>
        <v>0</v>
      </c>
      <c r="BY38" s="196"/>
      <c r="BZ38" s="196"/>
      <c r="CA38" s="197">
        <f t="shared" si="175"/>
        <v>0</v>
      </c>
      <c r="CB38" s="196"/>
      <c r="CC38" s="196"/>
      <c r="CD38" s="197">
        <f t="shared" si="176"/>
        <v>0</v>
      </c>
      <c r="CE38" s="196"/>
      <c r="CF38" s="196"/>
      <c r="CG38" s="197">
        <f t="shared" si="177"/>
        <v>0</v>
      </c>
      <c r="CH38" s="196"/>
      <c r="CI38" s="196"/>
      <c r="CJ38" s="197">
        <f t="shared" si="178"/>
        <v>0</v>
      </c>
      <c r="CK38" s="196"/>
      <c r="CL38" s="196"/>
      <c r="CM38" s="197">
        <f t="shared" si="179"/>
        <v>0</v>
      </c>
      <c r="CN38" s="196"/>
      <c r="CO38" s="196"/>
      <c r="CP38" s="197">
        <f t="shared" si="180"/>
        <v>0</v>
      </c>
      <c r="CQ38" s="196"/>
      <c r="CR38" s="196"/>
      <c r="CS38" s="197">
        <f t="shared" si="181"/>
        <v>0</v>
      </c>
      <c r="CT38" s="196"/>
      <c r="CU38" s="196"/>
      <c r="CV38" s="197">
        <f t="shared" si="182"/>
        <v>0</v>
      </c>
      <c r="CW38" s="196"/>
      <c r="CX38" s="196"/>
      <c r="CY38" s="197">
        <f t="shared" si="183"/>
        <v>0</v>
      </c>
      <c r="CZ38" s="196"/>
      <c r="DA38" s="196"/>
      <c r="DB38" s="197">
        <f t="shared" si="184"/>
        <v>0</v>
      </c>
      <c r="DC38" s="196"/>
      <c r="DD38" s="196"/>
      <c r="DE38" s="197">
        <f t="shared" si="185"/>
        <v>0</v>
      </c>
      <c r="DF38" s="196"/>
      <c r="DG38" s="196"/>
      <c r="DH38" s="197">
        <f t="shared" si="186"/>
        <v>0</v>
      </c>
      <c r="DI38" s="196"/>
      <c r="DJ38" s="196"/>
      <c r="DK38" s="197">
        <f t="shared" si="187"/>
        <v>0</v>
      </c>
      <c r="DL38" s="196"/>
      <c r="DM38" s="196"/>
      <c r="DN38" s="197">
        <f t="shared" si="188"/>
        <v>0</v>
      </c>
      <c r="DO38" s="196"/>
      <c r="DP38" s="196"/>
      <c r="DQ38" s="197">
        <f t="shared" si="189"/>
        <v>0</v>
      </c>
      <c r="DR38" s="196"/>
      <c r="DS38" s="196"/>
      <c r="DT38" s="197">
        <f t="shared" si="190"/>
        <v>0</v>
      </c>
      <c r="DU38" s="196"/>
      <c r="DV38" s="196"/>
      <c r="DW38" s="197">
        <f t="shared" si="191"/>
        <v>0</v>
      </c>
      <c r="DX38" s="196"/>
      <c r="DY38" s="196"/>
      <c r="DZ38" s="197">
        <f t="shared" si="192"/>
        <v>0</v>
      </c>
      <c r="EA38" s="196"/>
      <c r="EB38" s="196"/>
      <c r="EC38" s="197">
        <f t="shared" si="193"/>
        <v>0</v>
      </c>
      <c r="ED38" s="196"/>
      <c r="EE38" s="196"/>
      <c r="EF38" s="197">
        <f t="shared" si="194"/>
        <v>0</v>
      </c>
      <c r="EG38" s="196"/>
      <c r="EH38" s="196"/>
      <c r="EI38" s="197">
        <f t="shared" si="195"/>
        <v>0</v>
      </c>
      <c r="EJ38" s="196"/>
      <c r="EK38" s="196"/>
      <c r="EL38" s="197">
        <f t="shared" si="196"/>
        <v>0</v>
      </c>
      <c r="EM38" s="196"/>
      <c r="EN38" s="196"/>
      <c r="EO38" s="197">
        <f t="shared" si="197"/>
        <v>0</v>
      </c>
      <c r="EP38" s="196"/>
      <c r="EQ38" s="196"/>
      <c r="ER38" s="197">
        <f t="shared" si="198"/>
        <v>0</v>
      </c>
      <c r="ES38" s="196"/>
      <c r="ET38" s="196"/>
      <c r="EU38" s="197">
        <f t="shared" si="199"/>
        <v>0</v>
      </c>
      <c r="EV38" s="196"/>
      <c r="EW38" s="196"/>
      <c r="EX38" s="197">
        <f t="shared" si="200"/>
        <v>0</v>
      </c>
      <c r="EY38" s="196"/>
      <c r="EZ38" s="196"/>
      <c r="FA38" s="197">
        <f t="shared" si="201"/>
        <v>0</v>
      </c>
      <c r="FB38" s="196"/>
      <c r="FC38" s="196"/>
      <c r="FD38" s="197">
        <f t="shared" si="202"/>
        <v>0</v>
      </c>
      <c r="FE38" s="196"/>
      <c r="FF38" s="196"/>
      <c r="FG38" s="197">
        <f t="shared" si="203"/>
        <v>0</v>
      </c>
      <c r="FH38" s="310"/>
      <c r="FI38" s="310"/>
      <c r="FJ38" s="197">
        <f t="shared" si="204"/>
        <v>0</v>
      </c>
      <c r="FL38" s="240">
        <f t="shared" si="108"/>
        <v>43352</v>
      </c>
      <c r="FM38" s="39">
        <f t="shared" si="109"/>
        <v>24</v>
      </c>
    </row>
    <row r="39" spans="1:169" x14ac:dyDescent="0.2">
      <c r="A39" s="39">
        <f t="shared" si="107"/>
        <v>25</v>
      </c>
      <c r="B39" s="176"/>
      <c r="C39" s="176"/>
      <c r="D39" s="177"/>
      <c r="E39" s="38">
        <f t="shared" si="0"/>
        <v>43548</v>
      </c>
      <c r="F39" s="182"/>
      <c r="G39" s="197"/>
      <c r="H39" s="196"/>
      <c r="I39" s="196"/>
      <c r="J39" s="197">
        <f t="shared" si="165"/>
        <v>0</v>
      </c>
      <c r="K39" s="196"/>
      <c r="L39" s="196"/>
      <c r="M39" s="197">
        <f t="shared" si="166"/>
        <v>0</v>
      </c>
      <c r="N39" s="196"/>
      <c r="O39" s="196"/>
      <c r="P39" s="197">
        <f t="shared" si="167"/>
        <v>0</v>
      </c>
      <c r="Q39" s="196"/>
      <c r="R39" s="196"/>
      <c r="S39" s="197">
        <f t="shared" si="4"/>
        <v>0</v>
      </c>
      <c r="T39" s="196"/>
      <c r="U39" s="196"/>
      <c r="V39" s="197">
        <f t="shared" si="5"/>
        <v>0</v>
      </c>
      <c r="W39" s="196"/>
      <c r="X39" s="196"/>
      <c r="Y39" s="197">
        <f t="shared" si="6"/>
        <v>0</v>
      </c>
      <c r="Z39" s="196"/>
      <c r="AA39" s="196"/>
      <c r="AB39" s="197">
        <f t="shared" si="7"/>
        <v>0</v>
      </c>
      <c r="AC39" s="196"/>
      <c r="AD39" s="196"/>
      <c r="AE39" s="197">
        <f t="shared" si="8"/>
        <v>0</v>
      </c>
      <c r="AF39" s="196"/>
      <c r="AG39" s="196"/>
      <c r="AH39" s="197">
        <f t="shared" si="9"/>
        <v>0</v>
      </c>
      <c r="AI39" s="196"/>
      <c r="AJ39" s="196"/>
      <c r="AK39" s="197">
        <f t="shared" si="10"/>
        <v>0</v>
      </c>
      <c r="AL39" s="196"/>
      <c r="AM39" s="196"/>
      <c r="AN39" s="197">
        <f t="shared" si="11"/>
        <v>0</v>
      </c>
      <c r="AO39" s="196"/>
      <c r="AP39" s="196"/>
      <c r="AQ39" s="197">
        <f t="shared" si="12"/>
        <v>0</v>
      </c>
      <c r="AR39" s="196"/>
      <c r="AS39" s="196"/>
      <c r="AT39" s="197">
        <f t="shared" si="13"/>
        <v>0</v>
      </c>
      <c r="AU39" s="196"/>
      <c r="AV39" s="196"/>
      <c r="AW39" s="197">
        <f t="shared" si="14"/>
        <v>0</v>
      </c>
      <c r="AX39" s="196"/>
      <c r="AY39" s="196"/>
      <c r="AZ39" s="197">
        <f t="shared" si="15"/>
        <v>0</v>
      </c>
      <c r="BA39" s="196"/>
      <c r="BB39" s="196"/>
      <c r="BC39" s="197">
        <f t="shared" si="16"/>
        <v>0</v>
      </c>
      <c r="BD39" s="196"/>
      <c r="BE39" s="196"/>
      <c r="BF39" s="197">
        <f t="shared" si="168"/>
        <v>0</v>
      </c>
      <c r="BG39" s="196"/>
      <c r="BH39" s="196"/>
      <c r="BI39" s="197">
        <f t="shared" si="169"/>
        <v>0</v>
      </c>
      <c r="BJ39" s="196"/>
      <c r="BK39" s="196"/>
      <c r="BL39" s="197">
        <f t="shared" si="170"/>
        <v>0</v>
      </c>
      <c r="BM39" s="196"/>
      <c r="BN39" s="196"/>
      <c r="BO39" s="197">
        <f t="shared" si="171"/>
        <v>0</v>
      </c>
      <c r="BP39" s="196"/>
      <c r="BQ39" s="196"/>
      <c r="BR39" s="197">
        <f t="shared" si="172"/>
        <v>0</v>
      </c>
      <c r="BS39" s="196"/>
      <c r="BT39" s="196"/>
      <c r="BU39" s="197">
        <f t="shared" si="173"/>
        <v>0</v>
      </c>
      <c r="BV39" s="196"/>
      <c r="BW39" s="196"/>
      <c r="BX39" s="197">
        <f t="shared" si="174"/>
        <v>0</v>
      </c>
      <c r="BY39" s="196"/>
      <c r="BZ39" s="196"/>
      <c r="CA39" s="197">
        <f t="shared" si="175"/>
        <v>0</v>
      </c>
      <c r="CB39" s="196"/>
      <c r="CC39" s="196"/>
      <c r="CD39" s="197">
        <f t="shared" si="176"/>
        <v>0</v>
      </c>
      <c r="CE39" s="196"/>
      <c r="CF39" s="196"/>
      <c r="CG39" s="197">
        <f t="shared" si="177"/>
        <v>0</v>
      </c>
      <c r="CH39" s="196"/>
      <c r="CI39" s="196"/>
      <c r="CJ39" s="197">
        <f t="shared" si="178"/>
        <v>0</v>
      </c>
      <c r="CK39" s="196"/>
      <c r="CL39" s="196"/>
      <c r="CM39" s="197">
        <f t="shared" si="179"/>
        <v>0</v>
      </c>
      <c r="CN39" s="196"/>
      <c r="CO39" s="196"/>
      <c r="CP39" s="197">
        <f t="shared" si="180"/>
        <v>0</v>
      </c>
      <c r="CQ39" s="196"/>
      <c r="CR39" s="196"/>
      <c r="CS39" s="197">
        <f t="shared" si="181"/>
        <v>0</v>
      </c>
      <c r="CT39" s="196"/>
      <c r="CU39" s="196"/>
      <c r="CV39" s="197">
        <f t="shared" si="182"/>
        <v>0</v>
      </c>
      <c r="CW39" s="196"/>
      <c r="CX39" s="196"/>
      <c r="CY39" s="197">
        <f t="shared" si="183"/>
        <v>0</v>
      </c>
      <c r="CZ39" s="196"/>
      <c r="DA39" s="196"/>
      <c r="DB39" s="197">
        <f t="shared" si="184"/>
        <v>0</v>
      </c>
      <c r="DC39" s="196"/>
      <c r="DD39" s="196"/>
      <c r="DE39" s="197">
        <f t="shared" si="185"/>
        <v>0</v>
      </c>
      <c r="DF39" s="196"/>
      <c r="DG39" s="196"/>
      <c r="DH39" s="197">
        <f t="shared" si="186"/>
        <v>0</v>
      </c>
      <c r="DI39" s="196"/>
      <c r="DJ39" s="196"/>
      <c r="DK39" s="197">
        <f t="shared" si="187"/>
        <v>0</v>
      </c>
      <c r="DL39" s="196"/>
      <c r="DM39" s="196"/>
      <c r="DN39" s="197">
        <f t="shared" si="188"/>
        <v>0</v>
      </c>
      <c r="DO39" s="196"/>
      <c r="DP39" s="196"/>
      <c r="DQ39" s="197">
        <f t="shared" si="189"/>
        <v>0</v>
      </c>
      <c r="DR39" s="196"/>
      <c r="DS39" s="196"/>
      <c r="DT39" s="197">
        <f t="shared" si="190"/>
        <v>0</v>
      </c>
      <c r="DU39" s="196"/>
      <c r="DV39" s="196"/>
      <c r="DW39" s="197">
        <f t="shared" si="191"/>
        <v>0</v>
      </c>
      <c r="DX39" s="196"/>
      <c r="DY39" s="196"/>
      <c r="DZ39" s="197">
        <f t="shared" si="192"/>
        <v>0</v>
      </c>
      <c r="EA39" s="196"/>
      <c r="EB39" s="196"/>
      <c r="EC39" s="197">
        <f t="shared" si="193"/>
        <v>0</v>
      </c>
      <c r="ED39" s="196"/>
      <c r="EE39" s="196"/>
      <c r="EF39" s="197">
        <f t="shared" si="194"/>
        <v>0</v>
      </c>
      <c r="EG39" s="196"/>
      <c r="EH39" s="196"/>
      <c r="EI39" s="197">
        <f t="shared" si="195"/>
        <v>0</v>
      </c>
      <c r="EJ39" s="196"/>
      <c r="EK39" s="196"/>
      <c r="EL39" s="197">
        <f t="shared" si="196"/>
        <v>0</v>
      </c>
      <c r="EM39" s="196"/>
      <c r="EN39" s="196"/>
      <c r="EO39" s="197">
        <f t="shared" si="197"/>
        <v>0</v>
      </c>
      <c r="EP39" s="196"/>
      <c r="EQ39" s="196"/>
      <c r="ER39" s="197">
        <f t="shared" si="198"/>
        <v>0</v>
      </c>
      <c r="ES39" s="196"/>
      <c r="ET39" s="196"/>
      <c r="EU39" s="197">
        <f t="shared" si="199"/>
        <v>0</v>
      </c>
      <c r="EV39" s="196"/>
      <c r="EW39" s="196"/>
      <c r="EX39" s="197">
        <f t="shared" si="200"/>
        <v>0</v>
      </c>
      <c r="EY39" s="196"/>
      <c r="EZ39" s="196"/>
      <c r="FA39" s="197">
        <f t="shared" si="201"/>
        <v>0</v>
      </c>
      <c r="FB39" s="196"/>
      <c r="FC39" s="196"/>
      <c r="FD39" s="197">
        <f t="shared" si="202"/>
        <v>0</v>
      </c>
      <c r="FE39" s="196"/>
      <c r="FF39" s="196"/>
      <c r="FG39" s="197">
        <f t="shared" si="203"/>
        <v>0</v>
      </c>
      <c r="FH39" s="310"/>
      <c r="FI39" s="310"/>
      <c r="FJ39" s="197">
        <f t="shared" si="204"/>
        <v>0</v>
      </c>
      <c r="FL39" s="240">
        <f t="shared" si="108"/>
        <v>43359</v>
      </c>
      <c r="FM39" s="39">
        <f t="shared" si="109"/>
        <v>25</v>
      </c>
    </row>
    <row r="40" spans="1:169" x14ac:dyDescent="0.2">
      <c r="A40" s="39">
        <f t="shared" si="107"/>
        <v>26</v>
      </c>
      <c r="B40" s="176"/>
      <c r="C40" s="176"/>
      <c r="D40" s="177"/>
      <c r="E40" s="38">
        <f t="shared" si="0"/>
        <v>43548</v>
      </c>
      <c r="F40" s="182"/>
      <c r="G40" s="197"/>
      <c r="H40" s="196"/>
      <c r="I40" s="196"/>
      <c r="J40" s="197">
        <f t="shared" si="165"/>
        <v>0</v>
      </c>
      <c r="K40" s="196"/>
      <c r="L40" s="196"/>
      <c r="M40" s="197">
        <f t="shared" si="166"/>
        <v>0</v>
      </c>
      <c r="N40" s="196"/>
      <c r="O40" s="196"/>
      <c r="P40" s="197">
        <f t="shared" si="167"/>
        <v>0</v>
      </c>
      <c r="Q40" s="196"/>
      <c r="R40" s="196"/>
      <c r="S40" s="197">
        <f t="shared" si="4"/>
        <v>0</v>
      </c>
      <c r="T40" s="196"/>
      <c r="U40" s="196"/>
      <c r="V40" s="197">
        <f t="shared" si="5"/>
        <v>0</v>
      </c>
      <c r="W40" s="196"/>
      <c r="X40" s="196"/>
      <c r="Y40" s="197">
        <f t="shared" si="6"/>
        <v>0</v>
      </c>
      <c r="Z40" s="196"/>
      <c r="AA40" s="196"/>
      <c r="AB40" s="197">
        <f t="shared" si="7"/>
        <v>0</v>
      </c>
      <c r="AC40" s="196"/>
      <c r="AD40" s="196"/>
      <c r="AE40" s="197">
        <f t="shared" si="8"/>
        <v>0</v>
      </c>
      <c r="AF40" s="196"/>
      <c r="AG40" s="196"/>
      <c r="AH40" s="197">
        <f t="shared" si="9"/>
        <v>0</v>
      </c>
      <c r="AI40" s="196"/>
      <c r="AJ40" s="196"/>
      <c r="AK40" s="197">
        <f t="shared" si="10"/>
        <v>0</v>
      </c>
      <c r="AL40" s="196"/>
      <c r="AM40" s="196"/>
      <c r="AN40" s="197">
        <f t="shared" si="11"/>
        <v>0</v>
      </c>
      <c r="AO40" s="196"/>
      <c r="AP40" s="196"/>
      <c r="AQ40" s="197">
        <f t="shared" si="12"/>
        <v>0</v>
      </c>
      <c r="AR40" s="196"/>
      <c r="AS40" s="196"/>
      <c r="AT40" s="197">
        <f t="shared" si="13"/>
        <v>0</v>
      </c>
      <c r="AU40" s="196"/>
      <c r="AV40" s="196"/>
      <c r="AW40" s="197">
        <f t="shared" si="14"/>
        <v>0</v>
      </c>
      <c r="AX40" s="196"/>
      <c r="AY40" s="196"/>
      <c r="AZ40" s="197">
        <f t="shared" si="15"/>
        <v>0</v>
      </c>
      <c r="BA40" s="196"/>
      <c r="BB40" s="196"/>
      <c r="BC40" s="197">
        <f t="shared" si="16"/>
        <v>0</v>
      </c>
      <c r="BD40" s="196"/>
      <c r="BE40" s="196"/>
      <c r="BF40" s="197">
        <f t="shared" si="168"/>
        <v>0</v>
      </c>
      <c r="BG40" s="196"/>
      <c r="BH40" s="196"/>
      <c r="BI40" s="197">
        <f t="shared" si="169"/>
        <v>0</v>
      </c>
      <c r="BJ40" s="196"/>
      <c r="BK40" s="196"/>
      <c r="BL40" s="197">
        <f t="shared" si="170"/>
        <v>0</v>
      </c>
      <c r="BM40" s="196"/>
      <c r="BN40" s="196"/>
      <c r="BO40" s="197">
        <f t="shared" si="171"/>
        <v>0</v>
      </c>
      <c r="BP40" s="196"/>
      <c r="BQ40" s="196"/>
      <c r="BR40" s="197">
        <f t="shared" si="172"/>
        <v>0</v>
      </c>
      <c r="BS40" s="196"/>
      <c r="BT40" s="196"/>
      <c r="BU40" s="197">
        <f t="shared" si="173"/>
        <v>0</v>
      </c>
      <c r="BV40" s="196"/>
      <c r="BW40" s="196"/>
      <c r="BX40" s="197">
        <f t="shared" si="174"/>
        <v>0</v>
      </c>
      <c r="BY40" s="196"/>
      <c r="BZ40" s="196"/>
      <c r="CA40" s="197">
        <f t="shared" si="175"/>
        <v>0</v>
      </c>
      <c r="CB40" s="196"/>
      <c r="CC40" s="196"/>
      <c r="CD40" s="197">
        <f t="shared" si="176"/>
        <v>0</v>
      </c>
      <c r="CE40" s="196"/>
      <c r="CF40" s="196"/>
      <c r="CG40" s="197">
        <f t="shared" si="177"/>
        <v>0</v>
      </c>
      <c r="CH40" s="196"/>
      <c r="CI40" s="196"/>
      <c r="CJ40" s="197">
        <f t="shared" si="178"/>
        <v>0</v>
      </c>
      <c r="CK40" s="196"/>
      <c r="CL40" s="196"/>
      <c r="CM40" s="197">
        <f t="shared" si="179"/>
        <v>0</v>
      </c>
      <c r="CN40" s="196"/>
      <c r="CO40" s="196"/>
      <c r="CP40" s="197">
        <f t="shared" si="180"/>
        <v>0</v>
      </c>
      <c r="CQ40" s="196"/>
      <c r="CR40" s="196"/>
      <c r="CS40" s="197">
        <f t="shared" si="181"/>
        <v>0</v>
      </c>
      <c r="CT40" s="196"/>
      <c r="CU40" s="196"/>
      <c r="CV40" s="197">
        <f t="shared" si="182"/>
        <v>0</v>
      </c>
      <c r="CW40" s="196"/>
      <c r="CX40" s="196"/>
      <c r="CY40" s="197">
        <f t="shared" si="183"/>
        <v>0</v>
      </c>
      <c r="CZ40" s="196"/>
      <c r="DA40" s="196"/>
      <c r="DB40" s="197">
        <f t="shared" si="184"/>
        <v>0</v>
      </c>
      <c r="DC40" s="196"/>
      <c r="DD40" s="196"/>
      <c r="DE40" s="197">
        <f t="shared" si="185"/>
        <v>0</v>
      </c>
      <c r="DF40" s="196"/>
      <c r="DG40" s="196"/>
      <c r="DH40" s="197">
        <f t="shared" si="186"/>
        <v>0</v>
      </c>
      <c r="DI40" s="196"/>
      <c r="DJ40" s="196"/>
      <c r="DK40" s="197">
        <f t="shared" si="187"/>
        <v>0</v>
      </c>
      <c r="DL40" s="196"/>
      <c r="DM40" s="196"/>
      <c r="DN40" s="197">
        <f t="shared" si="188"/>
        <v>0</v>
      </c>
      <c r="DO40" s="196"/>
      <c r="DP40" s="196"/>
      <c r="DQ40" s="197">
        <f t="shared" si="189"/>
        <v>0</v>
      </c>
      <c r="DR40" s="196"/>
      <c r="DS40" s="196"/>
      <c r="DT40" s="197">
        <f t="shared" si="190"/>
        <v>0</v>
      </c>
      <c r="DU40" s="196"/>
      <c r="DV40" s="196"/>
      <c r="DW40" s="197">
        <f t="shared" si="191"/>
        <v>0</v>
      </c>
      <c r="DX40" s="196"/>
      <c r="DY40" s="196"/>
      <c r="DZ40" s="197">
        <f t="shared" si="192"/>
        <v>0</v>
      </c>
      <c r="EA40" s="196"/>
      <c r="EB40" s="196"/>
      <c r="EC40" s="197">
        <f t="shared" si="193"/>
        <v>0</v>
      </c>
      <c r="ED40" s="196"/>
      <c r="EE40" s="196"/>
      <c r="EF40" s="197">
        <f t="shared" si="194"/>
        <v>0</v>
      </c>
      <c r="EG40" s="196"/>
      <c r="EH40" s="196"/>
      <c r="EI40" s="197">
        <f t="shared" si="195"/>
        <v>0</v>
      </c>
      <c r="EJ40" s="196"/>
      <c r="EK40" s="196"/>
      <c r="EL40" s="197">
        <f t="shared" si="196"/>
        <v>0</v>
      </c>
      <c r="EM40" s="196"/>
      <c r="EN40" s="196"/>
      <c r="EO40" s="197">
        <f t="shared" si="197"/>
        <v>0</v>
      </c>
      <c r="EP40" s="196"/>
      <c r="EQ40" s="196"/>
      <c r="ER40" s="197">
        <f t="shared" si="198"/>
        <v>0</v>
      </c>
      <c r="ES40" s="196"/>
      <c r="ET40" s="196"/>
      <c r="EU40" s="197">
        <f t="shared" si="199"/>
        <v>0</v>
      </c>
      <c r="EV40" s="196"/>
      <c r="EW40" s="196"/>
      <c r="EX40" s="197">
        <f t="shared" si="200"/>
        <v>0</v>
      </c>
      <c r="EY40" s="196"/>
      <c r="EZ40" s="196"/>
      <c r="FA40" s="197">
        <f t="shared" si="201"/>
        <v>0</v>
      </c>
      <c r="FB40" s="196"/>
      <c r="FC40" s="196"/>
      <c r="FD40" s="197">
        <f t="shared" si="202"/>
        <v>0</v>
      </c>
      <c r="FE40" s="196"/>
      <c r="FF40" s="196"/>
      <c r="FG40" s="197">
        <f t="shared" si="203"/>
        <v>0</v>
      </c>
      <c r="FH40" s="310"/>
      <c r="FI40" s="310"/>
      <c r="FJ40" s="197">
        <f t="shared" si="204"/>
        <v>0</v>
      </c>
      <c r="FL40" s="240">
        <f t="shared" si="108"/>
        <v>43366</v>
      </c>
      <c r="FM40" s="39">
        <f t="shared" si="109"/>
        <v>26</v>
      </c>
    </row>
    <row r="41" spans="1:169" x14ac:dyDescent="0.2">
      <c r="A41" s="39">
        <f t="shared" si="107"/>
        <v>27</v>
      </c>
      <c r="B41" s="176"/>
      <c r="C41" s="176"/>
      <c r="D41" s="177"/>
      <c r="E41" s="38">
        <f t="shared" si="0"/>
        <v>43548</v>
      </c>
      <c r="F41" s="182"/>
      <c r="G41" s="197"/>
      <c r="H41" s="196"/>
      <c r="I41" s="196"/>
      <c r="J41" s="197">
        <f t="shared" si="165"/>
        <v>0</v>
      </c>
      <c r="K41" s="196"/>
      <c r="L41" s="196"/>
      <c r="M41" s="197">
        <f t="shared" si="166"/>
        <v>0</v>
      </c>
      <c r="N41" s="196"/>
      <c r="O41" s="196"/>
      <c r="P41" s="197">
        <f t="shared" si="167"/>
        <v>0</v>
      </c>
      <c r="Q41" s="196"/>
      <c r="R41" s="196"/>
      <c r="S41" s="197">
        <f t="shared" si="4"/>
        <v>0</v>
      </c>
      <c r="T41" s="196"/>
      <c r="U41" s="196"/>
      <c r="V41" s="197">
        <f t="shared" si="5"/>
        <v>0</v>
      </c>
      <c r="W41" s="196"/>
      <c r="X41" s="196"/>
      <c r="Y41" s="197">
        <f t="shared" si="6"/>
        <v>0</v>
      </c>
      <c r="Z41" s="196"/>
      <c r="AA41" s="196"/>
      <c r="AB41" s="197">
        <f t="shared" si="7"/>
        <v>0</v>
      </c>
      <c r="AC41" s="196"/>
      <c r="AD41" s="196"/>
      <c r="AE41" s="197">
        <f t="shared" si="8"/>
        <v>0</v>
      </c>
      <c r="AF41" s="196"/>
      <c r="AG41" s="196"/>
      <c r="AH41" s="197">
        <f t="shared" si="9"/>
        <v>0</v>
      </c>
      <c r="AI41" s="196"/>
      <c r="AJ41" s="196"/>
      <c r="AK41" s="197">
        <f t="shared" si="10"/>
        <v>0</v>
      </c>
      <c r="AL41" s="196"/>
      <c r="AM41" s="196"/>
      <c r="AN41" s="197">
        <f t="shared" si="11"/>
        <v>0</v>
      </c>
      <c r="AO41" s="196"/>
      <c r="AP41" s="196"/>
      <c r="AQ41" s="197">
        <f t="shared" si="12"/>
        <v>0</v>
      </c>
      <c r="AR41" s="196"/>
      <c r="AS41" s="196"/>
      <c r="AT41" s="197">
        <f t="shared" si="13"/>
        <v>0</v>
      </c>
      <c r="AU41" s="196"/>
      <c r="AV41" s="196"/>
      <c r="AW41" s="197">
        <f t="shared" si="14"/>
        <v>0</v>
      </c>
      <c r="AX41" s="196"/>
      <c r="AY41" s="196"/>
      <c r="AZ41" s="197">
        <f t="shared" si="15"/>
        <v>0</v>
      </c>
      <c r="BA41" s="196"/>
      <c r="BB41" s="196"/>
      <c r="BC41" s="197">
        <f t="shared" si="16"/>
        <v>0</v>
      </c>
      <c r="BD41" s="196"/>
      <c r="BE41" s="196"/>
      <c r="BF41" s="197">
        <f t="shared" si="168"/>
        <v>0</v>
      </c>
      <c r="BG41" s="196"/>
      <c r="BH41" s="196"/>
      <c r="BI41" s="197">
        <f t="shared" si="169"/>
        <v>0</v>
      </c>
      <c r="BJ41" s="196"/>
      <c r="BK41" s="196"/>
      <c r="BL41" s="197">
        <f t="shared" si="170"/>
        <v>0</v>
      </c>
      <c r="BM41" s="196"/>
      <c r="BN41" s="196"/>
      <c r="BO41" s="197">
        <f t="shared" si="171"/>
        <v>0</v>
      </c>
      <c r="BP41" s="196"/>
      <c r="BQ41" s="196"/>
      <c r="BR41" s="197">
        <f t="shared" si="172"/>
        <v>0</v>
      </c>
      <c r="BS41" s="196"/>
      <c r="BT41" s="196"/>
      <c r="BU41" s="197">
        <f t="shared" si="173"/>
        <v>0</v>
      </c>
      <c r="BV41" s="196"/>
      <c r="BW41" s="196"/>
      <c r="BX41" s="197">
        <f t="shared" si="174"/>
        <v>0</v>
      </c>
      <c r="BY41" s="196"/>
      <c r="BZ41" s="196"/>
      <c r="CA41" s="197">
        <f t="shared" si="175"/>
        <v>0</v>
      </c>
      <c r="CB41" s="196"/>
      <c r="CC41" s="196"/>
      <c r="CD41" s="197">
        <f t="shared" si="176"/>
        <v>0</v>
      </c>
      <c r="CE41" s="196"/>
      <c r="CF41" s="196"/>
      <c r="CG41" s="197">
        <f t="shared" si="177"/>
        <v>0</v>
      </c>
      <c r="CH41" s="196"/>
      <c r="CI41" s="196"/>
      <c r="CJ41" s="197">
        <f t="shared" si="178"/>
        <v>0</v>
      </c>
      <c r="CK41" s="196"/>
      <c r="CL41" s="196"/>
      <c r="CM41" s="197">
        <f t="shared" si="179"/>
        <v>0</v>
      </c>
      <c r="CN41" s="196"/>
      <c r="CO41" s="196"/>
      <c r="CP41" s="197">
        <f t="shared" si="180"/>
        <v>0</v>
      </c>
      <c r="CQ41" s="196"/>
      <c r="CR41" s="196"/>
      <c r="CS41" s="197">
        <f t="shared" si="181"/>
        <v>0</v>
      </c>
      <c r="CT41" s="196"/>
      <c r="CU41" s="196"/>
      <c r="CV41" s="197">
        <f t="shared" si="182"/>
        <v>0</v>
      </c>
      <c r="CW41" s="196"/>
      <c r="CX41" s="196"/>
      <c r="CY41" s="197">
        <f t="shared" si="183"/>
        <v>0</v>
      </c>
      <c r="CZ41" s="196"/>
      <c r="DA41" s="196"/>
      <c r="DB41" s="197">
        <f t="shared" si="184"/>
        <v>0</v>
      </c>
      <c r="DC41" s="196"/>
      <c r="DD41" s="196"/>
      <c r="DE41" s="197">
        <f t="shared" si="185"/>
        <v>0</v>
      </c>
      <c r="DF41" s="196"/>
      <c r="DG41" s="196"/>
      <c r="DH41" s="197">
        <f t="shared" si="186"/>
        <v>0</v>
      </c>
      <c r="DI41" s="196"/>
      <c r="DJ41" s="196"/>
      <c r="DK41" s="197">
        <f t="shared" si="187"/>
        <v>0</v>
      </c>
      <c r="DL41" s="196"/>
      <c r="DM41" s="196"/>
      <c r="DN41" s="197">
        <f t="shared" si="188"/>
        <v>0</v>
      </c>
      <c r="DO41" s="196"/>
      <c r="DP41" s="196"/>
      <c r="DQ41" s="197">
        <f t="shared" si="189"/>
        <v>0</v>
      </c>
      <c r="DR41" s="196"/>
      <c r="DS41" s="196"/>
      <c r="DT41" s="197">
        <f t="shared" si="190"/>
        <v>0</v>
      </c>
      <c r="DU41" s="196"/>
      <c r="DV41" s="196"/>
      <c r="DW41" s="197">
        <f t="shared" si="191"/>
        <v>0</v>
      </c>
      <c r="DX41" s="196"/>
      <c r="DY41" s="196"/>
      <c r="DZ41" s="197">
        <f t="shared" si="192"/>
        <v>0</v>
      </c>
      <c r="EA41" s="196"/>
      <c r="EB41" s="196"/>
      <c r="EC41" s="197">
        <f t="shared" si="193"/>
        <v>0</v>
      </c>
      <c r="ED41" s="196"/>
      <c r="EE41" s="196"/>
      <c r="EF41" s="197">
        <f t="shared" si="194"/>
        <v>0</v>
      </c>
      <c r="EG41" s="196"/>
      <c r="EH41" s="196"/>
      <c r="EI41" s="197">
        <f t="shared" si="195"/>
        <v>0</v>
      </c>
      <c r="EJ41" s="196"/>
      <c r="EK41" s="196"/>
      <c r="EL41" s="197">
        <f t="shared" si="196"/>
        <v>0</v>
      </c>
      <c r="EM41" s="196"/>
      <c r="EN41" s="196"/>
      <c r="EO41" s="197">
        <f t="shared" si="197"/>
        <v>0</v>
      </c>
      <c r="EP41" s="196"/>
      <c r="EQ41" s="196"/>
      <c r="ER41" s="197">
        <f t="shared" si="198"/>
        <v>0</v>
      </c>
      <c r="ES41" s="196"/>
      <c r="ET41" s="196"/>
      <c r="EU41" s="197">
        <f t="shared" si="199"/>
        <v>0</v>
      </c>
      <c r="EV41" s="196"/>
      <c r="EW41" s="196"/>
      <c r="EX41" s="197">
        <f t="shared" si="200"/>
        <v>0</v>
      </c>
      <c r="EY41" s="196"/>
      <c r="EZ41" s="196"/>
      <c r="FA41" s="197">
        <f t="shared" si="201"/>
        <v>0</v>
      </c>
      <c r="FB41" s="196"/>
      <c r="FC41" s="196"/>
      <c r="FD41" s="197">
        <f t="shared" si="202"/>
        <v>0</v>
      </c>
      <c r="FE41" s="196"/>
      <c r="FF41" s="196"/>
      <c r="FG41" s="197">
        <f t="shared" si="203"/>
        <v>0</v>
      </c>
      <c r="FH41" s="310"/>
      <c r="FI41" s="310"/>
      <c r="FJ41" s="197">
        <f t="shared" si="204"/>
        <v>0</v>
      </c>
      <c r="FL41" s="240">
        <f t="shared" si="108"/>
        <v>43373</v>
      </c>
      <c r="FM41" s="39">
        <f t="shared" si="109"/>
        <v>27</v>
      </c>
    </row>
    <row r="42" spans="1:169" x14ac:dyDescent="0.2">
      <c r="A42" s="39">
        <f t="shared" si="107"/>
        <v>28</v>
      </c>
      <c r="B42" s="176"/>
      <c r="C42" s="176"/>
      <c r="D42" s="177"/>
      <c r="E42" s="38">
        <f t="shared" si="0"/>
        <v>43548</v>
      </c>
      <c r="F42" s="182"/>
      <c r="G42" s="197"/>
      <c r="H42" s="196"/>
      <c r="I42" s="196"/>
      <c r="J42" s="197">
        <f t="shared" si="165"/>
        <v>0</v>
      </c>
      <c r="K42" s="196"/>
      <c r="L42" s="196"/>
      <c r="M42" s="197">
        <f t="shared" si="166"/>
        <v>0</v>
      </c>
      <c r="N42" s="196"/>
      <c r="O42" s="196"/>
      <c r="P42" s="197">
        <f t="shared" si="167"/>
        <v>0</v>
      </c>
      <c r="Q42" s="196"/>
      <c r="R42" s="196"/>
      <c r="S42" s="197">
        <f t="shared" si="4"/>
        <v>0</v>
      </c>
      <c r="T42" s="196"/>
      <c r="U42" s="196"/>
      <c r="V42" s="197">
        <f t="shared" si="5"/>
        <v>0</v>
      </c>
      <c r="W42" s="196"/>
      <c r="X42" s="196"/>
      <c r="Y42" s="197">
        <f t="shared" si="6"/>
        <v>0</v>
      </c>
      <c r="Z42" s="196"/>
      <c r="AA42" s="196"/>
      <c r="AB42" s="197">
        <f t="shared" si="7"/>
        <v>0</v>
      </c>
      <c r="AC42" s="196"/>
      <c r="AD42" s="196"/>
      <c r="AE42" s="197">
        <f t="shared" si="8"/>
        <v>0</v>
      </c>
      <c r="AF42" s="196"/>
      <c r="AG42" s="196"/>
      <c r="AH42" s="197">
        <f t="shared" si="9"/>
        <v>0</v>
      </c>
      <c r="AI42" s="196"/>
      <c r="AJ42" s="196"/>
      <c r="AK42" s="197">
        <f t="shared" si="10"/>
        <v>0</v>
      </c>
      <c r="AL42" s="196"/>
      <c r="AM42" s="196"/>
      <c r="AN42" s="197">
        <f t="shared" si="11"/>
        <v>0</v>
      </c>
      <c r="AO42" s="196"/>
      <c r="AP42" s="196"/>
      <c r="AQ42" s="197">
        <f t="shared" si="12"/>
        <v>0</v>
      </c>
      <c r="AR42" s="196"/>
      <c r="AS42" s="196"/>
      <c r="AT42" s="197">
        <f t="shared" si="13"/>
        <v>0</v>
      </c>
      <c r="AU42" s="196"/>
      <c r="AV42" s="196"/>
      <c r="AW42" s="197">
        <f t="shared" si="14"/>
        <v>0</v>
      </c>
      <c r="AX42" s="196"/>
      <c r="AY42" s="196"/>
      <c r="AZ42" s="197">
        <f t="shared" si="15"/>
        <v>0</v>
      </c>
      <c r="BA42" s="196"/>
      <c r="BB42" s="196"/>
      <c r="BC42" s="197">
        <f t="shared" si="16"/>
        <v>0</v>
      </c>
      <c r="BD42" s="196"/>
      <c r="BE42" s="196"/>
      <c r="BF42" s="197">
        <f t="shared" si="168"/>
        <v>0</v>
      </c>
      <c r="BG42" s="196"/>
      <c r="BH42" s="196"/>
      <c r="BI42" s="197">
        <f t="shared" si="169"/>
        <v>0</v>
      </c>
      <c r="BJ42" s="196"/>
      <c r="BK42" s="196"/>
      <c r="BL42" s="197">
        <f t="shared" si="170"/>
        <v>0</v>
      </c>
      <c r="BM42" s="196"/>
      <c r="BN42" s="196"/>
      <c r="BO42" s="197">
        <f t="shared" si="171"/>
        <v>0</v>
      </c>
      <c r="BP42" s="196"/>
      <c r="BQ42" s="196"/>
      <c r="BR42" s="197">
        <f t="shared" si="172"/>
        <v>0</v>
      </c>
      <c r="BS42" s="196"/>
      <c r="BT42" s="196"/>
      <c r="BU42" s="197">
        <f t="shared" si="173"/>
        <v>0</v>
      </c>
      <c r="BV42" s="196"/>
      <c r="BW42" s="196"/>
      <c r="BX42" s="197">
        <f t="shared" si="174"/>
        <v>0</v>
      </c>
      <c r="BY42" s="196"/>
      <c r="BZ42" s="196"/>
      <c r="CA42" s="197">
        <f t="shared" si="175"/>
        <v>0</v>
      </c>
      <c r="CB42" s="196"/>
      <c r="CC42" s="196"/>
      <c r="CD42" s="197">
        <f t="shared" si="176"/>
        <v>0</v>
      </c>
      <c r="CE42" s="196"/>
      <c r="CF42" s="196"/>
      <c r="CG42" s="197">
        <f t="shared" si="177"/>
        <v>0</v>
      </c>
      <c r="CH42" s="196"/>
      <c r="CI42" s="196"/>
      <c r="CJ42" s="197">
        <f t="shared" si="178"/>
        <v>0</v>
      </c>
      <c r="CK42" s="196"/>
      <c r="CL42" s="196"/>
      <c r="CM42" s="197">
        <f t="shared" si="179"/>
        <v>0</v>
      </c>
      <c r="CN42" s="196"/>
      <c r="CO42" s="196"/>
      <c r="CP42" s="197">
        <f t="shared" si="180"/>
        <v>0</v>
      </c>
      <c r="CQ42" s="196"/>
      <c r="CR42" s="196"/>
      <c r="CS42" s="197">
        <f t="shared" si="181"/>
        <v>0</v>
      </c>
      <c r="CT42" s="196"/>
      <c r="CU42" s="196"/>
      <c r="CV42" s="197">
        <f t="shared" si="182"/>
        <v>0</v>
      </c>
      <c r="CW42" s="196"/>
      <c r="CX42" s="196"/>
      <c r="CY42" s="197">
        <f t="shared" si="183"/>
        <v>0</v>
      </c>
      <c r="CZ42" s="196"/>
      <c r="DA42" s="196"/>
      <c r="DB42" s="197">
        <f t="shared" si="184"/>
        <v>0</v>
      </c>
      <c r="DC42" s="196"/>
      <c r="DD42" s="196"/>
      <c r="DE42" s="197">
        <f t="shared" si="185"/>
        <v>0</v>
      </c>
      <c r="DF42" s="196"/>
      <c r="DG42" s="196"/>
      <c r="DH42" s="197">
        <f t="shared" si="186"/>
        <v>0</v>
      </c>
      <c r="DI42" s="196"/>
      <c r="DJ42" s="196"/>
      <c r="DK42" s="197">
        <f t="shared" si="187"/>
        <v>0</v>
      </c>
      <c r="DL42" s="196"/>
      <c r="DM42" s="196"/>
      <c r="DN42" s="197">
        <f t="shared" si="188"/>
        <v>0</v>
      </c>
      <c r="DO42" s="196"/>
      <c r="DP42" s="196"/>
      <c r="DQ42" s="197">
        <f t="shared" si="189"/>
        <v>0</v>
      </c>
      <c r="DR42" s="196"/>
      <c r="DS42" s="196"/>
      <c r="DT42" s="197">
        <f t="shared" si="190"/>
        <v>0</v>
      </c>
      <c r="DU42" s="196"/>
      <c r="DV42" s="196"/>
      <c r="DW42" s="197">
        <f t="shared" si="191"/>
        <v>0</v>
      </c>
      <c r="DX42" s="196"/>
      <c r="DY42" s="196"/>
      <c r="DZ42" s="197">
        <f t="shared" si="192"/>
        <v>0</v>
      </c>
      <c r="EA42" s="196"/>
      <c r="EB42" s="196"/>
      <c r="EC42" s="197">
        <f t="shared" si="193"/>
        <v>0</v>
      </c>
      <c r="ED42" s="196"/>
      <c r="EE42" s="196"/>
      <c r="EF42" s="197">
        <f t="shared" si="194"/>
        <v>0</v>
      </c>
      <c r="EG42" s="196"/>
      <c r="EH42" s="196"/>
      <c r="EI42" s="197">
        <f t="shared" si="195"/>
        <v>0</v>
      </c>
      <c r="EJ42" s="196"/>
      <c r="EK42" s="196"/>
      <c r="EL42" s="197">
        <f t="shared" si="196"/>
        <v>0</v>
      </c>
      <c r="EM42" s="196"/>
      <c r="EN42" s="196"/>
      <c r="EO42" s="197">
        <f t="shared" si="197"/>
        <v>0</v>
      </c>
      <c r="EP42" s="196"/>
      <c r="EQ42" s="196"/>
      <c r="ER42" s="197">
        <f t="shared" si="198"/>
        <v>0</v>
      </c>
      <c r="ES42" s="196"/>
      <c r="ET42" s="196"/>
      <c r="EU42" s="197">
        <f t="shared" si="199"/>
        <v>0</v>
      </c>
      <c r="EV42" s="196"/>
      <c r="EW42" s="196"/>
      <c r="EX42" s="197">
        <f t="shared" si="200"/>
        <v>0</v>
      </c>
      <c r="EY42" s="196"/>
      <c r="EZ42" s="196"/>
      <c r="FA42" s="197">
        <f t="shared" si="201"/>
        <v>0</v>
      </c>
      <c r="FB42" s="196"/>
      <c r="FC42" s="196"/>
      <c r="FD42" s="197">
        <f t="shared" si="202"/>
        <v>0</v>
      </c>
      <c r="FE42" s="196"/>
      <c r="FF42" s="196"/>
      <c r="FG42" s="197">
        <f t="shared" si="203"/>
        <v>0</v>
      </c>
      <c r="FH42" s="310"/>
      <c r="FI42" s="310"/>
      <c r="FJ42" s="197">
        <f t="shared" si="204"/>
        <v>0</v>
      </c>
      <c r="FL42" s="240">
        <f t="shared" si="108"/>
        <v>43380</v>
      </c>
      <c r="FM42" s="39">
        <f t="shared" si="109"/>
        <v>28</v>
      </c>
    </row>
    <row r="43" spans="1:169" x14ac:dyDescent="0.2">
      <c r="A43" s="39">
        <f t="shared" si="107"/>
        <v>29</v>
      </c>
      <c r="B43" s="176"/>
      <c r="C43" s="176"/>
      <c r="D43" s="177"/>
      <c r="E43" s="38">
        <f t="shared" si="0"/>
        <v>43548</v>
      </c>
      <c r="F43" s="182"/>
      <c r="G43" s="197"/>
      <c r="H43" s="196"/>
      <c r="I43" s="196"/>
      <c r="J43" s="197">
        <f t="shared" si="165"/>
        <v>0</v>
      </c>
      <c r="K43" s="196"/>
      <c r="L43" s="196"/>
      <c r="M43" s="197">
        <f t="shared" si="166"/>
        <v>0</v>
      </c>
      <c r="N43" s="196"/>
      <c r="O43" s="196"/>
      <c r="P43" s="197">
        <f t="shared" si="167"/>
        <v>0</v>
      </c>
      <c r="Q43" s="196"/>
      <c r="R43" s="196"/>
      <c r="S43" s="197">
        <f t="shared" si="4"/>
        <v>0</v>
      </c>
      <c r="T43" s="196"/>
      <c r="U43" s="196"/>
      <c r="V43" s="197">
        <f t="shared" si="5"/>
        <v>0</v>
      </c>
      <c r="W43" s="196"/>
      <c r="X43" s="196"/>
      <c r="Y43" s="197">
        <f t="shared" si="6"/>
        <v>0</v>
      </c>
      <c r="Z43" s="196"/>
      <c r="AA43" s="196"/>
      <c r="AB43" s="197">
        <f t="shared" si="7"/>
        <v>0</v>
      </c>
      <c r="AC43" s="196"/>
      <c r="AD43" s="196"/>
      <c r="AE43" s="197">
        <f t="shared" si="8"/>
        <v>0</v>
      </c>
      <c r="AF43" s="196"/>
      <c r="AG43" s="196"/>
      <c r="AH43" s="197">
        <f t="shared" si="9"/>
        <v>0</v>
      </c>
      <c r="AI43" s="196"/>
      <c r="AJ43" s="196"/>
      <c r="AK43" s="197">
        <f t="shared" si="10"/>
        <v>0</v>
      </c>
      <c r="AL43" s="196"/>
      <c r="AM43" s="196"/>
      <c r="AN43" s="197">
        <f t="shared" si="11"/>
        <v>0</v>
      </c>
      <c r="AO43" s="196"/>
      <c r="AP43" s="196"/>
      <c r="AQ43" s="197">
        <f t="shared" si="12"/>
        <v>0</v>
      </c>
      <c r="AR43" s="196"/>
      <c r="AS43" s="196"/>
      <c r="AT43" s="197">
        <f t="shared" si="13"/>
        <v>0</v>
      </c>
      <c r="AU43" s="196"/>
      <c r="AV43" s="196"/>
      <c r="AW43" s="197">
        <f t="shared" si="14"/>
        <v>0</v>
      </c>
      <c r="AX43" s="196"/>
      <c r="AY43" s="196"/>
      <c r="AZ43" s="197">
        <f t="shared" si="15"/>
        <v>0</v>
      </c>
      <c r="BA43" s="196"/>
      <c r="BB43" s="196"/>
      <c r="BC43" s="197">
        <f t="shared" si="16"/>
        <v>0</v>
      </c>
      <c r="BD43" s="196"/>
      <c r="BE43" s="196"/>
      <c r="BF43" s="197">
        <f t="shared" si="168"/>
        <v>0</v>
      </c>
      <c r="BG43" s="196"/>
      <c r="BH43" s="196"/>
      <c r="BI43" s="197">
        <f t="shared" si="169"/>
        <v>0</v>
      </c>
      <c r="BJ43" s="196"/>
      <c r="BK43" s="196"/>
      <c r="BL43" s="197">
        <f t="shared" si="170"/>
        <v>0</v>
      </c>
      <c r="BM43" s="196"/>
      <c r="BN43" s="196"/>
      <c r="BO43" s="197">
        <f t="shared" si="171"/>
        <v>0</v>
      </c>
      <c r="BP43" s="196"/>
      <c r="BQ43" s="196"/>
      <c r="BR43" s="197">
        <f t="shared" si="172"/>
        <v>0</v>
      </c>
      <c r="BS43" s="196"/>
      <c r="BT43" s="196"/>
      <c r="BU43" s="197">
        <f t="shared" si="173"/>
        <v>0</v>
      </c>
      <c r="BV43" s="196"/>
      <c r="BW43" s="196"/>
      <c r="BX43" s="197">
        <f t="shared" si="174"/>
        <v>0</v>
      </c>
      <c r="BY43" s="196"/>
      <c r="BZ43" s="196"/>
      <c r="CA43" s="197">
        <f t="shared" si="175"/>
        <v>0</v>
      </c>
      <c r="CB43" s="196"/>
      <c r="CC43" s="196"/>
      <c r="CD43" s="197">
        <f t="shared" si="176"/>
        <v>0</v>
      </c>
      <c r="CE43" s="196"/>
      <c r="CF43" s="196"/>
      <c r="CG43" s="197">
        <f t="shared" si="177"/>
        <v>0</v>
      </c>
      <c r="CH43" s="196"/>
      <c r="CI43" s="196"/>
      <c r="CJ43" s="197">
        <f t="shared" si="178"/>
        <v>0</v>
      </c>
      <c r="CK43" s="196"/>
      <c r="CL43" s="196"/>
      <c r="CM43" s="197">
        <f t="shared" si="179"/>
        <v>0</v>
      </c>
      <c r="CN43" s="196"/>
      <c r="CO43" s="196"/>
      <c r="CP43" s="197">
        <f t="shared" si="180"/>
        <v>0</v>
      </c>
      <c r="CQ43" s="196"/>
      <c r="CR43" s="196"/>
      <c r="CS43" s="197">
        <f t="shared" si="181"/>
        <v>0</v>
      </c>
      <c r="CT43" s="196"/>
      <c r="CU43" s="196"/>
      <c r="CV43" s="197">
        <f t="shared" si="182"/>
        <v>0</v>
      </c>
      <c r="CW43" s="196"/>
      <c r="CX43" s="196"/>
      <c r="CY43" s="197">
        <f t="shared" si="183"/>
        <v>0</v>
      </c>
      <c r="CZ43" s="196"/>
      <c r="DA43" s="196"/>
      <c r="DB43" s="197">
        <f t="shared" si="184"/>
        <v>0</v>
      </c>
      <c r="DC43" s="196"/>
      <c r="DD43" s="196"/>
      <c r="DE43" s="197">
        <f t="shared" si="185"/>
        <v>0</v>
      </c>
      <c r="DF43" s="196"/>
      <c r="DG43" s="196"/>
      <c r="DH43" s="197">
        <f t="shared" si="186"/>
        <v>0</v>
      </c>
      <c r="DI43" s="196"/>
      <c r="DJ43" s="196"/>
      <c r="DK43" s="197">
        <f t="shared" si="187"/>
        <v>0</v>
      </c>
      <c r="DL43" s="196"/>
      <c r="DM43" s="196"/>
      <c r="DN43" s="197">
        <f t="shared" si="188"/>
        <v>0</v>
      </c>
      <c r="DO43" s="196"/>
      <c r="DP43" s="196"/>
      <c r="DQ43" s="197">
        <f t="shared" si="189"/>
        <v>0</v>
      </c>
      <c r="DR43" s="196"/>
      <c r="DS43" s="196"/>
      <c r="DT43" s="197">
        <f t="shared" si="190"/>
        <v>0</v>
      </c>
      <c r="DU43" s="196"/>
      <c r="DV43" s="196"/>
      <c r="DW43" s="197">
        <f t="shared" si="191"/>
        <v>0</v>
      </c>
      <c r="DX43" s="196"/>
      <c r="DY43" s="196"/>
      <c r="DZ43" s="197">
        <f t="shared" si="192"/>
        <v>0</v>
      </c>
      <c r="EA43" s="196"/>
      <c r="EB43" s="196"/>
      <c r="EC43" s="197">
        <f t="shared" si="193"/>
        <v>0</v>
      </c>
      <c r="ED43" s="196"/>
      <c r="EE43" s="196"/>
      <c r="EF43" s="197">
        <f t="shared" si="194"/>
        <v>0</v>
      </c>
      <c r="EG43" s="196"/>
      <c r="EH43" s="196"/>
      <c r="EI43" s="197">
        <f t="shared" si="195"/>
        <v>0</v>
      </c>
      <c r="EJ43" s="196"/>
      <c r="EK43" s="196"/>
      <c r="EL43" s="197">
        <f t="shared" si="196"/>
        <v>0</v>
      </c>
      <c r="EM43" s="196"/>
      <c r="EN43" s="196"/>
      <c r="EO43" s="197">
        <f t="shared" si="197"/>
        <v>0</v>
      </c>
      <c r="EP43" s="196"/>
      <c r="EQ43" s="196"/>
      <c r="ER43" s="197">
        <f t="shared" si="198"/>
        <v>0</v>
      </c>
      <c r="ES43" s="196"/>
      <c r="ET43" s="196"/>
      <c r="EU43" s="197">
        <f t="shared" si="199"/>
        <v>0</v>
      </c>
      <c r="EV43" s="196"/>
      <c r="EW43" s="196"/>
      <c r="EX43" s="197">
        <f t="shared" si="200"/>
        <v>0</v>
      </c>
      <c r="EY43" s="196"/>
      <c r="EZ43" s="196"/>
      <c r="FA43" s="197">
        <f t="shared" si="201"/>
        <v>0</v>
      </c>
      <c r="FB43" s="196"/>
      <c r="FC43" s="196"/>
      <c r="FD43" s="197">
        <f t="shared" si="202"/>
        <v>0</v>
      </c>
      <c r="FE43" s="196"/>
      <c r="FF43" s="196"/>
      <c r="FG43" s="197">
        <f t="shared" si="203"/>
        <v>0</v>
      </c>
      <c r="FH43" s="310"/>
      <c r="FI43" s="310"/>
      <c r="FJ43" s="197">
        <f t="shared" si="204"/>
        <v>0</v>
      </c>
      <c r="FL43" s="240">
        <f t="shared" si="108"/>
        <v>43387</v>
      </c>
      <c r="FM43" s="39">
        <f t="shared" si="109"/>
        <v>29</v>
      </c>
    </row>
    <row r="44" spans="1:169" x14ac:dyDescent="0.2">
      <c r="A44" s="39">
        <f t="shared" si="107"/>
        <v>30</v>
      </c>
      <c r="B44" s="176"/>
      <c r="C44" s="260"/>
      <c r="D44" s="177"/>
      <c r="E44" s="38">
        <f t="shared" si="0"/>
        <v>43548</v>
      </c>
      <c r="F44" s="182"/>
      <c r="G44" s="197"/>
      <c r="H44" s="196"/>
      <c r="I44" s="196"/>
      <c r="J44" s="197">
        <f t="shared" si="165"/>
        <v>0</v>
      </c>
      <c r="K44" s="196"/>
      <c r="L44" s="196"/>
      <c r="M44" s="197">
        <f t="shared" si="166"/>
        <v>0</v>
      </c>
      <c r="N44" s="196"/>
      <c r="O44" s="196"/>
      <c r="P44" s="197">
        <f t="shared" si="167"/>
        <v>0</v>
      </c>
      <c r="Q44" s="196"/>
      <c r="R44" s="196"/>
      <c r="S44" s="197">
        <f t="shared" si="4"/>
        <v>0</v>
      </c>
      <c r="T44" s="196"/>
      <c r="U44" s="196"/>
      <c r="V44" s="197">
        <f t="shared" si="5"/>
        <v>0</v>
      </c>
      <c r="W44" s="196"/>
      <c r="X44" s="196"/>
      <c r="Y44" s="197">
        <f t="shared" si="6"/>
        <v>0</v>
      </c>
      <c r="Z44" s="196"/>
      <c r="AA44" s="196"/>
      <c r="AB44" s="197">
        <f t="shared" si="7"/>
        <v>0</v>
      </c>
      <c r="AC44" s="196"/>
      <c r="AD44" s="196"/>
      <c r="AE44" s="197">
        <f t="shared" si="8"/>
        <v>0</v>
      </c>
      <c r="AF44" s="196"/>
      <c r="AG44" s="196"/>
      <c r="AH44" s="197">
        <f t="shared" si="9"/>
        <v>0</v>
      </c>
      <c r="AI44" s="196"/>
      <c r="AJ44" s="196"/>
      <c r="AK44" s="197">
        <f t="shared" si="10"/>
        <v>0</v>
      </c>
      <c r="AL44" s="196"/>
      <c r="AM44" s="196"/>
      <c r="AN44" s="197">
        <f t="shared" si="11"/>
        <v>0</v>
      </c>
      <c r="AO44" s="196"/>
      <c r="AP44" s="196"/>
      <c r="AQ44" s="197">
        <f t="shared" si="12"/>
        <v>0</v>
      </c>
      <c r="AR44" s="196"/>
      <c r="AS44" s="196"/>
      <c r="AT44" s="197">
        <f t="shared" si="13"/>
        <v>0</v>
      </c>
      <c r="AU44" s="196"/>
      <c r="AV44" s="196"/>
      <c r="AW44" s="197">
        <f t="shared" si="14"/>
        <v>0</v>
      </c>
      <c r="AX44" s="196"/>
      <c r="AY44" s="196"/>
      <c r="AZ44" s="197">
        <f t="shared" si="15"/>
        <v>0</v>
      </c>
      <c r="BA44" s="196"/>
      <c r="BB44" s="196"/>
      <c r="BC44" s="197">
        <f t="shared" si="16"/>
        <v>0</v>
      </c>
      <c r="BD44" s="196"/>
      <c r="BE44" s="196"/>
      <c r="BF44" s="197">
        <f t="shared" si="168"/>
        <v>0</v>
      </c>
      <c r="BG44" s="196"/>
      <c r="BH44" s="196"/>
      <c r="BI44" s="197">
        <f t="shared" si="169"/>
        <v>0</v>
      </c>
      <c r="BJ44" s="196"/>
      <c r="BK44" s="196"/>
      <c r="BL44" s="197">
        <f t="shared" si="170"/>
        <v>0</v>
      </c>
      <c r="BM44" s="196"/>
      <c r="BN44" s="196"/>
      <c r="BO44" s="197">
        <f t="shared" si="171"/>
        <v>0</v>
      </c>
      <c r="BP44" s="196"/>
      <c r="BQ44" s="196"/>
      <c r="BR44" s="197">
        <f t="shared" si="172"/>
        <v>0</v>
      </c>
      <c r="BS44" s="196"/>
      <c r="BT44" s="196"/>
      <c r="BU44" s="197">
        <f t="shared" si="173"/>
        <v>0</v>
      </c>
      <c r="BV44" s="196"/>
      <c r="BW44" s="196"/>
      <c r="BX44" s="197">
        <f t="shared" si="174"/>
        <v>0</v>
      </c>
      <c r="BY44" s="196"/>
      <c r="BZ44" s="196"/>
      <c r="CA44" s="197">
        <f t="shared" si="175"/>
        <v>0</v>
      </c>
      <c r="CB44" s="196"/>
      <c r="CC44" s="196"/>
      <c r="CD44" s="197">
        <f t="shared" si="176"/>
        <v>0</v>
      </c>
      <c r="CE44" s="196"/>
      <c r="CF44" s="196"/>
      <c r="CG44" s="197">
        <f t="shared" si="177"/>
        <v>0</v>
      </c>
      <c r="CH44" s="196"/>
      <c r="CI44" s="196"/>
      <c r="CJ44" s="197">
        <f t="shared" si="178"/>
        <v>0</v>
      </c>
      <c r="CK44" s="196"/>
      <c r="CL44" s="196"/>
      <c r="CM44" s="197">
        <f t="shared" si="179"/>
        <v>0</v>
      </c>
      <c r="CN44" s="196"/>
      <c r="CO44" s="196"/>
      <c r="CP44" s="197">
        <f t="shared" si="180"/>
        <v>0</v>
      </c>
      <c r="CQ44" s="196"/>
      <c r="CR44" s="196"/>
      <c r="CS44" s="197">
        <f t="shared" si="181"/>
        <v>0</v>
      </c>
      <c r="CT44" s="196"/>
      <c r="CU44" s="196"/>
      <c r="CV44" s="197">
        <f t="shared" si="182"/>
        <v>0</v>
      </c>
      <c r="CW44" s="196"/>
      <c r="CX44" s="196"/>
      <c r="CY44" s="197">
        <f t="shared" si="183"/>
        <v>0</v>
      </c>
      <c r="CZ44" s="196"/>
      <c r="DA44" s="196"/>
      <c r="DB44" s="197">
        <f t="shared" si="184"/>
        <v>0</v>
      </c>
      <c r="DC44" s="196"/>
      <c r="DD44" s="196"/>
      <c r="DE44" s="197">
        <f t="shared" si="185"/>
        <v>0</v>
      </c>
      <c r="DF44" s="196"/>
      <c r="DG44" s="196"/>
      <c r="DH44" s="197">
        <f t="shared" si="186"/>
        <v>0</v>
      </c>
      <c r="DI44" s="196"/>
      <c r="DJ44" s="196"/>
      <c r="DK44" s="197">
        <f t="shared" si="187"/>
        <v>0</v>
      </c>
      <c r="DL44" s="196"/>
      <c r="DM44" s="196"/>
      <c r="DN44" s="197">
        <f t="shared" si="188"/>
        <v>0</v>
      </c>
      <c r="DO44" s="196"/>
      <c r="DP44" s="196"/>
      <c r="DQ44" s="197">
        <f t="shared" si="189"/>
        <v>0</v>
      </c>
      <c r="DR44" s="196"/>
      <c r="DS44" s="196"/>
      <c r="DT44" s="197">
        <f t="shared" si="190"/>
        <v>0</v>
      </c>
      <c r="DU44" s="196"/>
      <c r="DV44" s="196"/>
      <c r="DW44" s="197">
        <f t="shared" si="191"/>
        <v>0</v>
      </c>
      <c r="DX44" s="196"/>
      <c r="DY44" s="196"/>
      <c r="DZ44" s="197">
        <f t="shared" si="192"/>
        <v>0</v>
      </c>
      <c r="EA44" s="196"/>
      <c r="EB44" s="196"/>
      <c r="EC44" s="197">
        <f t="shared" si="193"/>
        <v>0</v>
      </c>
      <c r="ED44" s="196"/>
      <c r="EE44" s="196"/>
      <c r="EF44" s="197">
        <f t="shared" si="194"/>
        <v>0</v>
      </c>
      <c r="EG44" s="196"/>
      <c r="EH44" s="196"/>
      <c r="EI44" s="197">
        <f t="shared" si="195"/>
        <v>0</v>
      </c>
      <c r="EJ44" s="196"/>
      <c r="EK44" s="196"/>
      <c r="EL44" s="197">
        <f t="shared" si="196"/>
        <v>0</v>
      </c>
      <c r="EM44" s="196"/>
      <c r="EN44" s="196"/>
      <c r="EO44" s="197">
        <f t="shared" si="197"/>
        <v>0</v>
      </c>
      <c r="EP44" s="196"/>
      <c r="EQ44" s="196"/>
      <c r="ER44" s="197">
        <f t="shared" si="198"/>
        <v>0</v>
      </c>
      <c r="ES44" s="196"/>
      <c r="ET44" s="196"/>
      <c r="EU44" s="197">
        <f t="shared" si="199"/>
        <v>0</v>
      </c>
      <c r="EV44" s="196"/>
      <c r="EW44" s="196"/>
      <c r="EX44" s="197">
        <f t="shared" si="200"/>
        <v>0</v>
      </c>
      <c r="EY44" s="196"/>
      <c r="EZ44" s="196"/>
      <c r="FA44" s="197">
        <f t="shared" si="201"/>
        <v>0</v>
      </c>
      <c r="FB44" s="196"/>
      <c r="FC44" s="196"/>
      <c r="FD44" s="197">
        <f t="shared" si="202"/>
        <v>0</v>
      </c>
      <c r="FE44" s="196"/>
      <c r="FF44" s="196"/>
      <c r="FG44" s="197">
        <f t="shared" si="203"/>
        <v>0</v>
      </c>
      <c r="FH44" s="310"/>
      <c r="FI44" s="310"/>
      <c r="FJ44" s="197">
        <f t="shared" si="204"/>
        <v>0</v>
      </c>
      <c r="FL44" s="240">
        <f t="shared" si="108"/>
        <v>43394</v>
      </c>
      <c r="FM44" s="39">
        <f t="shared" si="109"/>
        <v>30</v>
      </c>
    </row>
    <row r="45" spans="1:169" x14ac:dyDescent="0.2">
      <c r="A45" s="39">
        <f t="shared" si="107"/>
        <v>31</v>
      </c>
      <c r="B45" s="176"/>
      <c r="C45" s="176"/>
      <c r="D45" s="177"/>
      <c r="E45" s="38">
        <f t="shared" si="0"/>
        <v>43548</v>
      </c>
      <c r="F45" s="182"/>
      <c r="G45" s="197"/>
      <c r="H45" s="196"/>
      <c r="I45" s="196"/>
      <c r="J45" s="197">
        <f t="shared" si="165"/>
        <v>0</v>
      </c>
      <c r="K45" s="196"/>
      <c r="L45" s="196"/>
      <c r="M45" s="197">
        <f t="shared" si="166"/>
        <v>0</v>
      </c>
      <c r="N45" s="196"/>
      <c r="O45" s="196"/>
      <c r="P45" s="197">
        <f t="shared" si="167"/>
        <v>0</v>
      </c>
      <c r="Q45" s="196"/>
      <c r="R45" s="196"/>
      <c r="S45" s="197">
        <f t="shared" si="4"/>
        <v>0</v>
      </c>
      <c r="T45" s="196"/>
      <c r="U45" s="196"/>
      <c r="V45" s="197">
        <f t="shared" si="5"/>
        <v>0</v>
      </c>
      <c r="W45" s="196"/>
      <c r="X45" s="196"/>
      <c r="Y45" s="197">
        <f t="shared" si="6"/>
        <v>0</v>
      </c>
      <c r="Z45" s="196"/>
      <c r="AA45" s="196"/>
      <c r="AB45" s="197">
        <f t="shared" si="7"/>
        <v>0</v>
      </c>
      <c r="AC45" s="196"/>
      <c r="AD45" s="196"/>
      <c r="AE45" s="197">
        <f t="shared" si="8"/>
        <v>0</v>
      </c>
      <c r="AF45" s="196"/>
      <c r="AG45" s="196"/>
      <c r="AH45" s="197">
        <f t="shared" si="9"/>
        <v>0</v>
      </c>
      <c r="AI45" s="196"/>
      <c r="AJ45" s="196"/>
      <c r="AK45" s="197">
        <f t="shared" si="10"/>
        <v>0</v>
      </c>
      <c r="AL45" s="196"/>
      <c r="AM45" s="196"/>
      <c r="AN45" s="197">
        <f t="shared" si="11"/>
        <v>0</v>
      </c>
      <c r="AO45" s="196"/>
      <c r="AP45" s="196"/>
      <c r="AQ45" s="197">
        <f t="shared" si="12"/>
        <v>0</v>
      </c>
      <c r="AR45" s="196"/>
      <c r="AS45" s="196"/>
      <c r="AT45" s="197">
        <f t="shared" si="13"/>
        <v>0</v>
      </c>
      <c r="AU45" s="196"/>
      <c r="AV45" s="196"/>
      <c r="AW45" s="197">
        <f t="shared" si="14"/>
        <v>0</v>
      </c>
      <c r="AX45" s="196"/>
      <c r="AY45" s="196"/>
      <c r="AZ45" s="197">
        <f t="shared" si="15"/>
        <v>0</v>
      </c>
      <c r="BA45" s="196"/>
      <c r="BB45" s="196"/>
      <c r="BC45" s="197">
        <f t="shared" si="16"/>
        <v>0</v>
      </c>
      <c r="BD45" s="196"/>
      <c r="BE45" s="196"/>
      <c r="BF45" s="197">
        <f t="shared" si="168"/>
        <v>0</v>
      </c>
      <c r="BG45" s="196"/>
      <c r="BH45" s="196"/>
      <c r="BI45" s="197">
        <f t="shared" si="169"/>
        <v>0</v>
      </c>
      <c r="BJ45" s="196"/>
      <c r="BK45" s="196"/>
      <c r="BL45" s="197">
        <f t="shared" si="170"/>
        <v>0</v>
      </c>
      <c r="BM45" s="196"/>
      <c r="BN45" s="196"/>
      <c r="BO45" s="197">
        <f t="shared" si="171"/>
        <v>0</v>
      </c>
      <c r="BP45" s="196"/>
      <c r="BQ45" s="196"/>
      <c r="BR45" s="197">
        <f t="shared" si="172"/>
        <v>0</v>
      </c>
      <c r="BS45" s="196"/>
      <c r="BT45" s="196"/>
      <c r="BU45" s="197">
        <f t="shared" si="173"/>
        <v>0</v>
      </c>
      <c r="BV45" s="196"/>
      <c r="BW45" s="196"/>
      <c r="BX45" s="197">
        <f t="shared" si="174"/>
        <v>0</v>
      </c>
      <c r="BY45" s="196"/>
      <c r="BZ45" s="196"/>
      <c r="CA45" s="197">
        <f t="shared" si="175"/>
        <v>0</v>
      </c>
      <c r="CB45" s="196"/>
      <c r="CC45" s="196"/>
      <c r="CD45" s="197">
        <f t="shared" si="176"/>
        <v>0</v>
      </c>
      <c r="CE45" s="196"/>
      <c r="CF45" s="196"/>
      <c r="CG45" s="197">
        <f t="shared" si="177"/>
        <v>0</v>
      </c>
      <c r="CH45" s="196"/>
      <c r="CI45" s="196"/>
      <c r="CJ45" s="197">
        <f t="shared" si="178"/>
        <v>0</v>
      </c>
      <c r="CK45" s="196"/>
      <c r="CL45" s="196"/>
      <c r="CM45" s="197">
        <f t="shared" si="179"/>
        <v>0</v>
      </c>
      <c r="CN45" s="196"/>
      <c r="CO45" s="196"/>
      <c r="CP45" s="197">
        <f t="shared" si="180"/>
        <v>0</v>
      </c>
      <c r="CQ45" s="196"/>
      <c r="CR45" s="196"/>
      <c r="CS45" s="197">
        <f t="shared" si="181"/>
        <v>0</v>
      </c>
      <c r="CT45" s="196"/>
      <c r="CU45" s="196"/>
      <c r="CV45" s="197">
        <f t="shared" si="182"/>
        <v>0</v>
      </c>
      <c r="CW45" s="196"/>
      <c r="CX45" s="196"/>
      <c r="CY45" s="197">
        <f t="shared" si="183"/>
        <v>0</v>
      </c>
      <c r="CZ45" s="196"/>
      <c r="DA45" s="196"/>
      <c r="DB45" s="197">
        <f t="shared" si="184"/>
        <v>0</v>
      </c>
      <c r="DC45" s="196"/>
      <c r="DD45" s="196"/>
      <c r="DE45" s="197">
        <f t="shared" si="185"/>
        <v>0</v>
      </c>
      <c r="DF45" s="196"/>
      <c r="DG45" s="196"/>
      <c r="DH45" s="197">
        <f t="shared" si="186"/>
        <v>0</v>
      </c>
      <c r="DI45" s="196"/>
      <c r="DJ45" s="196"/>
      <c r="DK45" s="197">
        <f t="shared" si="187"/>
        <v>0</v>
      </c>
      <c r="DL45" s="196"/>
      <c r="DM45" s="196"/>
      <c r="DN45" s="197">
        <f t="shared" si="188"/>
        <v>0</v>
      </c>
      <c r="DO45" s="196"/>
      <c r="DP45" s="196"/>
      <c r="DQ45" s="197">
        <f t="shared" si="189"/>
        <v>0</v>
      </c>
      <c r="DR45" s="196"/>
      <c r="DS45" s="196"/>
      <c r="DT45" s="197">
        <f t="shared" si="190"/>
        <v>0</v>
      </c>
      <c r="DU45" s="196"/>
      <c r="DV45" s="196"/>
      <c r="DW45" s="197">
        <f t="shared" si="191"/>
        <v>0</v>
      </c>
      <c r="DX45" s="196"/>
      <c r="DY45" s="196"/>
      <c r="DZ45" s="197">
        <f t="shared" si="192"/>
        <v>0</v>
      </c>
      <c r="EA45" s="196"/>
      <c r="EB45" s="196"/>
      <c r="EC45" s="197">
        <f t="shared" si="193"/>
        <v>0</v>
      </c>
      <c r="ED45" s="196"/>
      <c r="EE45" s="196"/>
      <c r="EF45" s="197">
        <f t="shared" si="194"/>
        <v>0</v>
      </c>
      <c r="EG45" s="196"/>
      <c r="EH45" s="196"/>
      <c r="EI45" s="197">
        <f t="shared" si="195"/>
        <v>0</v>
      </c>
      <c r="EJ45" s="196"/>
      <c r="EK45" s="196"/>
      <c r="EL45" s="197">
        <f t="shared" si="196"/>
        <v>0</v>
      </c>
      <c r="EM45" s="196"/>
      <c r="EN45" s="196"/>
      <c r="EO45" s="197">
        <f t="shared" si="197"/>
        <v>0</v>
      </c>
      <c r="EP45" s="196"/>
      <c r="EQ45" s="196"/>
      <c r="ER45" s="197">
        <f t="shared" si="198"/>
        <v>0</v>
      </c>
      <c r="ES45" s="196"/>
      <c r="ET45" s="196"/>
      <c r="EU45" s="197">
        <f t="shared" si="199"/>
        <v>0</v>
      </c>
      <c r="EV45" s="196"/>
      <c r="EW45" s="196"/>
      <c r="EX45" s="197">
        <f t="shared" si="200"/>
        <v>0</v>
      </c>
      <c r="EY45" s="196"/>
      <c r="EZ45" s="196"/>
      <c r="FA45" s="197">
        <f t="shared" si="201"/>
        <v>0</v>
      </c>
      <c r="FB45" s="196"/>
      <c r="FC45" s="196"/>
      <c r="FD45" s="197">
        <f t="shared" si="202"/>
        <v>0</v>
      </c>
      <c r="FE45" s="196"/>
      <c r="FF45" s="196"/>
      <c r="FG45" s="197">
        <f t="shared" si="203"/>
        <v>0</v>
      </c>
      <c r="FH45" s="310"/>
      <c r="FI45" s="310"/>
      <c r="FJ45" s="197">
        <f t="shared" si="204"/>
        <v>0</v>
      </c>
      <c r="FL45" s="240">
        <f t="shared" si="108"/>
        <v>43401</v>
      </c>
      <c r="FM45" s="39">
        <f t="shared" si="109"/>
        <v>31</v>
      </c>
    </row>
    <row r="46" spans="1:169" x14ac:dyDescent="0.2">
      <c r="A46" s="39">
        <f t="shared" si="107"/>
        <v>32</v>
      </c>
      <c r="B46" s="176"/>
      <c r="C46" s="176"/>
      <c r="D46" s="177"/>
      <c r="E46" s="38">
        <f t="shared" si="0"/>
        <v>43548</v>
      </c>
      <c r="F46" s="182"/>
      <c r="G46" s="197"/>
      <c r="H46" s="196"/>
      <c r="I46" s="196"/>
      <c r="J46" s="197">
        <f t="shared" si="165"/>
        <v>0</v>
      </c>
      <c r="K46" s="196"/>
      <c r="L46" s="196"/>
      <c r="M46" s="197">
        <f t="shared" si="166"/>
        <v>0</v>
      </c>
      <c r="N46" s="196"/>
      <c r="O46" s="196"/>
      <c r="P46" s="197">
        <f t="shared" si="167"/>
        <v>0</v>
      </c>
      <c r="Q46" s="196"/>
      <c r="R46" s="196"/>
      <c r="S46" s="197">
        <f t="shared" si="4"/>
        <v>0</v>
      </c>
      <c r="T46" s="196"/>
      <c r="U46" s="196"/>
      <c r="V46" s="197">
        <f t="shared" si="5"/>
        <v>0</v>
      </c>
      <c r="W46" s="196"/>
      <c r="X46" s="196"/>
      <c r="Y46" s="197">
        <f t="shared" si="6"/>
        <v>0</v>
      </c>
      <c r="Z46" s="196"/>
      <c r="AA46" s="196"/>
      <c r="AB46" s="197">
        <f t="shared" si="7"/>
        <v>0</v>
      </c>
      <c r="AC46" s="196"/>
      <c r="AD46" s="196"/>
      <c r="AE46" s="197">
        <f t="shared" si="8"/>
        <v>0</v>
      </c>
      <c r="AF46" s="196"/>
      <c r="AG46" s="196"/>
      <c r="AH46" s="197">
        <f t="shared" si="9"/>
        <v>0</v>
      </c>
      <c r="AI46" s="196"/>
      <c r="AJ46" s="196"/>
      <c r="AK46" s="197">
        <f t="shared" si="10"/>
        <v>0</v>
      </c>
      <c r="AL46" s="196"/>
      <c r="AM46" s="196"/>
      <c r="AN46" s="197">
        <f t="shared" si="11"/>
        <v>0</v>
      </c>
      <c r="AO46" s="196"/>
      <c r="AP46" s="196"/>
      <c r="AQ46" s="197">
        <f t="shared" si="12"/>
        <v>0</v>
      </c>
      <c r="AR46" s="196"/>
      <c r="AS46" s="196"/>
      <c r="AT46" s="197">
        <f t="shared" si="13"/>
        <v>0</v>
      </c>
      <c r="AU46" s="196"/>
      <c r="AV46" s="196"/>
      <c r="AW46" s="197">
        <f t="shared" si="14"/>
        <v>0</v>
      </c>
      <c r="AX46" s="196"/>
      <c r="AY46" s="196"/>
      <c r="AZ46" s="197">
        <f t="shared" si="15"/>
        <v>0</v>
      </c>
      <c r="BA46" s="196"/>
      <c r="BB46" s="196"/>
      <c r="BC46" s="197">
        <f t="shared" si="16"/>
        <v>0</v>
      </c>
      <c r="BD46" s="196"/>
      <c r="BE46" s="196"/>
      <c r="BF46" s="197">
        <f t="shared" si="168"/>
        <v>0</v>
      </c>
      <c r="BG46" s="196"/>
      <c r="BH46" s="196"/>
      <c r="BI46" s="197">
        <f t="shared" si="169"/>
        <v>0</v>
      </c>
      <c r="BJ46" s="196"/>
      <c r="BK46" s="196"/>
      <c r="BL46" s="197">
        <f t="shared" si="170"/>
        <v>0</v>
      </c>
      <c r="BM46" s="196"/>
      <c r="BN46" s="196"/>
      <c r="BO46" s="197">
        <f t="shared" si="171"/>
        <v>0</v>
      </c>
      <c r="BP46" s="196"/>
      <c r="BQ46" s="196"/>
      <c r="BR46" s="197">
        <f t="shared" si="172"/>
        <v>0</v>
      </c>
      <c r="BS46" s="196"/>
      <c r="BT46" s="196"/>
      <c r="BU46" s="197">
        <f t="shared" si="173"/>
        <v>0</v>
      </c>
      <c r="BV46" s="196"/>
      <c r="BW46" s="196"/>
      <c r="BX46" s="197">
        <f t="shared" si="174"/>
        <v>0</v>
      </c>
      <c r="BY46" s="196"/>
      <c r="BZ46" s="196"/>
      <c r="CA46" s="197">
        <f t="shared" si="175"/>
        <v>0</v>
      </c>
      <c r="CB46" s="196"/>
      <c r="CC46" s="196"/>
      <c r="CD46" s="197">
        <f t="shared" si="176"/>
        <v>0</v>
      </c>
      <c r="CE46" s="196"/>
      <c r="CF46" s="196"/>
      <c r="CG46" s="197">
        <f t="shared" si="177"/>
        <v>0</v>
      </c>
      <c r="CH46" s="196"/>
      <c r="CI46" s="196"/>
      <c r="CJ46" s="197">
        <f t="shared" si="178"/>
        <v>0</v>
      </c>
      <c r="CK46" s="196"/>
      <c r="CL46" s="196"/>
      <c r="CM46" s="197">
        <f t="shared" si="179"/>
        <v>0</v>
      </c>
      <c r="CN46" s="196"/>
      <c r="CO46" s="196"/>
      <c r="CP46" s="197">
        <f t="shared" si="180"/>
        <v>0</v>
      </c>
      <c r="CQ46" s="196"/>
      <c r="CR46" s="196"/>
      <c r="CS46" s="197">
        <f t="shared" si="181"/>
        <v>0</v>
      </c>
      <c r="CT46" s="196"/>
      <c r="CU46" s="196"/>
      <c r="CV46" s="197">
        <f t="shared" si="182"/>
        <v>0</v>
      </c>
      <c r="CW46" s="196"/>
      <c r="CX46" s="196"/>
      <c r="CY46" s="197">
        <f t="shared" si="183"/>
        <v>0</v>
      </c>
      <c r="CZ46" s="196"/>
      <c r="DA46" s="196"/>
      <c r="DB46" s="197">
        <f t="shared" si="184"/>
        <v>0</v>
      </c>
      <c r="DC46" s="196"/>
      <c r="DD46" s="196"/>
      <c r="DE46" s="197">
        <f t="shared" si="185"/>
        <v>0</v>
      </c>
      <c r="DF46" s="196"/>
      <c r="DG46" s="196"/>
      <c r="DH46" s="197">
        <f t="shared" si="186"/>
        <v>0</v>
      </c>
      <c r="DI46" s="196"/>
      <c r="DJ46" s="196"/>
      <c r="DK46" s="197">
        <f t="shared" si="187"/>
        <v>0</v>
      </c>
      <c r="DL46" s="196"/>
      <c r="DM46" s="196"/>
      <c r="DN46" s="197">
        <f t="shared" si="188"/>
        <v>0</v>
      </c>
      <c r="DO46" s="196"/>
      <c r="DP46" s="196"/>
      <c r="DQ46" s="197">
        <f t="shared" si="189"/>
        <v>0</v>
      </c>
      <c r="DR46" s="196"/>
      <c r="DS46" s="196"/>
      <c r="DT46" s="197">
        <f t="shared" si="190"/>
        <v>0</v>
      </c>
      <c r="DU46" s="196"/>
      <c r="DV46" s="196"/>
      <c r="DW46" s="197">
        <f t="shared" si="191"/>
        <v>0</v>
      </c>
      <c r="DX46" s="196"/>
      <c r="DY46" s="196"/>
      <c r="DZ46" s="197">
        <f t="shared" si="192"/>
        <v>0</v>
      </c>
      <c r="EA46" s="196"/>
      <c r="EB46" s="196"/>
      <c r="EC46" s="197">
        <f t="shared" si="193"/>
        <v>0</v>
      </c>
      <c r="ED46" s="196"/>
      <c r="EE46" s="196"/>
      <c r="EF46" s="197">
        <f t="shared" si="194"/>
        <v>0</v>
      </c>
      <c r="EG46" s="196"/>
      <c r="EH46" s="196"/>
      <c r="EI46" s="197">
        <f t="shared" si="195"/>
        <v>0</v>
      </c>
      <c r="EJ46" s="196"/>
      <c r="EK46" s="196"/>
      <c r="EL46" s="197">
        <f t="shared" si="196"/>
        <v>0</v>
      </c>
      <c r="EM46" s="196"/>
      <c r="EN46" s="196"/>
      <c r="EO46" s="197">
        <f t="shared" si="197"/>
        <v>0</v>
      </c>
      <c r="EP46" s="196"/>
      <c r="EQ46" s="196"/>
      <c r="ER46" s="197">
        <f t="shared" si="198"/>
        <v>0</v>
      </c>
      <c r="ES46" s="196"/>
      <c r="ET46" s="196"/>
      <c r="EU46" s="197">
        <f t="shared" si="199"/>
        <v>0</v>
      </c>
      <c r="EV46" s="196"/>
      <c r="EW46" s="196"/>
      <c r="EX46" s="197">
        <f t="shared" si="200"/>
        <v>0</v>
      </c>
      <c r="EY46" s="196"/>
      <c r="EZ46" s="196"/>
      <c r="FA46" s="197">
        <f t="shared" si="201"/>
        <v>0</v>
      </c>
      <c r="FB46" s="196"/>
      <c r="FC46" s="196"/>
      <c r="FD46" s="197">
        <f t="shared" si="202"/>
        <v>0</v>
      </c>
      <c r="FE46" s="196"/>
      <c r="FF46" s="196"/>
      <c r="FG46" s="197">
        <f t="shared" si="203"/>
        <v>0</v>
      </c>
      <c r="FH46" s="310"/>
      <c r="FI46" s="310"/>
      <c r="FJ46" s="197">
        <f t="shared" si="204"/>
        <v>0</v>
      </c>
      <c r="FL46" s="240">
        <f t="shared" si="108"/>
        <v>43408</v>
      </c>
      <c r="FM46" s="39">
        <f t="shared" si="109"/>
        <v>32</v>
      </c>
    </row>
    <row r="47" spans="1:169" x14ac:dyDescent="0.2">
      <c r="A47" s="39">
        <f t="shared" si="107"/>
        <v>33</v>
      </c>
      <c r="B47" s="176"/>
      <c r="C47" s="176"/>
      <c r="D47" s="177"/>
      <c r="E47" s="38">
        <f t="shared" ref="E47:E78" si="205">+$D$10</f>
        <v>43548</v>
      </c>
      <c r="F47" s="182"/>
      <c r="G47" s="197"/>
      <c r="H47" s="196"/>
      <c r="I47" s="196"/>
      <c r="J47" s="197">
        <f t="shared" si="165"/>
        <v>0</v>
      </c>
      <c r="K47" s="196"/>
      <c r="L47" s="196"/>
      <c r="M47" s="197">
        <f t="shared" si="166"/>
        <v>0</v>
      </c>
      <c r="N47" s="196"/>
      <c r="O47" s="196"/>
      <c r="P47" s="197">
        <f t="shared" si="167"/>
        <v>0</v>
      </c>
      <c r="Q47" s="196"/>
      <c r="R47" s="196"/>
      <c r="S47" s="197">
        <f t="shared" si="4"/>
        <v>0</v>
      </c>
      <c r="T47" s="196"/>
      <c r="U47" s="196"/>
      <c r="V47" s="197">
        <f t="shared" si="5"/>
        <v>0</v>
      </c>
      <c r="W47" s="196"/>
      <c r="X47" s="196"/>
      <c r="Y47" s="197">
        <f t="shared" si="6"/>
        <v>0</v>
      </c>
      <c r="Z47" s="196"/>
      <c r="AA47" s="196"/>
      <c r="AB47" s="197">
        <f t="shared" si="7"/>
        <v>0</v>
      </c>
      <c r="AC47" s="196"/>
      <c r="AD47" s="196"/>
      <c r="AE47" s="197">
        <f t="shared" si="8"/>
        <v>0</v>
      </c>
      <c r="AF47" s="196"/>
      <c r="AG47" s="196"/>
      <c r="AH47" s="197">
        <f t="shared" si="9"/>
        <v>0</v>
      </c>
      <c r="AI47" s="196"/>
      <c r="AJ47" s="196"/>
      <c r="AK47" s="197">
        <f t="shared" si="10"/>
        <v>0</v>
      </c>
      <c r="AL47" s="196"/>
      <c r="AM47" s="196"/>
      <c r="AN47" s="197">
        <f t="shared" si="11"/>
        <v>0</v>
      </c>
      <c r="AO47" s="196"/>
      <c r="AP47" s="196"/>
      <c r="AQ47" s="197">
        <f t="shared" si="12"/>
        <v>0</v>
      </c>
      <c r="AR47" s="196"/>
      <c r="AS47" s="196"/>
      <c r="AT47" s="197">
        <f t="shared" si="13"/>
        <v>0</v>
      </c>
      <c r="AU47" s="196"/>
      <c r="AV47" s="196"/>
      <c r="AW47" s="197">
        <f t="shared" si="14"/>
        <v>0</v>
      </c>
      <c r="AX47" s="196"/>
      <c r="AY47" s="196"/>
      <c r="AZ47" s="197">
        <f t="shared" si="15"/>
        <v>0</v>
      </c>
      <c r="BA47" s="196"/>
      <c r="BB47" s="196"/>
      <c r="BC47" s="197">
        <f t="shared" si="16"/>
        <v>0</v>
      </c>
      <c r="BD47" s="196"/>
      <c r="BE47" s="196"/>
      <c r="BF47" s="197">
        <f t="shared" si="168"/>
        <v>0</v>
      </c>
      <c r="BG47" s="196"/>
      <c r="BH47" s="196"/>
      <c r="BI47" s="197">
        <f t="shared" si="169"/>
        <v>0</v>
      </c>
      <c r="BJ47" s="196"/>
      <c r="BK47" s="196"/>
      <c r="BL47" s="197">
        <f t="shared" si="170"/>
        <v>0</v>
      </c>
      <c r="BM47" s="196"/>
      <c r="BN47" s="196"/>
      <c r="BO47" s="197">
        <f t="shared" si="171"/>
        <v>0</v>
      </c>
      <c r="BP47" s="196"/>
      <c r="BQ47" s="196"/>
      <c r="BR47" s="197">
        <f t="shared" si="172"/>
        <v>0</v>
      </c>
      <c r="BS47" s="196"/>
      <c r="BT47" s="196"/>
      <c r="BU47" s="197">
        <f t="shared" si="173"/>
        <v>0</v>
      </c>
      <c r="BV47" s="196"/>
      <c r="BW47" s="196"/>
      <c r="BX47" s="197">
        <f t="shared" si="174"/>
        <v>0</v>
      </c>
      <c r="BY47" s="196"/>
      <c r="BZ47" s="196"/>
      <c r="CA47" s="197">
        <f t="shared" si="175"/>
        <v>0</v>
      </c>
      <c r="CB47" s="196"/>
      <c r="CC47" s="196"/>
      <c r="CD47" s="197">
        <f t="shared" si="176"/>
        <v>0</v>
      </c>
      <c r="CE47" s="196"/>
      <c r="CF47" s="196"/>
      <c r="CG47" s="197">
        <f t="shared" si="177"/>
        <v>0</v>
      </c>
      <c r="CH47" s="196"/>
      <c r="CI47" s="196"/>
      <c r="CJ47" s="197">
        <f t="shared" si="178"/>
        <v>0</v>
      </c>
      <c r="CK47" s="196"/>
      <c r="CL47" s="196"/>
      <c r="CM47" s="197">
        <f t="shared" si="179"/>
        <v>0</v>
      </c>
      <c r="CN47" s="196"/>
      <c r="CO47" s="196"/>
      <c r="CP47" s="197">
        <f t="shared" si="180"/>
        <v>0</v>
      </c>
      <c r="CQ47" s="196"/>
      <c r="CR47" s="196"/>
      <c r="CS47" s="197">
        <f t="shared" si="181"/>
        <v>0</v>
      </c>
      <c r="CT47" s="196"/>
      <c r="CU47" s="196"/>
      <c r="CV47" s="197">
        <f t="shared" si="182"/>
        <v>0</v>
      </c>
      <c r="CW47" s="196"/>
      <c r="CX47" s="196"/>
      <c r="CY47" s="197">
        <f t="shared" si="183"/>
        <v>0</v>
      </c>
      <c r="CZ47" s="196"/>
      <c r="DA47" s="196"/>
      <c r="DB47" s="197">
        <f t="shared" si="184"/>
        <v>0</v>
      </c>
      <c r="DC47" s="196"/>
      <c r="DD47" s="196"/>
      <c r="DE47" s="197">
        <f t="shared" si="185"/>
        <v>0</v>
      </c>
      <c r="DF47" s="196"/>
      <c r="DG47" s="196"/>
      <c r="DH47" s="197">
        <f t="shared" si="186"/>
        <v>0</v>
      </c>
      <c r="DI47" s="196"/>
      <c r="DJ47" s="196"/>
      <c r="DK47" s="197">
        <f t="shared" si="187"/>
        <v>0</v>
      </c>
      <c r="DL47" s="196"/>
      <c r="DM47" s="196"/>
      <c r="DN47" s="197">
        <f t="shared" si="188"/>
        <v>0</v>
      </c>
      <c r="DO47" s="196"/>
      <c r="DP47" s="196"/>
      <c r="DQ47" s="197">
        <f t="shared" si="189"/>
        <v>0</v>
      </c>
      <c r="DR47" s="196"/>
      <c r="DS47" s="196"/>
      <c r="DT47" s="197">
        <f t="shared" si="190"/>
        <v>0</v>
      </c>
      <c r="DU47" s="196"/>
      <c r="DV47" s="196"/>
      <c r="DW47" s="197">
        <f t="shared" si="191"/>
        <v>0</v>
      </c>
      <c r="DX47" s="196"/>
      <c r="DY47" s="196"/>
      <c r="DZ47" s="197">
        <f t="shared" si="192"/>
        <v>0</v>
      </c>
      <c r="EA47" s="196"/>
      <c r="EB47" s="196"/>
      <c r="EC47" s="197">
        <f t="shared" si="193"/>
        <v>0</v>
      </c>
      <c r="ED47" s="196"/>
      <c r="EE47" s="196"/>
      <c r="EF47" s="197">
        <f t="shared" si="194"/>
        <v>0</v>
      </c>
      <c r="EG47" s="196"/>
      <c r="EH47" s="196"/>
      <c r="EI47" s="197">
        <f t="shared" si="195"/>
        <v>0</v>
      </c>
      <c r="EJ47" s="196"/>
      <c r="EK47" s="196"/>
      <c r="EL47" s="197">
        <f t="shared" si="196"/>
        <v>0</v>
      </c>
      <c r="EM47" s="196"/>
      <c r="EN47" s="196"/>
      <c r="EO47" s="197">
        <f t="shared" si="197"/>
        <v>0</v>
      </c>
      <c r="EP47" s="196"/>
      <c r="EQ47" s="196"/>
      <c r="ER47" s="197">
        <f t="shared" si="198"/>
        <v>0</v>
      </c>
      <c r="ES47" s="196"/>
      <c r="ET47" s="196"/>
      <c r="EU47" s="197">
        <f t="shared" si="199"/>
        <v>0</v>
      </c>
      <c r="EV47" s="196"/>
      <c r="EW47" s="196"/>
      <c r="EX47" s="197">
        <f t="shared" si="200"/>
        <v>0</v>
      </c>
      <c r="EY47" s="196"/>
      <c r="EZ47" s="196"/>
      <c r="FA47" s="197">
        <f t="shared" si="201"/>
        <v>0</v>
      </c>
      <c r="FB47" s="196"/>
      <c r="FC47" s="196"/>
      <c r="FD47" s="197">
        <f t="shared" si="202"/>
        <v>0</v>
      </c>
      <c r="FE47" s="196"/>
      <c r="FF47" s="196"/>
      <c r="FG47" s="197">
        <f t="shared" si="203"/>
        <v>0</v>
      </c>
      <c r="FH47" s="310"/>
      <c r="FI47" s="310"/>
      <c r="FJ47" s="197">
        <f t="shared" si="204"/>
        <v>0</v>
      </c>
      <c r="FL47" s="240">
        <f t="shared" si="108"/>
        <v>43415</v>
      </c>
      <c r="FM47" s="39">
        <f t="shared" si="109"/>
        <v>33</v>
      </c>
    </row>
    <row r="48" spans="1:169" x14ac:dyDescent="0.2">
      <c r="A48" s="39">
        <f t="shared" si="107"/>
        <v>34</v>
      </c>
      <c r="B48" s="176"/>
      <c r="C48" s="272"/>
      <c r="D48" s="177"/>
      <c r="E48" s="38">
        <f t="shared" si="205"/>
        <v>43548</v>
      </c>
      <c r="F48" s="182"/>
      <c r="G48" s="197"/>
      <c r="H48" s="196"/>
      <c r="I48" s="196"/>
      <c r="J48" s="197">
        <f t="shared" si="165"/>
        <v>0</v>
      </c>
      <c r="K48" s="196"/>
      <c r="L48" s="196"/>
      <c r="M48" s="197">
        <f t="shared" si="166"/>
        <v>0</v>
      </c>
      <c r="N48" s="196"/>
      <c r="O48" s="196"/>
      <c r="P48" s="197">
        <f t="shared" si="167"/>
        <v>0</v>
      </c>
      <c r="Q48" s="196"/>
      <c r="R48" s="196"/>
      <c r="S48" s="197">
        <f t="shared" si="4"/>
        <v>0</v>
      </c>
      <c r="T48" s="196"/>
      <c r="U48" s="196"/>
      <c r="V48" s="197">
        <f t="shared" si="5"/>
        <v>0</v>
      </c>
      <c r="W48" s="196"/>
      <c r="X48" s="196"/>
      <c r="Y48" s="197">
        <f t="shared" si="6"/>
        <v>0</v>
      </c>
      <c r="Z48" s="196"/>
      <c r="AA48" s="196"/>
      <c r="AB48" s="197">
        <f t="shared" si="7"/>
        <v>0</v>
      </c>
      <c r="AC48" s="196"/>
      <c r="AD48" s="196"/>
      <c r="AE48" s="197">
        <f t="shared" si="8"/>
        <v>0</v>
      </c>
      <c r="AF48" s="196"/>
      <c r="AG48" s="196"/>
      <c r="AH48" s="197">
        <f t="shared" si="9"/>
        <v>0</v>
      </c>
      <c r="AI48" s="196"/>
      <c r="AJ48" s="196"/>
      <c r="AK48" s="197">
        <f t="shared" si="10"/>
        <v>0</v>
      </c>
      <c r="AL48" s="196"/>
      <c r="AM48" s="196"/>
      <c r="AN48" s="197">
        <f t="shared" si="11"/>
        <v>0</v>
      </c>
      <c r="AO48" s="196"/>
      <c r="AP48" s="196"/>
      <c r="AQ48" s="197">
        <f t="shared" si="12"/>
        <v>0</v>
      </c>
      <c r="AR48" s="196"/>
      <c r="AS48" s="196"/>
      <c r="AT48" s="197">
        <f t="shared" si="13"/>
        <v>0</v>
      </c>
      <c r="AU48" s="196"/>
      <c r="AV48" s="196"/>
      <c r="AW48" s="197">
        <f t="shared" si="14"/>
        <v>0</v>
      </c>
      <c r="AX48" s="196"/>
      <c r="AY48" s="196"/>
      <c r="AZ48" s="197">
        <f t="shared" si="15"/>
        <v>0</v>
      </c>
      <c r="BA48" s="196"/>
      <c r="BB48" s="196"/>
      <c r="BC48" s="197">
        <f t="shared" si="16"/>
        <v>0</v>
      </c>
      <c r="BD48" s="196"/>
      <c r="BE48" s="196"/>
      <c r="BF48" s="197">
        <f t="shared" si="168"/>
        <v>0</v>
      </c>
      <c r="BG48" s="196"/>
      <c r="BH48" s="196"/>
      <c r="BI48" s="197">
        <f t="shared" si="169"/>
        <v>0</v>
      </c>
      <c r="BJ48" s="196"/>
      <c r="BK48" s="196"/>
      <c r="BL48" s="197">
        <f t="shared" si="170"/>
        <v>0</v>
      </c>
      <c r="BM48" s="196"/>
      <c r="BN48" s="196"/>
      <c r="BO48" s="197">
        <f t="shared" si="171"/>
        <v>0</v>
      </c>
      <c r="BP48" s="196"/>
      <c r="BQ48" s="196"/>
      <c r="BR48" s="197">
        <f t="shared" si="172"/>
        <v>0</v>
      </c>
      <c r="BS48" s="196"/>
      <c r="BT48" s="196"/>
      <c r="BU48" s="197">
        <f t="shared" si="173"/>
        <v>0</v>
      </c>
      <c r="BV48" s="196"/>
      <c r="BW48" s="196"/>
      <c r="BX48" s="197">
        <f t="shared" si="174"/>
        <v>0</v>
      </c>
      <c r="BY48" s="196"/>
      <c r="BZ48" s="196"/>
      <c r="CA48" s="197">
        <f t="shared" si="175"/>
        <v>0</v>
      </c>
      <c r="CB48" s="196"/>
      <c r="CC48" s="196"/>
      <c r="CD48" s="197">
        <f t="shared" si="176"/>
        <v>0</v>
      </c>
      <c r="CE48" s="196"/>
      <c r="CF48" s="196"/>
      <c r="CG48" s="197">
        <f t="shared" si="177"/>
        <v>0</v>
      </c>
      <c r="CH48" s="196"/>
      <c r="CI48" s="196"/>
      <c r="CJ48" s="197">
        <f t="shared" si="178"/>
        <v>0</v>
      </c>
      <c r="CK48" s="196"/>
      <c r="CL48" s="196"/>
      <c r="CM48" s="197">
        <f t="shared" si="179"/>
        <v>0</v>
      </c>
      <c r="CN48" s="196"/>
      <c r="CO48" s="196"/>
      <c r="CP48" s="197">
        <f t="shared" si="180"/>
        <v>0</v>
      </c>
      <c r="CQ48" s="196"/>
      <c r="CR48" s="196"/>
      <c r="CS48" s="197">
        <f t="shared" si="181"/>
        <v>0</v>
      </c>
      <c r="CT48" s="196"/>
      <c r="CU48" s="196"/>
      <c r="CV48" s="197">
        <f t="shared" si="182"/>
        <v>0</v>
      </c>
      <c r="CW48" s="196"/>
      <c r="CX48" s="196"/>
      <c r="CY48" s="197">
        <f t="shared" si="183"/>
        <v>0</v>
      </c>
      <c r="CZ48" s="196"/>
      <c r="DA48" s="196"/>
      <c r="DB48" s="197">
        <f t="shared" si="184"/>
        <v>0</v>
      </c>
      <c r="DC48" s="196"/>
      <c r="DD48" s="196"/>
      <c r="DE48" s="197">
        <f t="shared" si="185"/>
        <v>0</v>
      </c>
      <c r="DF48" s="196"/>
      <c r="DG48" s="196"/>
      <c r="DH48" s="197">
        <f t="shared" si="186"/>
        <v>0</v>
      </c>
      <c r="DI48" s="196"/>
      <c r="DJ48" s="196"/>
      <c r="DK48" s="197">
        <f t="shared" si="187"/>
        <v>0</v>
      </c>
      <c r="DL48" s="196"/>
      <c r="DM48" s="196"/>
      <c r="DN48" s="197">
        <f t="shared" si="188"/>
        <v>0</v>
      </c>
      <c r="DO48" s="196"/>
      <c r="DP48" s="196"/>
      <c r="DQ48" s="197">
        <f t="shared" si="189"/>
        <v>0</v>
      </c>
      <c r="DR48" s="196"/>
      <c r="DS48" s="196"/>
      <c r="DT48" s="197">
        <f t="shared" si="190"/>
        <v>0</v>
      </c>
      <c r="DU48" s="196"/>
      <c r="DV48" s="196"/>
      <c r="DW48" s="197">
        <f t="shared" si="191"/>
        <v>0</v>
      </c>
      <c r="DX48" s="196"/>
      <c r="DY48" s="196"/>
      <c r="DZ48" s="197">
        <f t="shared" si="192"/>
        <v>0</v>
      </c>
      <c r="EA48" s="196"/>
      <c r="EB48" s="196"/>
      <c r="EC48" s="197">
        <f t="shared" si="193"/>
        <v>0</v>
      </c>
      <c r="ED48" s="196"/>
      <c r="EE48" s="196"/>
      <c r="EF48" s="197">
        <f t="shared" si="194"/>
        <v>0</v>
      </c>
      <c r="EG48" s="196"/>
      <c r="EH48" s="196"/>
      <c r="EI48" s="197">
        <f t="shared" si="195"/>
        <v>0</v>
      </c>
      <c r="EJ48" s="196"/>
      <c r="EK48" s="196"/>
      <c r="EL48" s="197">
        <f t="shared" si="196"/>
        <v>0</v>
      </c>
      <c r="EM48" s="196"/>
      <c r="EN48" s="196"/>
      <c r="EO48" s="197">
        <f t="shared" si="197"/>
        <v>0</v>
      </c>
      <c r="EP48" s="196"/>
      <c r="EQ48" s="196"/>
      <c r="ER48" s="197">
        <f t="shared" si="198"/>
        <v>0</v>
      </c>
      <c r="ES48" s="196"/>
      <c r="ET48" s="196"/>
      <c r="EU48" s="197">
        <f t="shared" si="199"/>
        <v>0</v>
      </c>
      <c r="EV48" s="196"/>
      <c r="EW48" s="196"/>
      <c r="EX48" s="197">
        <f t="shared" si="200"/>
        <v>0</v>
      </c>
      <c r="EY48" s="196"/>
      <c r="EZ48" s="196"/>
      <c r="FA48" s="197">
        <f t="shared" si="201"/>
        <v>0</v>
      </c>
      <c r="FB48" s="196"/>
      <c r="FC48" s="196"/>
      <c r="FD48" s="197">
        <f t="shared" si="202"/>
        <v>0</v>
      </c>
      <c r="FE48" s="196"/>
      <c r="FF48" s="196"/>
      <c r="FG48" s="197">
        <f t="shared" si="203"/>
        <v>0</v>
      </c>
      <c r="FH48" s="310"/>
      <c r="FI48" s="310"/>
      <c r="FJ48" s="197">
        <f t="shared" si="204"/>
        <v>0</v>
      </c>
      <c r="FL48" s="240">
        <f t="shared" si="108"/>
        <v>43422</v>
      </c>
      <c r="FM48" s="39">
        <f t="shared" si="109"/>
        <v>34</v>
      </c>
    </row>
    <row r="49" spans="1:171" x14ac:dyDescent="0.2">
      <c r="A49" s="39">
        <f t="shared" si="107"/>
        <v>35</v>
      </c>
      <c r="B49" s="176"/>
      <c r="C49" s="176"/>
      <c r="D49" s="177"/>
      <c r="E49" s="38">
        <f t="shared" si="205"/>
        <v>43548</v>
      </c>
      <c r="F49" s="182"/>
      <c r="G49" s="197"/>
      <c r="H49" s="196"/>
      <c r="I49" s="196"/>
      <c r="J49" s="197">
        <f t="shared" si="165"/>
        <v>0</v>
      </c>
      <c r="K49" s="196"/>
      <c r="L49" s="196"/>
      <c r="M49" s="197">
        <f t="shared" si="166"/>
        <v>0</v>
      </c>
      <c r="N49" s="196"/>
      <c r="O49" s="196"/>
      <c r="P49" s="197">
        <f t="shared" si="167"/>
        <v>0</v>
      </c>
      <c r="Q49" s="196"/>
      <c r="R49" s="196"/>
      <c r="S49" s="197">
        <f t="shared" si="4"/>
        <v>0</v>
      </c>
      <c r="T49" s="196"/>
      <c r="U49" s="196"/>
      <c r="V49" s="197">
        <f t="shared" si="5"/>
        <v>0</v>
      </c>
      <c r="W49" s="196"/>
      <c r="X49" s="196"/>
      <c r="Y49" s="197">
        <f t="shared" si="6"/>
        <v>0</v>
      </c>
      <c r="Z49" s="196"/>
      <c r="AA49" s="196"/>
      <c r="AB49" s="197">
        <f t="shared" si="7"/>
        <v>0</v>
      </c>
      <c r="AC49" s="196"/>
      <c r="AD49" s="196"/>
      <c r="AE49" s="197">
        <f t="shared" si="8"/>
        <v>0</v>
      </c>
      <c r="AF49" s="196"/>
      <c r="AG49" s="196"/>
      <c r="AH49" s="197">
        <f t="shared" si="9"/>
        <v>0</v>
      </c>
      <c r="AI49" s="196"/>
      <c r="AJ49" s="196"/>
      <c r="AK49" s="197">
        <f t="shared" si="10"/>
        <v>0</v>
      </c>
      <c r="AL49" s="196"/>
      <c r="AM49" s="196"/>
      <c r="AN49" s="197">
        <f t="shared" si="11"/>
        <v>0</v>
      </c>
      <c r="AO49" s="196"/>
      <c r="AP49" s="196"/>
      <c r="AQ49" s="197">
        <f t="shared" si="12"/>
        <v>0</v>
      </c>
      <c r="AR49" s="196"/>
      <c r="AS49" s="196"/>
      <c r="AT49" s="197">
        <f t="shared" si="13"/>
        <v>0</v>
      </c>
      <c r="AU49" s="196"/>
      <c r="AV49" s="196"/>
      <c r="AW49" s="197">
        <f t="shared" si="14"/>
        <v>0</v>
      </c>
      <c r="AX49" s="196"/>
      <c r="AY49" s="196"/>
      <c r="AZ49" s="197">
        <f t="shared" si="15"/>
        <v>0</v>
      </c>
      <c r="BA49" s="196"/>
      <c r="BB49" s="196"/>
      <c r="BC49" s="197">
        <f t="shared" si="16"/>
        <v>0</v>
      </c>
      <c r="BD49" s="196"/>
      <c r="BE49" s="196"/>
      <c r="BF49" s="197">
        <f t="shared" si="168"/>
        <v>0</v>
      </c>
      <c r="BG49" s="196"/>
      <c r="BH49" s="196"/>
      <c r="BI49" s="197">
        <f t="shared" si="169"/>
        <v>0</v>
      </c>
      <c r="BJ49" s="196"/>
      <c r="BK49" s="196"/>
      <c r="BL49" s="197">
        <f t="shared" si="170"/>
        <v>0</v>
      </c>
      <c r="BM49" s="196"/>
      <c r="BN49" s="196"/>
      <c r="BO49" s="197">
        <f t="shared" si="171"/>
        <v>0</v>
      </c>
      <c r="BP49" s="196"/>
      <c r="BQ49" s="196"/>
      <c r="BR49" s="197">
        <f t="shared" si="172"/>
        <v>0</v>
      </c>
      <c r="BS49" s="196"/>
      <c r="BT49" s="196"/>
      <c r="BU49" s="197">
        <f t="shared" si="173"/>
        <v>0</v>
      </c>
      <c r="BV49" s="196"/>
      <c r="BW49" s="196"/>
      <c r="BX49" s="197">
        <f t="shared" si="174"/>
        <v>0</v>
      </c>
      <c r="BY49" s="196"/>
      <c r="BZ49" s="196"/>
      <c r="CA49" s="197">
        <f t="shared" si="175"/>
        <v>0</v>
      </c>
      <c r="CB49" s="196"/>
      <c r="CC49" s="196"/>
      <c r="CD49" s="197">
        <f t="shared" si="176"/>
        <v>0</v>
      </c>
      <c r="CE49" s="196"/>
      <c r="CF49" s="196"/>
      <c r="CG49" s="197">
        <f t="shared" si="177"/>
        <v>0</v>
      </c>
      <c r="CH49" s="196"/>
      <c r="CI49" s="196"/>
      <c r="CJ49" s="197">
        <f t="shared" si="178"/>
        <v>0</v>
      </c>
      <c r="CK49" s="196"/>
      <c r="CL49" s="196"/>
      <c r="CM49" s="197">
        <f t="shared" si="179"/>
        <v>0</v>
      </c>
      <c r="CN49" s="196"/>
      <c r="CO49" s="196"/>
      <c r="CP49" s="197">
        <f t="shared" si="180"/>
        <v>0</v>
      </c>
      <c r="CQ49" s="196"/>
      <c r="CR49" s="196"/>
      <c r="CS49" s="197">
        <f t="shared" si="181"/>
        <v>0</v>
      </c>
      <c r="CT49" s="196"/>
      <c r="CU49" s="196"/>
      <c r="CV49" s="197">
        <f t="shared" si="182"/>
        <v>0</v>
      </c>
      <c r="CW49" s="196"/>
      <c r="CX49" s="196"/>
      <c r="CY49" s="197">
        <f t="shared" si="183"/>
        <v>0</v>
      </c>
      <c r="CZ49" s="196"/>
      <c r="DA49" s="196"/>
      <c r="DB49" s="197">
        <f t="shared" si="184"/>
        <v>0</v>
      </c>
      <c r="DC49" s="196"/>
      <c r="DD49" s="196"/>
      <c r="DE49" s="197">
        <f t="shared" si="185"/>
        <v>0</v>
      </c>
      <c r="DF49" s="196"/>
      <c r="DG49" s="196"/>
      <c r="DH49" s="197">
        <f t="shared" si="186"/>
        <v>0</v>
      </c>
      <c r="DI49" s="196"/>
      <c r="DJ49" s="196"/>
      <c r="DK49" s="197">
        <f t="shared" si="187"/>
        <v>0</v>
      </c>
      <c r="DL49" s="196"/>
      <c r="DM49" s="196"/>
      <c r="DN49" s="197">
        <f t="shared" si="188"/>
        <v>0</v>
      </c>
      <c r="DO49" s="196"/>
      <c r="DP49" s="196"/>
      <c r="DQ49" s="197">
        <f t="shared" si="189"/>
        <v>0</v>
      </c>
      <c r="DR49" s="196"/>
      <c r="DS49" s="196"/>
      <c r="DT49" s="197">
        <f t="shared" si="190"/>
        <v>0</v>
      </c>
      <c r="DU49" s="196"/>
      <c r="DV49" s="196"/>
      <c r="DW49" s="197">
        <f t="shared" si="191"/>
        <v>0</v>
      </c>
      <c r="DX49" s="196"/>
      <c r="DY49" s="196"/>
      <c r="DZ49" s="197">
        <f t="shared" si="192"/>
        <v>0</v>
      </c>
      <c r="EA49" s="196"/>
      <c r="EB49" s="196"/>
      <c r="EC49" s="197">
        <f t="shared" si="193"/>
        <v>0</v>
      </c>
      <c r="ED49" s="196"/>
      <c r="EE49" s="196"/>
      <c r="EF49" s="197">
        <f t="shared" si="194"/>
        <v>0</v>
      </c>
      <c r="EG49" s="196"/>
      <c r="EH49" s="196"/>
      <c r="EI49" s="197">
        <f t="shared" si="195"/>
        <v>0</v>
      </c>
      <c r="EJ49" s="196"/>
      <c r="EK49" s="196"/>
      <c r="EL49" s="197">
        <f t="shared" si="196"/>
        <v>0</v>
      </c>
      <c r="EM49" s="196"/>
      <c r="EN49" s="196"/>
      <c r="EO49" s="197">
        <f t="shared" si="197"/>
        <v>0</v>
      </c>
      <c r="EP49" s="196"/>
      <c r="EQ49" s="196"/>
      <c r="ER49" s="197">
        <f t="shared" si="198"/>
        <v>0</v>
      </c>
      <c r="ES49" s="196"/>
      <c r="ET49" s="196"/>
      <c r="EU49" s="197">
        <f t="shared" si="199"/>
        <v>0</v>
      </c>
      <c r="EV49" s="196"/>
      <c r="EW49" s="196"/>
      <c r="EX49" s="197">
        <f t="shared" si="200"/>
        <v>0</v>
      </c>
      <c r="EY49" s="196"/>
      <c r="EZ49" s="196"/>
      <c r="FA49" s="197">
        <f t="shared" si="201"/>
        <v>0</v>
      </c>
      <c r="FB49" s="196"/>
      <c r="FC49" s="196"/>
      <c r="FD49" s="197">
        <f t="shared" si="202"/>
        <v>0</v>
      </c>
      <c r="FE49" s="196"/>
      <c r="FF49" s="196"/>
      <c r="FG49" s="197">
        <f t="shared" si="203"/>
        <v>0</v>
      </c>
      <c r="FH49" s="310"/>
      <c r="FI49" s="310"/>
      <c r="FJ49" s="197">
        <f t="shared" si="204"/>
        <v>0</v>
      </c>
      <c r="FL49" s="240">
        <f t="shared" si="108"/>
        <v>43429</v>
      </c>
      <c r="FM49" s="39">
        <f t="shared" si="109"/>
        <v>35</v>
      </c>
    </row>
    <row r="50" spans="1:171" x14ac:dyDescent="0.2">
      <c r="A50" s="39">
        <f t="shared" si="107"/>
        <v>36</v>
      </c>
      <c r="B50" s="176"/>
      <c r="C50" s="176"/>
      <c r="D50" s="177"/>
      <c r="E50" s="38">
        <f t="shared" si="205"/>
        <v>43548</v>
      </c>
      <c r="F50" s="182"/>
      <c r="G50" s="197"/>
      <c r="H50" s="196"/>
      <c r="I50" s="196"/>
      <c r="J50" s="197">
        <f t="shared" si="165"/>
        <v>0</v>
      </c>
      <c r="K50" s="196"/>
      <c r="L50" s="196"/>
      <c r="M50" s="197">
        <f t="shared" si="166"/>
        <v>0</v>
      </c>
      <c r="N50" s="196"/>
      <c r="O50" s="196"/>
      <c r="P50" s="197">
        <f t="shared" si="167"/>
        <v>0</v>
      </c>
      <c r="Q50" s="196"/>
      <c r="R50" s="196"/>
      <c r="S50" s="197">
        <f t="shared" si="4"/>
        <v>0</v>
      </c>
      <c r="T50" s="196"/>
      <c r="U50" s="196"/>
      <c r="V50" s="197">
        <f t="shared" si="5"/>
        <v>0</v>
      </c>
      <c r="W50" s="196"/>
      <c r="X50" s="196"/>
      <c r="Y50" s="197">
        <f t="shared" si="6"/>
        <v>0</v>
      </c>
      <c r="Z50" s="196"/>
      <c r="AA50" s="196"/>
      <c r="AB50" s="197">
        <f t="shared" si="7"/>
        <v>0</v>
      </c>
      <c r="AC50" s="196"/>
      <c r="AD50" s="196"/>
      <c r="AE50" s="197">
        <f t="shared" si="8"/>
        <v>0</v>
      </c>
      <c r="AF50" s="196"/>
      <c r="AG50" s="196"/>
      <c r="AH50" s="197">
        <f t="shared" si="9"/>
        <v>0</v>
      </c>
      <c r="AI50" s="196"/>
      <c r="AJ50" s="196"/>
      <c r="AK50" s="197">
        <f t="shared" si="10"/>
        <v>0</v>
      </c>
      <c r="AL50" s="196"/>
      <c r="AM50" s="196"/>
      <c r="AN50" s="197">
        <f t="shared" si="11"/>
        <v>0</v>
      </c>
      <c r="AO50" s="196"/>
      <c r="AP50" s="196"/>
      <c r="AQ50" s="197">
        <f t="shared" si="12"/>
        <v>0</v>
      </c>
      <c r="AR50" s="196"/>
      <c r="AS50" s="196"/>
      <c r="AT50" s="197">
        <f t="shared" si="13"/>
        <v>0</v>
      </c>
      <c r="AU50" s="196"/>
      <c r="AV50" s="196"/>
      <c r="AW50" s="197">
        <f t="shared" si="14"/>
        <v>0</v>
      </c>
      <c r="AX50" s="196"/>
      <c r="AY50" s="196"/>
      <c r="AZ50" s="197">
        <f t="shared" si="15"/>
        <v>0</v>
      </c>
      <c r="BA50" s="196"/>
      <c r="BB50" s="196"/>
      <c r="BC50" s="197">
        <f t="shared" si="16"/>
        <v>0</v>
      </c>
      <c r="BD50" s="196"/>
      <c r="BE50" s="196"/>
      <c r="BF50" s="197">
        <f t="shared" si="168"/>
        <v>0</v>
      </c>
      <c r="BG50" s="196"/>
      <c r="BH50" s="196"/>
      <c r="BI50" s="197">
        <f t="shared" si="169"/>
        <v>0</v>
      </c>
      <c r="BJ50" s="196"/>
      <c r="BK50" s="196"/>
      <c r="BL50" s="197">
        <f t="shared" si="170"/>
        <v>0</v>
      </c>
      <c r="BM50" s="196"/>
      <c r="BN50" s="196"/>
      <c r="BO50" s="197">
        <f t="shared" si="171"/>
        <v>0</v>
      </c>
      <c r="BP50" s="196"/>
      <c r="BQ50" s="196"/>
      <c r="BR50" s="197">
        <f t="shared" si="172"/>
        <v>0</v>
      </c>
      <c r="BS50" s="196"/>
      <c r="BT50" s="196"/>
      <c r="BU50" s="197">
        <f t="shared" si="173"/>
        <v>0</v>
      </c>
      <c r="BV50" s="196"/>
      <c r="BW50" s="196"/>
      <c r="BX50" s="197">
        <f t="shared" si="174"/>
        <v>0</v>
      </c>
      <c r="BY50" s="196"/>
      <c r="BZ50" s="196"/>
      <c r="CA50" s="197">
        <f t="shared" si="175"/>
        <v>0</v>
      </c>
      <c r="CB50" s="196"/>
      <c r="CC50" s="196"/>
      <c r="CD50" s="197">
        <f t="shared" si="176"/>
        <v>0</v>
      </c>
      <c r="CE50" s="196"/>
      <c r="CF50" s="196"/>
      <c r="CG50" s="197">
        <f t="shared" si="177"/>
        <v>0</v>
      </c>
      <c r="CH50" s="196"/>
      <c r="CI50" s="196"/>
      <c r="CJ50" s="197">
        <f t="shared" si="178"/>
        <v>0</v>
      </c>
      <c r="CK50" s="196"/>
      <c r="CL50" s="196"/>
      <c r="CM50" s="197">
        <f t="shared" si="179"/>
        <v>0</v>
      </c>
      <c r="CN50" s="196"/>
      <c r="CO50" s="196"/>
      <c r="CP50" s="197">
        <f t="shared" si="180"/>
        <v>0</v>
      </c>
      <c r="CQ50" s="196"/>
      <c r="CR50" s="196"/>
      <c r="CS50" s="197">
        <f t="shared" si="181"/>
        <v>0</v>
      </c>
      <c r="CT50" s="196"/>
      <c r="CU50" s="196"/>
      <c r="CV50" s="197">
        <f t="shared" si="182"/>
        <v>0</v>
      </c>
      <c r="CW50" s="196"/>
      <c r="CX50" s="196"/>
      <c r="CY50" s="197">
        <f t="shared" si="183"/>
        <v>0</v>
      </c>
      <c r="CZ50" s="196"/>
      <c r="DA50" s="196"/>
      <c r="DB50" s="197">
        <f t="shared" si="184"/>
        <v>0</v>
      </c>
      <c r="DC50" s="196"/>
      <c r="DD50" s="196"/>
      <c r="DE50" s="197">
        <f t="shared" si="185"/>
        <v>0</v>
      </c>
      <c r="DF50" s="196"/>
      <c r="DG50" s="196"/>
      <c r="DH50" s="197">
        <f t="shared" si="186"/>
        <v>0</v>
      </c>
      <c r="DI50" s="196"/>
      <c r="DJ50" s="196"/>
      <c r="DK50" s="197">
        <f t="shared" si="187"/>
        <v>0</v>
      </c>
      <c r="DL50" s="196"/>
      <c r="DM50" s="196"/>
      <c r="DN50" s="197">
        <f t="shared" si="188"/>
        <v>0</v>
      </c>
      <c r="DO50" s="196"/>
      <c r="DP50" s="196"/>
      <c r="DQ50" s="197">
        <f t="shared" si="189"/>
        <v>0</v>
      </c>
      <c r="DR50" s="196"/>
      <c r="DS50" s="196"/>
      <c r="DT50" s="197">
        <f t="shared" si="190"/>
        <v>0</v>
      </c>
      <c r="DU50" s="196"/>
      <c r="DV50" s="196"/>
      <c r="DW50" s="197">
        <f t="shared" si="191"/>
        <v>0</v>
      </c>
      <c r="DX50" s="196"/>
      <c r="DY50" s="196"/>
      <c r="DZ50" s="197">
        <f t="shared" si="192"/>
        <v>0</v>
      </c>
      <c r="EA50" s="196"/>
      <c r="EB50" s="196"/>
      <c r="EC50" s="197">
        <f t="shared" si="193"/>
        <v>0</v>
      </c>
      <c r="ED50" s="196"/>
      <c r="EE50" s="196"/>
      <c r="EF50" s="197">
        <f t="shared" si="194"/>
        <v>0</v>
      </c>
      <c r="EG50" s="196"/>
      <c r="EH50" s="196"/>
      <c r="EI50" s="197">
        <f t="shared" si="195"/>
        <v>0</v>
      </c>
      <c r="EJ50" s="196"/>
      <c r="EK50" s="196"/>
      <c r="EL50" s="197">
        <f t="shared" si="196"/>
        <v>0</v>
      </c>
      <c r="EM50" s="196"/>
      <c r="EN50" s="196"/>
      <c r="EO50" s="197">
        <f t="shared" si="197"/>
        <v>0</v>
      </c>
      <c r="EP50" s="196"/>
      <c r="EQ50" s="196"/>
      <c r="ER50" s="197">
        <f t="shared" si="198"/>
        <v>0</v>
      </c>
      <c r="ES50" s="196"/>
      <c r="ET50" s="196"/>
      <c r="EU50" s="197">
        <f t="shared" si="199"/>
        <v>0</v>
      </c>
      <c r="EV50" s="196"/>
      <c r="EW50" s="196"/>
      <c r="EX50" s="197">
        <f t="shared" si="200"/>
        <v>0</v>
      </c>
      <c r="EY50" s="196"/>
      <c r="EZ50" s="196"/>
      <c r="FA50" s="197">
        <f t="shared" si="201"/>
        <v>0</v>
      </c>
      <c r="FB50" s="196"/>
      <c r="FC50" s="196"/>
      <c r="FD50" s="197">
        <f t="shared" si="202"/>
        <v>0</v>
      </c>
      <c r="FE50" s="196"/>
      <c r="FF50" s="196"/>
      <c r="FG50" s="197">
        <f t="shared" si="203"/>
        <v>0</v>
      </c>
      <c r="FH50" s="310"/>
      <c r="FI50" s="310"/>
      <c r="FJ50" s="197">
        <f t="shared" si="204"/>
        <v>0</v>
      </c>
      <c r="FL50" s="240">
        <f t="shared" si="108"/>
        <v>43436</v>
      </c>
      <c r="FM50" s="39">
        <f t="shared" si="109"/>
        <v>36</v>
      </c>
    </row>
    <row r="51" spans="1:171" x14ac:dyDescent="0.2">
      <c r="A51" s="39">
        <f t="shared" si="107"/>
        <v>37</v>
      </c>
      <c r="B51" s="176"/>
      <c r="C51" s="176"/>
      <c r="D51" s="177"/>
      <c r="E51" s="38">
        <f t="shared" si="205"/>
        <v>43548</v>
      </c>
      <c r="F51" s="182"/>
      <c r="G51" s="197"/>
      <c r="H51" s="196"/>
      <c r="I51" s="196"/>
      <c r="J51" s="197">
        <f t="shared" si="165"/>
        <v>0</v>
      </c>
      <c r="K51" s="196"/>
      <c r="L51" s="196"/>
      <c r="M51" s="197">
        <f t="shared" si="166"/>
        <v>0</v>
      </c>
      <c r="N51" s="196"/>
      <c r="O51" s="196"/>
      <c r="P51" s="197">
        <f t="shared" si="167"/>
        <v>0</v>
      </c>
      <c r="Q51" s="196"/>
      <c r="R51" s="196"/>
      <c r="S51" s="197">
        <f t="shared" si="4"/>
        <v>0</v>
      </c>
      <c r="T51" s="196"/>
      <c r="U51" s="196"/>
      <c r="V51" s="197">
        <f t="shared" si="5"/>
        <v>0</v>
      </c>
      <c r="W51" s="196"/>
      <c r="X51" s="196"/>
      <c r="Y51" s="197">
        <f t="shared" si="6"/>
        <v>0</v>
      </c>
      <c r="Z51" s="196"/>
      <c r="AA51" s="196"/>
      <c r="AB51" s="197">
        <f t="shared" si="7"/>
        <v>0</v>
      </c>
      <c r="AC51" s="196"/>
      <c r="AD51" s="196"/>
      <c r="AE51" s="197">
        <f t="shared" si="8"/>
        <v>0</v>
      </c>
      <c r="AF51" s="196"/>
      <c r="AG51" s="196"/>
      <c r="AH51" s="197">
        <f t="shared" si="9"/>
        <v>0</v>
      </c>
      <c r="AI51" s="196"/>
      <c r="AJ51" s="196"/>
      <c r="AK51" s="197">
        <f t="shared" si="10"/>
        <v>0</v>
      </c>
      <c r="AL51" s="196"/>
      <c r="AM51" s="196"/>
      <c r="AN51" s="197">
        <f t="shared" si="11"/>
        <v>0</v>
      </c>
      <c r="AO51" s="196"/>
      <c r="AP51" s="196"/>
      <c r="AQ51" s="197">
        <f t="shared" si="12"/>
        <v>0</v>
      </c>
      <c r="AR51" s="196"/>
      <c r="AS51" s="196"/>
      <c r="AT51" s="197">
        <f t="shared" si="13"/>
        <v>0</v>
      </c>
      <c r="AU51" s="196"/>
      <c r="AV51" s="196"/>
      <c r="AW51" s="197">
        <f t="shared" si="14"/>
        <v>0</v>
      </c>
      <c r="AX51" s="196"/>
      <c r="AY51" s="196"/>
      <c r="AZ51" s="197">
        <f t="shared" si="15"/>
        <v>0</v>
      </c>
      <c r="BA51" s="196"/>
      <c r="BB51" s="196"/>
      <c r="BC51" s="197">
        <f t="shared" si="16"/>
        <v>0</v>
      </c>
      <c r="BD51" s="196"/>
      <c r="BE51" s="196"/>
      <c r="BF51" s="197">
        <f t="shared" si="168"/>
        <v>0</v>
      </c>
      <c r="BG51" s="196"/>
      <c r="BH51" s="196"/>
      <c r="BI51" s="197">
        <f t="shared" si="169"/>
        <v>0</v>
      </c>
      <c r="BJ51" s="196"/>
      <c r="BK51" s="196"/>
      <c r="BL51" s="197">
        <f t="shared" si="170"/>
        <v>0</v>
      </c>
      <c r="BM51" s="196"/>
      <c r="BN51" s="196"/>
      <c r="BO51" s="197">
        <f t="shared" si="171"/>
        <v>0</v>
      </c>
      <c r="BP51" s="196"/>
      <c r="BQ51" s="196"/>
      <c r="BR51" s="197">
        <f t="shared" si="172"/>
        <v>0</v>
      </c>
      <c r="BS51" s="196"/>
      <c r="BT51" s="196"/>
      <c r="BU51" s="197">
        <f t="shared" si="173"/>
        <v>0</v>
      </c>
      <c r="BV51" s="196"/>
      <c r="BW51" s="196"/>
      <c r="BX51" s="197">
        <f t="shared" si="174"/>
        <v>0</v>
      </c>
      <c r="BY51" s="196"/>
      <c r="BZ51" s="196"/>
      <c r="CA51" s="197">
        <f t="shared" si="175"/>
        <v>0</v>
      </c>
      <c r="CB51" s="196"/>
      <c r="CC51" s="196"/>
      <c r="CD51" s="197">
        <f t="shared" si="176"/>
        <v>0</v>
      </c>
      <c r="CE51" s="196"/>
      <c r="CF51" s="196"/>
      <c r="CG51" s="197">
        <f t="shared" si="177"/>
        <v>0</v>
      </c>
      <c r="CH51" s="196"/>
      <c r="CI51" s="196"/>
      <c r="CJ51" s="197">
        <f t="shared" si="178"/>
        <v>0</v>
      </c>
      <c r="CK51" s="196"/>
      <c r="CL51" s="196"/>
      <c r="CM51" s="197">
        <f t="shared" si="179"/>
        <v>0</v>
      </c>
      <c r="CN51" s="196"/>
      <c r="CO51" s="196"/>
      <c r="CP51" s="197">
        <f t="shared" si="180"/>
        <v>0</v>
      </c>
      <c r="CQ51" s="196"/>
      <c r="CR51" s="196"/>
      <c r="CS51" s="197">
        <f t="shared" si="181"/>
        <v>0</v>
      </c>
      <c r="CT51" s="196"/>
      <c r="CU51" s="196"/>
      <c r="CV51" s="197">
        <f t="shared" si="182"/>
        <v>0</v>
      </c>
      <c r="CW51" s="196"/>
      <c r="CX51" s="196"/>
      <c r="CY51" s="197">
        <f t="shared" si="183"/>
        <v>0</v>
      </c>
      <c r="CZ51" s="196"/>
      <c r="DA51" s="196"/>
      <c r="DB51" s="197">
        <f t="shared" si="184"/>
        <v>0</v>
      </c>
      <c r="DC51" s="196"/>
      <c r="DD51" s="196"/>
      <c r="DE51" s="197">
        <f t="shared" si="185"/>
        <v>0</v>
      </c>
      <c r="DF51" s="196"/>
      <c r="DG51" s="196"/>
      <c r="DH51" s="197">
        <f t="shared" si="186"/>
        <v>0</v>
      </c>
      <c r="DI51" s="196"/>
      <c r="DJ51" s="196"/>
      <c r="DK51" s="197">
        <f t="shared" si="187"/>
        <v>0</v>
      </c>
      <c r="DL51" s="196"/>
      <c r="DM51" s="196"/>
      <c r="DN51" s="197">
        <f t="shared" si="188"/>
        <v>0</v>
      </c>
      <c r="DO51" s="196"/>
      <c r="DP51" s="196"/>
      <c r="DQ51" s="197">
        <f t="shared" si="189"/>
        <v>0</v>
      </c>
      <c r="DR51" s="196"/>
      <c r="DS51" s="196"/>
      <c r="DT51" s="197">
        <f t="shared" si="190"/>
        <v>0</v>
      </c>
      <c r="DU51" s="196"/>
      <c r="DV51" s="196"/>
      <c r="DW51" s="197">
        <f t="shared" si="191"/>
        <v>0</v>
      </c>
      <c r="DX51" s="196"/>
      <c r="DY51" s="196"/>
      <c r="DZ51" s="197">
        <f t="shared" si="192"/>
        <v>0</v>
      </c>
      <c r="EA51" s="196"/>
      <c r="EB51" s="196"/>
      <c r="EC51" s="197">
        <f t="shared" si="193"/>
        <v>0</v>
      </c>
      <c r="ED51" s="196"/>
      <c r="EE51" s="196"/>
      <c r="EF51" s="197">
        <f t="shared" si="194"/>
        <v>0</v>
      </c>
      <c r="EG51" s="196"/>
      <c r="EH51" s="196"/>
      <c r="EI51" s="197">
        <f t="shared" si="195"/>
        <v>0</v>
      </c>
      <c r="EJ51" s="196"/>
      <c r="EK51" s="196"/>
      <c r="EL51" s="197">
        <f t="shared" si="196"/>
        <v>0</v>
      </c>
      <c r="EM51" s="196"/>
      <c r="EN51" s="196"/>
      <c r="EO51" s="197">
        <f t="shared" si="197"/>
        <v>0</v>
      </c>
      <c r="EP51" s="196"/>
      <c r="EQ51" s="196"/>
      <c r="ER51" s="197">
        <f t="shared" si="198"/>
        <v>0</v>
      </c>
      <c r="ES51" s="196"/>
      <c r="ET51" s="196"/>
      <c r="EU51" s="197">
        <f t="shared" si="199"/>
        <v>0</v>
      </c>
      <c r="EV51" s="196"/>
      <c r="EW51" s="196"/>
      <c r="EX51" s="197">
        <f t="shared" si="200"/>
        <v>0</v>
      </c>
      <c r="EY51" s="196"/>
      <c r="EZ51" s="196"/>
      <c r="FA51" s="197">
        <f t="shared" si="201"/>
        <v>0</v>
      </c>
      <c r="FB51" s="196"/>
      <c r="FC51" s="196"/>
      <c r="FD51" s="197">
        <f t="shared" si="202"/>
        <v>0</v>
      </c>
      <c r="FE51" s="196"/>
      <c r="FF51" s="196"/>
      <c r="FG51" s="197">
        <f t="shared" si="203"/>
        <v>0</v>
      </c>
      <c r="FH51" s="310"/>
      <c r="FI51" s="310"/>
      <c r="FJ51" s="197">
        <f t="shared" si="204"/>
        <v>0</v>
      </c>
      <c r="FL51" s="240">
        <f t="shared" si="108"/>
        <v>43443</v>
      </c>
      <c r="FM51" s="39">
        <f t="shared" si="109"/>
        <v>37</v>
      </c>
    </row>
    <row r="52" spans="1:171" x14ac:dyDescent="0.2">
      <c r="A52" s="39">
        <f t="shared" si="107"/>
        <v>38</v>
      </c>
      <c r="B52" s="176"/>
      <c r="C52" s="176"/>
      <c r="D52" s="177"/>
      <c r="E52" s="38">
        <f t="shared" si="205"/>
        <v>43548</v>
      </c>
      <c r="F52" s="182"/>
      <c r="G52" s="197"/>
      <c r="H52" s="196"/>
      <c r="I52" s="196"/>
      <c r="J52" s="197">
        <f t="shared" si="165"/>
        <v>0</v>
      </c>
      <c r="K52" s="196"/>
      <c r="L52" s="196"/>
      <c r="M52" s="197">
        <f t="shared" si="166"/>
        <v>0</v>
      </c>
      <c r="N52" s="196"/>
      <c r="O52" s="196"/>
      <c r="P52" s="197">
        <f t="shared" si="167"/>
        <v>0</v>
      </c>
      <c r="Q52" s="196"/>
      <c r="R52" s="196"/>
      <c r="S52" s="197">
        <f t="shared" si="4"/>
        <v>0</v>
      </c>
      <c r="T52" s="196"/>
      <c r="U52" s="196"/>
      <c r="V52" s="197">
        <f t="shared" si="5"/>
        <v>0</v>
      </c>
      <c r="W52" s="196"/>
      <c r="X52" s="196"/>
      <c r="Y52" s="197">
        <f t="shared" si="6"/>
        <v>0</v>
      </c>
      <c r="Z52" s="196"/>
      <c r="AA52" s="196"/>
      <c r="AB52" s="197">
        <f t="shared" si="7"/>
        <v>0</v>
      </c>
      <c r="AC52" s="196"/>
      <c r="AD52" s="196"/>
      <c r="AE52" s="197">
        <f t="shared" si="8"/>
        <v>0</v>
      </c>
      <c r="AF52" s="196"/>
      <c r="AG52" s="196"/>
      <c r="AH52" s="197">
        <f t="shared" si="9"/>
        <v>0</v>
      </c>
      <c r="AI52" s="196"/>
      <c r="AJ52" s="196"/>
      <c r="AK52" s="197">
        <f t="shared" si="10"/>
        <v>0</v>
      </c>
      <c r="AL52" s="196"/>
      <c r="AM52" s="196"/>
      <c r="AN52" s="197">
        <f t="shared" si="11"/>
        <v>0</v>
      </c>
      <c r="AO52" s="196"/>
      <c r="AP52" s="196"/>
      <c r="AQ52" s="197">
        <f t="shared" si="12"/>
        <v>0</v>
      </c>
      <c r="AR52" s="196"/>
      <c r="AS52" s="196"/>
      <c r="AT52" s="197">
        <f t="shared" si="13"/>
        <v>0</v>
      </c>
      <c r="AU52" s="196"/>
      <c r="AV52" s="196"/>
      <c r="AW52" s="197">
        <f t="shared" si="14"/>
        <v>0</v>
      </c>
      <c r="AX52" s="196"/>
      <c r="AY52" s="196"/>
      <c r="AZ52" s="197">
        <f t="shared" si="15"/>
        <v>0</v>
      </c>
      <c r="BA52" s="196"/>
      <c r="BB52" s="196"/>
      <c r="BC52" s="197">
        <f t="shared" si="16"/>
        <v>0</v>
      </c>
      <c r="BD52" s="196"/>
      <c r="BE52" s="196"/>
      <c r="BF52" s="197">
        <f t="shared" si="168"/>
        <v>0</v>
      </c>
      <c r="BG52" s="196"/>
      <c r="BH52" s="196"/>
      <c r="BI52" s="197">
        <f t="shared" si="169"/>
        <v>0</v>
      </c>
      <c r="BJ52" s="196"/>
      <c r="BK52" s="196"/>
      <c r="BL52" s="197">
        <f t="shared" si="170"/>
        <v>0</v>
      </c>
      <c r="BM52" s="196"/>
      <c r="BN52" s="196"/>
      <c r="BO52" s="197">
        <f t="shared" si="171"/>
        <v>0</v>
      </c>
      <c r="BP52" s="196"/>
      <c r="BQ52" s="196"/>
      <c r="BR52" s="197">
        <f t="shared" si="172"/>
        <v>0</v>
      </c>
      <c r="BS52" s="196"/>
      <c r="BT52" s="196"/>
      <c r="BU52" s="197">
        <f t="shared" si="173"/>
        <v>0</v>
      </c>
      <c r="BV52" s="196"/>
      <c r="BW52" s="196"/>
      <c r="BX52" s="197">
        <f t="shared" si="174"/>
        <v>0</v>
      </c>
      <c r="BY52" s="196"/>
      <c r="BZ52" s="196"/>
      <c r="CA52" s="197">
        <f t="shared" si="175"/>
        <v>0</v>
      </c>
      <c r="CB52" s="196"/>
      <c r="CC52" s="196"/>
      <c r="CD52" s="197">
        <f t="shared" si="176"/>
        <v>0</v>
      </c>
      <c r="CE52" s="196"/>
      <c r="CF52" s="196"/>
      <c r="CG52" s="197">
        <f t="shared" si="177"/>
        <v>0</v>
      </c>
      <c r="CH52" s="196"/>
      <c r="CI52" s="196"/>
      <c r="CJ52" s="197">
        <f t="shared" si="178"/>
        <v>0</v>
      </c>
      <c r="CK52" s="196"/>
      <c r="CL52" s="196"/>
      <c r="CM52" s="197">
        <f t="shared" si="179"/>
        <v>0</v>
      </c>
      <c r="CN52" s="196"/>
      <c r="CO52" s="196"/>
      <c r="CP52" s="197">
        <f t="shared" si="180"/>
        <v>0</v>
      </c>
      <c r="CQ52" s="196"/>
      <c r="CR52" s="196"/>
      <c r="CS52" s="197">
        <f t="shared" si="181"/>
        <v>0</v>
      </c>
      <c r="CT52" s="196"/>
      <c r="CU52" s="196"/>
      <c r="CV52" s="197">
        <f t="shared" si="182"/>
        <v>0</v>
      </c>
      <c r="CW52" s="196"/>
      <c r="CX52" s="196"/>
      <c r="CY52" s="197">
        <f t="shared" si="183"/>
        <v>0</v>
      </c>
      <c r="CZ52" s="196"/>
      <c r="DA52" s="196"/>
      <c r="DB52" s="197">
        <f t="shared" si="184"/>
        <v>0</v>
      </c>
      <c r="DC52" s="196"/>
      <c r="DD52" s="196"/>
      <c r="DE52" s="197">
        <f t="shared" si="185"/>
        <v>0</v>
      </c>
      <c r="DF52" s="196"/>
      <c r="DG52" s="196"/>
      <c r="DH52" s="197">
        <f t="shared" si="186"/>
        <v>0</v>
      </c>
      <c r="DI52" s="196"/>
      <c r="DJ52" s="196"/>
      <c r="DK52" s="197">
        <f t="shared" si="187"/>
        <v>0</v>
      </c>
      <c r="DL52" s="196"/>
      <c r="DM52" s="196"/>
      <c r="DN52" s="197">
        <f t="shared" si="188"/>
        <v>0</v>
      </c>
      <c r="DO52" s="196"/>
      <c r="DP52" s="196"/>
      <c r="DQ52" s="197">
        <f t="shared" si="189"/>
        <v>0</v>
      </c>
      <c r="DR52" s="196"/>
      <c r="DS52" s="196"/>
      <c r="DT52" s="197">
        <f t="shared" si="190"/>
        <v>0</v>
      </c>
      <c r="DU52" s="196"/>
      <c r="DV52" s="196"/>
      <c r="DW52" s="197">
        <f t="shared" si="191"/>
        <v>0</v>
      </c>
      <c r="DX52" s="196"/>
      <c r="DY52" s="196"/>
      <c r="DZ52" s="197">
        <f t="shared" si="192"/>
        <v>0</v>
      </c>
      <c r="EA52" s="196"/>
      <c r="EB52" s="196"/>
      <c r="EC52" s="197">
        <f t="shared" si="193"/>
        <v>0</v>
      </c>
      <c r="ED52" s="196"/>
      <c r="EE52" s="196"/>
      <c r="EF52" s="197">
        <f t="shared" si="194"/>
        <v>0</v>
      </c>
      <c r="EG52" s="196"/>
      <c r="EH52" s="196"/>
      <c r="EI52" s="197">
        <f t="shared" si="195"/>
        <v>0</v>
      </c>
      <c r="EJ52" s="196"/>
      <c r="EK52" s="196"/>
      <c r="EL52" s="197">
        <f t="shared" si="196"/>
        <v>0</v>
      </c>
      <c r="EM52" s="196"/>
      <c r="EN52" s="196"/>
      <c r="EO52" s="197">
        <f t="shared" si="197"/>
        <v>0</v>
      </c>
      <c r="EP52" s="196"/>
      <c r="EQ52" s="196"/>
      <c r="ER52" s="197">
        <f t="shared" si="198"/>
        <v>0</v>
      </c>
      <c r="ES52" s="196"/>
      <c r="ET52" s="196"/>
      <c r="EU52" s="197">
        <f t="shared" si="199"/>
        <v>0</v>
      </c>
      <c r="EV52" s="196"/>
      <c r="EW52" s="196"/>
      <c r="EX52" s="197">
        <f t="shared" si="200"/>
        <v>0</v>
      </c>
      <c r="EY52" s="196"/>
      <c r="EZ52" s="196"/>
      <c r="FA52" s="197">
        <f t="shared" si="201"/>
        <v>0</v>
      </c>
      <c r="FB52" s="196"/>
      <c r="FC52" s="196"/>
      <c r="FD52" s="197">
        <f t="shared" si="202"/>
        <v>0</v>
      </c>
      <c r="FE52" s="196"/>
      <c r="FF52" s="196"/>
      <c r="FG52" s="197">
        <f t="shared" si="203"/>
        <v>0</v>
      </c>
      <c r="FH52" s="310"/>
      <c r="FI52" s="310"/>
      <c r="FJ52" s="197">
        <f t="shared" si="204"/>
        <v>0</v>
      </c>
      <c r="FL52" s="240">
        <f t="shared" si="108"/>
        <v>43450</v>
      </c>
      <c r="FM52" s="39">
        <f t="shared" si="109"/>
        <v>38</v>
      </c>
    </row>
    <row r="53" spans="1:171" x14ac:dyDescent="0.2">
      <c r="A53" s="39">
        <f t="shared" si="107"/>
        <v>39</v>
      </c>
      <c r="B53" s="176"/>
      <c r="C53" s="176"/>
      <c r="D53" s="177"/>
      <c r="E53" s="38">
        <f t="shared" si="205"/>
        <v>43548</v>
      </c>
      <c r="F53" s="182"/>
      <c r="G53" s="197"/>
      <c r="H53" s="196"/>
      <c r="I53" s="196"/>
      <c r="J53" s="197">
        <f t="shared" si="165"/>
        <v>0</v>
      </c>
      <c r="K53" s="196"/>
      <c r="L53" s="196"/>
      <c r="M53" s="197">
        <f t="shared" si="166"/>
        <v>0</v>
      </c>
      <c r="N53" s="196"/>
      <c r="O53" s="196"/>
      <c r="P53" s="197">
        <f t="shared" si="167"/>
        <v>0</v>
      </c>
      <c r="Q53" s="196"/>
      <c r="R53" s="196"/>
      <c r="S53" s="197">
        <f t="shared" si="4"/>
        <v>0</v>
      </c>
      <c r="T53" s="196"/>
      <c r="U53" s="196"/>
      <c r="V53" s="197">
        <f t="shared" si="5"/>
        <v>0</v>
      </c>
      <c r="W53" s="196"/>
      <c r="X53" s="196"/>
      <c r="Y53" s="197">
        <f t="shared" si="6"/>
        <v>0</v>
      </c>
      <c r="Z53" s="196"/>
      <c r="AA53" s="196"/>
      <c r="AB53" s="197">
        <f t="shared" si="7"/>
        <v>0</v>
      </c>
      <c r="AC53" s="196"/>
      <c r="AD53" s="196"/>
      <c r="AE53" s="197">
        <f t="shared" si="8"/>
        <v>0</v>
      </c>
      <c r="AF53" s="196"/>
      <c r="AG53" s="196"/>
      <c r="AH53" s="197">
        <f t="shared" si="9"/>
        <v>0</v>
      </c>
      <c r="AI53" s="196"/>
      <c r="AJ53" s="196"/>
      <c r="AK53" s="197">
        <f t="shared" si="10"/>
        <v>0</v>
      </c>
      <c r="AL53" s="196"/>
      <c r="AM53" s="196"/>
      <c r="AN53" s="197">
        <f t="shared" si="11"/>
        <v>0</v>
      </c>
      <c r="AO53" s="196"/>
      <c r="AP53" s="196"/>
      <c r="AQ53" s="197">
        <f t="shared" si="12"/>
        <v>0</v>
      </c>
      <c r="AR53" s="196"/>
      <c r="AS53" s="196"/>
      <c r="AT53" s="197">
        <f t="shared" si="13"/>
        <v>0</v>
      </c>
      <c r="AU53" s="196"/>
      <c r="AV53" s="196"/>
      <c r="AW53" s="197">
        <f t="shared" si="14"/>
        <v>0</v>
      </c>
      <c r="AX53" s="196"/>
      <c r="AY53" s="196"/>
      <c r="AZ53" s="197">
        <f t="shared" si="15"/>
        <v>0</v>
      </c>
      <c r="BA53" s="196"/>
      <c r="BB53" s="196"/>
      <c r="BC53" s="197">
        <f t="shared" si="16"/>
        <v>0</v>
      </c>
      <c r="BD53" s="196"/>
      <c r="BE53" s="196"/>
      <c r="BF53" s="197">
        <f t="shared" si="168"/>
        <v>0</v>
      </c>
      <c r="BG53" s="196"/>
      <c r="BH53" s="196"/>
      <c r="BI53" s="197">
        <f t="shared" si="169"/>
        <v>0</v>
      </c>
      <c r="BJ53" s="196"/>
      <c r="BK53" s="196"/>
      <c r="BL53" s="197">
        <f t="shared" si="170"/>
        <v>0</v>
      </c>
      <c r="BM53" s="196"/>
      <c r="BN53" s="196"/>
      <c r="BO53" s="197">
        <f t="shared" si="171"/>
        <v>0</v>
      </c>
      <c r="BP53" s="196"/>
      <c r="BQ53" s="196"/>
      <c r="BR53" s="197">
        <f t="shared" si="172"/>
        <v>0</v>
      </c>
      <c r="BS53" s="196"/>
      <c r="BT53" s="196"/>
      <c r="BU53" s="197">
        <f t="shared" si="173"/>
        <v>0</v>
      </c>
      <c r="BV53" s="196"/>
      <c r="BW53" s="196"/>
      <c r="BX53" s="197">
        <f t="shared" si="174"/>
        <v>0</v>
      </c>
      <c r="BY53" s="196"/>
      <c r="BZ53" s="196"/>
      <c r="CA53" s="197">
        <f t="shared" si="175"/>
        <v>0</v>
      </c>
      <c r="CB53" s="196"/>
      <c r="CC53" s="196"/>
      <c r="CD53" s="197">
        <f t="shared" si="176"/>
        <v>0</v>
      </c>
      <c r="CE53" s="196"/>
      <c r="CF53" s="196"/>
      <c r="CG53" s="197">
        <f t="shared" si="177"/>
        <v>0</v>
      </c>
      <c r="CH53" s="196"/>
      <c r="CI53" s="196"/>
      <c r="CJ53" s="197">
        <f t="shared" si="178"/>
        <v>0</v>
      </c>
      <c r="CK53" s="196"/>
      <c r="CL53" s="196"/>
      <c r="CM53" s="197">
        <f t="shared" si="179"/>
        <v>0</v>
      </c>
      <c r="CN53" s="196"/>
      <c r="CO53" s="196"/>
      <c r="CP53" s="197">
        <f t="shared" si="180"/>
        <v>0</v>
      </c>
      <c r="CQ53" s="196"/>
      <c r="CR53" s="196"/>
      <c r="CS53" s="197">
        <f t="shared" si="181"/>
        <v>0</v>
      </c>
      <c r="CT53" s="196"/>
      <c r="CU53" s="196"/>
      <c r="CV53" s="197">
        <f t="shared" si="182"/>
        <v>0</v>
      </c>
      <c r="CW53" s="196"/>
      <c r="CX53" s="196"/>
      <c r="CY53" s="197">
        <f t="shared" si="183"/>
        <v>0</v>
      </c>
      <c r="CZ53" s="196"/>
      <c r="DA53" s="196"/>
      <c r="DB53" s="197">
        <f t="shared" si="184"/>
        <v>0</v>
      </c>
      <c r="DC53" s="196"/>
      <c r="DD53" s="196"/>
      <c r="DE53" s="197">
        <f t="shared" si="185"/>
        <v>0</v>
      </c>
      <c r="DF53" s="196"/>
      <c r="DG53" s="196"/>
      <c r="DH53" s="197">
        <f t="shared" si="186"/>
        <v>0</v>
      </c>
      <c r="DI53" s="196"/>
      <c r="DJ53" s="196"/>
      <c r="DK53" s="197">
        <f t="shared" si="187"/>
        <v>0</v>
      </c>
      <c r="DL53" s="196"/>
      <c r="DM53" s="196"/>
      <c r="DN53" s="197">
        <f t="shared" si="188"/>
        <v>0</v>
      </c>
      <c r="DO53" s="196"/>
      <c r="DP53" s="196"/>
      <c r="DQ53" s="197">
        <f t="shared" si="189"/>
        <v>0</v>
      </c>
      <c r="DR53" s="196"/>
      <c r="DS53" s="196"/>
      <c r="DT53" s="197">
        <f t="shared" si="190"/>
        <v>0</v>
      </c>
      <c r="DU53" s="196"/>
      <c r="DV53" s="196"/>
      <c r="DW53" s="197">
        <f t="shared" si="191"/>
        <v>0</v>
      </c>
      <c r="DX53" s="196"/>
      <c r="DY53" s="196"/>
      <c r="DZ53" s="197">
        <f t="shared" si="192"/>
        <v>0</v>
      </c>
      <c r="EA53" s="196"/>
      <c r="EB53" s="196"/>
      <c r="EC53" s="197">
        <f t="shared" si="193"/>
        <v>0</v>
      </c>
      <c r="ED53" s="196"/>
      <c r="EE53" s="196"/>
      <c r="EF53" s="197">
        <f t="shared" si="194"/>
        <v>0</v>
      </c>
      <c r="EG53" s="196"/>
      <c r="EH53" s="196"/>
      <c r="EI53" s="197">
        <f t="shared" si="195"/>
        <v>0</v>
      </c>
      <c r="EJ53" s="196"/>
      <c r="EK53" s="196"/>
      <c r="EL53" s="197">
        <f t="shared" si="196"/>
        <v>0</v>
      </c>
      <c r="EM53" s="196"/>
      <c r="EN53" s="196"/>
      <c r="EO53" s="197">
        <f t="shared" si="197"/>
        <v>0</v>
      </c>
      <c r="EP53" s="196"/>
      <c r="EQ53" s="196"/>
      <c r="ER53" s="197">
        <f t="shared" si="198"/>
        <v>0</v>
      </c>
      <c r="ES53" s="196"/>
      <c r="ET53" s="196"/>
      <c r="EU53" s="197">
        <f t="shared" si="199"/>
        <v>0</v>
      </c>
      <c r="EV53" s="196"/>
      <c r="EW53" s="196"/>
      <c r="EX53" s="197">
        <f t="shared" si="200"/>
        <v>0</v>
      </c>
      <c r="EY53" s="196"/>
      <c r="EZ53" s="196"/>
      <c r="FA53" s="197">
        <f t="shared" si="201"/>
        <v>0</v>
      </c>
      <c r="FB53" s="196"/>
      <c r="FC53" s="196"/>
      <c r="FD53" s="197">
        <f t="shared" si="202"/>
        <v>0</v>
      </c>
      <c r="FE53" s="196"/>
      <c r="FF53" s="196"/>
      <c r="FG53" s="197">
        <f t="shared" si="203"/>
        <v>0</v>
      </c>
      <c r="FH53" s="310"/>
      <c r="FI53" s="310"/>
      <c r="FJ53" s="197">
        <f t="shared" si="204"/>
        <v>0</v>
      </c>
      <c r="FL53" s="240">
        <f t="shared" si="108"/>
        <v>43457</v>
      </c>
      <c r="FM53" s="39">
        <f t="shared" si="109"/>
        <v>39</v>
      </c>
    </row>
    <row r="54" spans="1:171" x14ac:dyDescent="0.2">
      <c r="A54" s="39">
        <f t="shared" si="107"/>
        <v>40</v>
      </c>
      <c r="B54" s="176"/>
      <c r="C54" s="176"/>
      <c r="D54" s="177"/>
      <c r="E54" s="38">
        <f t="shared" si="205"/>
        <v>43548</v>
      </c>
      <c r="F54" s="182"/>
      <c r="G54" s="197"/>
      <c r="H54" s="196"/>
      <c r="I54" s="196"/>
      <c r="J54" s="197">
        <f t="shared" si="165"/>
        <v>0</v>
      </c>
      <c r="K54" s="196"/>
      <c r="L54" s="196"/>
      <c r="M54" s="197">
        <f t="shared" si="166"/>
        <v>0</v>
      </c>
      <c r="N54" s="196"/>
      <c r="O54" s="196"/>
      <c r="P54" s="197">
        <f t="shared" si="167"/>
        <v>0</v>
      </c>
      <c r="Q54" s="196"/>
      <c r="R54" s="196"/>
      <c r="S54" s="197">
        <f t="shared" si="4"/>
        <v>0</v>
      </c>
      <c r="T54" s="196"/>
      <c r="U54" s="196"/>
      <c r="V54" s="197">
        <f t="shared" si="5"/>
        <v>0</v>
      </c>
      <c r="W54" s="196"/>
      <c r="X54" s="196"/>
      <c r="Y54" s="197">
        <f t="shared" si="6"/>
        <v>0</v>
      </c>
      <c r="Z54" s="196"/>
      <c r="AA54" s="196"/>
      <c r="AB54" s="197">
        <f t="shared" si="7"/>
        <v>0</v>
      </c>
      <c r="AC54" s="196"/>
      <c r="AD54" s="196"/>
      <c r="AE54" s="197">
        <f t="shared" si="8"/>
        <v>0</v>
      </c>
      <c r="AF54" s="196"/>
      <c r="AG54" s="196"/>
      <c r="AH54" s="197">
        <f t="shared" si="9"/>
        <v>0</v>
      </c>
      <c r="AI54" s="196"/>
      <c r="AJ54" s="196"/>
      <c r="AK54" s="197">
        <f t="shared" si="10"/>
        <v>0</v>
      </c>
      <c r="AL54" s="196"/>
      <c r="AM54" s="196"/>
      <c r="AN54" s="197">
        <f t="shared" si="11"/>
        <v>0</v>
      </c>
      <c r="AO54" s="196"/>
      <c r="AP54" s="196"/>
      <c r="AQ54" s="197">
        <f t="shared" si="12"/>
        <v>0</v>
      </c>
      <c r="AR54" s="196"/>
      <c r="AS54" s="196"/>
      <c r="AT54" s="197">
        <f t="shared" si="13"/>
        <v>0</v>
      </c>
      <c r="AU54" s="196"/>
      <c r="AV54" s="196"/>
      <c r="AW54" s="197">
        <f t="shared" si="14"/>
        <v>0</v>
      </c>
      <c r="AX54" s="196"/>
      <c r="AY54" s="196"/>
      <c r="AZ54" s="197">
        <f t="shared" si="15"/>
        <v>0</v>
      </c>
      <c r="BA54" s="196"/>
      <c r="BB54" s="196"/>
      <c r="BC54" s="197">
        <f t="shared" si="16"/>
        <v>0</v>
      </c>
      <c r="BD54" s="196"/>
      <c r="BE54" s="196"/>
      <c r="BF54" s="197">
        <f t="shared" si="168"/>
        <v>0</v>
      </c>
      <c r="BG54" s="196"/>
      <c r="BH54" s="196"/>
      <c r="BI54" s="197">
        <f t="shared" si="169"/>
        <v>0</v>
      </c>
      <c r="BJ54" s="196"/>
      <c r="BK54" s="196"/>
      <c r="BL54" s="197">
        <f t="shared" si="170"/>
        <v>0</v>
      </c>
      <c r="BM54" s="196"/>
      <c r="BN54" s="196"/>
      <c r="BO54" s="197">
        <f t="shared" si="171"/>
        <v>0</v>
      </c>
      <c r="BP54" s="196"/>
      <c r="BQ54" s="196"/>
      <c r="BR54" s="197">
        <f t="shared" si="172"/>
        <v>0</v>
      </c>
      <c r="BS54" s="196"/>
      <c r="BT54" s="196"/>
      <c r="BU54" s="197">
        <f t="shared" si="173"/>
        <v>0</v>
      </c>
      <c r="BV54" s="196"/>
      <c r="BW54" s="196"/>
      <c r="BX54" s="197">
        <f t="shared" si="174"/>
        <v>0</v>
      </c>
      <c r="BY54" s="196"/>
      <c r="BZ54" s="196"/>
      <c r="CA54" s="197">
        <f t="shared" si="175"/>
        <v>0</v>
      </c>
      <c r="CB54" s="196"/>
      <c r="CC54" s="196"/>
      <c r="CD54" s="197">
        <f t="shared" si="176"/>
        <v>0</v>
      </c>
      <c r="CE54" s="196"/>
      <c r="CF54" s="196"/>
      <c r="CG54" s="197">
        <f t="shared" si="177"/>
        <v>0</v>
      </c>
      <c r="CH54" s="196"/>
      <c r="CI54" s="196"/>
      <c r="CJ54" s="197">
        <f t="shared" si="178"/>
        <v>0</v>
      </c>
      <c r="CK54" s="196"/>
      <c r="CL54" s="196"/>
      <c r="CM54" s="197">
        <f t="shared" si="179"/>
        <v>0</v>
      </c>
      <c r="CN54" s="196"/>
      <c r="CO54" s="196"/>
      <c r="CP54" s="197">
        <f t="shared" si="180"/>
        <v>0</v>
      </c>
      <c r="CQ54" s="196"/>
      <c r="CR54" s="196"/>
      <c r="CS54" s="197">
        <f t="shared" si="181"/>
        <v>0</v>
      </c>
      <c r="CT54" s="196"/>
      <c r="CU54" s="196"/>
      <c r="CV54" s="197">
        <f t="shared" si="182"/>
        <v>0</v>
      </c>
      <c r="CW54" s="196"/>
      <c r="CX54" s="196"/>
      <c r="CY54" s="197">
        <f t="shared" si="183"/>
        <v>0</v>
      </c>
      <c r="CZ54" s="196"/>
      <c r="DA54" s="196"/>
      <c r="DB54" s="197">
        <f t="shared" si="184"/>
        <v>0</v>
      </c>
      <c r="DC54" s="196"/>
      <c r="DD54" s="196"/>
      <c r="DE54" s="197">
        <f t="shared" si="185"/>
        <v>0</v>
      </c>
      <c r="DF54" s="196"/>
      <c r="DG54" s="196"/>
      <c r="DH54" s="197">
        <f t="shared" si="186"/>
        <v>0</v>
      </c>
      <c r="DI54" s="196"/>
      <c r="DJ54" s="196"/>
      <c r="DK54" s="197">
        <f t="shared" si="187"/>
        <v>0</v>
      </c>
      <c r="DL54" s="196"/>
      <c r="DM54" s="196"/>
      <c r="DN54" s="197">
        <f t="shared" si="188"/>
        <v>0</v>
      </c>
      <c r="DO54" s="196"/>
      <c r="DP54" s="196"/>
      <c r="DQ54" s="197">
        <f t="shared" si="189"/>
        <v>0</v>
      </c>
      <c r="DR54" s="196"/>
      <c r="DS54" s="196"/>
      <c r="DT54" s="197">
        <f t="shared" si="190"/>
        <v>0</v>
      </c>
      <c r="DU54" s="196"/>
      <c r="DV54" s="196"/>
      <c r="DW54" s="197">
        <f t="shared" si="191"/>
        <v>0</v>
      </c>
      <c r="DX54" s="196"/>
      <c r="DY54" s="196"/>
      <c r="DZ54" s="197">
        <f t="shared" si="192"/>
        <v>0</v>
      </c>
      <c r="EA54" s="196"/>
      <c r="EB54" s="196"/>
      <c r="EC54" s="197">
        <f t="shared" si="193"/>
        <v>0</v>
      </c>
      <c r="ED54" s="196"/>
      <c r="EE54" s="196"/>
      <c r="EF54" s="197">
        <f t="shared" si="194"/>
        <v>0</v>
      </c>
      <c r="EG54" s="196"/>
      <c r="EH54" s="196"/>
      <c r="EI54" s="197">
        <f t="shared" si="195"/>
        <v>0</v>
      </c>
      <c r="EJ54" s="196"/>
      <c r="EK54" s="196"/>
      <c r="EL54" s="197">
        <f t="shared" si="196"/>
        <v>0</v>
      </c>
      <c r="EM54" s="196"/>
      <c r="EN54" s="196"/>
      <c r="EO54" s="197">
        <f t="shared" si="197"/>
        <v>0</v>
      </c>
      <c r="EP54" s="196"/>
      <c r="EQ54" s="196"/>
      <c r="ER54" s="197">
        <f t="shared" si="198"/>
        <v>0</v>
      </c>
      <c r="ES54" s="196"/>
      <c r="ET54" s="196"/>
      <c r="EU54" s="197">
        <f t="shared" si="199"/>
        <v>0</v>
      </c>
      <c r="EV54" s="196"/>
      <c r="EW54" s="196"/>
      <c r="EX54" s="197">
        <f t="shared" si="200"/>
        <v>0</v>
      </c>
      <c r="EY54" s="196"/>
      <c r="EZ54" s="196"/>
      <c r="FA54" s="197">
        <f t="shared" si="201"/>
        <v>0</v>
      </c>
      <c r="FB54" s="196"/>
      <c r="FC54" s="196"/>
      <c r="FD54" s="197">
        <f t="shared" si="202"/>
        <v>0</v>
      </c>
      <c r="FE54" s="196"/>
      <c r="FF54" s="196"/>
      <c r="FG54" s="197">
        <f t="shared" si="203"/>
        <v>0</v>
      </c>
      <c r="FH54" s="310"/>
      <c r="FI54" s="310"/>
      <c r="FJ54" s="197">
        <f t="shared" si="204"/>
        <v>0</v>
      </c>
      <c r="FL54" s="240">
        <f t="shared" si="108"/>
        <v>43464</v>
      </c>
      <c r="FM54" s="39">
        <f t="shared" si="109"/>
        <v>40</v>
      </c>
    </row>
    <row r="55" spans="1:171" x14ac:dyDescent="0.2">
      <c r="A55" s="39">
        <f t="shared" si="107"/>
        <v>41</v>
      </c>
      <c r="B55" s="176"/>
      <c r="C55" s="176"/>
      <c r="D55" s="177"/>
      <c r="E55" s="38">
        <f t="shared" si="205"/>
        <v>43548</v>
      </c>
      <c r="F55" s="182"/>
      <c r="G55" s="197"/>
      <c r="H55" s="196"/>
      <c r="I55" s="196"/>
      <c r="J55" s="197">
        <f t="shared" si="165"/>
        <v>0</v>
      </c>
      <c r="K55" s="196"/>
      <c r="L55" s="196"/>
      <c r="M55" s="197">
        <f t="shared" si="166"/>
        <v>0</v>
      </c>
      <c r="N55" s="196"/>
      <c r="O55" s="196"/>
      <c r="P55" s="197">
        <f t="shared" si="167"/>
        <v>0</v>
      </c>
      <c r="Q55" s="196"/>
      <c r="R55" s="196"/>
      <c r="S55" s="197">
        <f t="shared" si="4"/>
        <v>0</v>
      </c>
      <c r="T55" s="196"/>
      <c r="U55" s="196"/>
      <c r="V55" s="197">
        <f t="shared" si="5"/>
        <v>0</v>
      </c>
      <c r="W55" s="196"/>
      <c r="X55" s="196"/>
      <c r="Y55" s="197">
        <f t="shared" si="6"/>
        <v>0</v>
      </c>
      <c r="Z55" s="196"/>
      <c r="AA55" s="196"/>
      <c r="AB55" s="197">
        <f t="shared" si="7"/>
        <v>0</v>
      </c>
      <c r="AC55" s="196"/>
      <c r="AD55" s="196"/>
      <c r="AE55" s="197">
        <f t="shared" si="8"/>
        <v>0</v>
      </c>
      <c r="AF55" s="196"/>
      <c r="AG55" s="196"/>
      <c r="AH55" s="197">
        <f t="shared" si="9"/>
        <v>0</v>
      </c>
      <c r="AI55" s="196"/>
      <c r="AJ55" s="196"/>
      <c r="AK55" s="197">
        <f t="shared" si="10"/>
        <v>0</v>
      </c>
      <c r="AL55" s="196"/>
      <c r="AM55" s="196"/>
      <c r="AN55" s="197">
        <f t="shared" si="11"/>
        <v>0</v>
      </c>
      <c r="AO55" s="196"/>
      <c r="AP55" s="196"/>
      <c r="AQ55" s="197">
        <f t="shared" si="12"/>
        <v>0</v>
      </c>
      <c r="AR55" s="196"/>
      <c r="AS55" s="196"/>
      <c r="AT55" s="197">
        <f t="shared" si="13"/>
        <v>0</v>
      </c>
      <c r="AU55" s="196"/>
      <c r="AV55" s="196"/>
      <c r="AW55" s="197">
        <f t="shared" si="14"/>
        <v>0</v>
      </c>
      <c r="AX55" s="196"/>
      <c r="AY55" s="196"/>
      <c r="AZ55" s="197">
        <f t="shared" si="15"/>
        <v>0</v>
      </c>
      <c r="BA55" s="196"/>
      <c r="BB55" s="196"/>
      <c r="BC55" s="197">
        <f t="shared" si="16"/>
        <v>0</v>
      </c>
      <c r="BD55" s="196"/>
      <c r="BE55" s="196"/>
      <c r="BF55" s="197">
        <f t="shared" si="168"/>
        <v>0</v>
      </c>
      <c r="BG55" s="196"/>
      <c r="BH55" s="196"/>
      <c r="BI55" s="197">
        <f t="shared" si="169"/>
        <v>0</v>
      </c>
      <c r="BJ55" s="196"/>
      <c r="BK55" s="196"/>
      <c r="BL55" s="197">
        <f t="shared" si="170"/>
        <v>0</v>
      </c>
      <c r="BM55" s="196"/>
      <c r="BN55" s="196"/>
      <c r="BO55" s="197">
        <f t="shared" si="171"/>
        <v>0</v>
      </c>
      <c r="BP55" s="196"/>
      <c r="BQ55" s="196"/>
      <c r="BR55" s="197">
        <f t="shared" si="172"/>
        <v>0</v>
      </c>
      <c r="BS55" s="196"/>
      <c r="BT55" s="196"/>
      <c r="BU55" s="197">
        <f t="shared" si="173"/>
        <v>0</v>
      </c>
      <c r="BV55" s="196"/>
      <c r="BW55" s="196"/>
      <c r="BX55" s="197">
        <f t="shared" si="174"/>
        <v>0</v>
      </c>
      <c r="BY55" s="196"/>
      <c r="BZ55" s="196"/>
      <c r="CA55" s="197">
        <f t="shared" si="175"/>
        <v>0</v>
      </c>
      <c r="CB55" s="196"/>
      <c r="CC55" s="196"/>
      <c r="CD55" s="197">
        <f t="shared" si="176"/>
        <v>0</v>
      </c>
      <c r="CE55" s="196"/>
      <c r="CF55" s="196"/>
      <c r="CG55" s="197">
        <f t="shared" si="177"/>
        <v>0</v>
      </c>
      <c r="CH55" s="196"/>
      <c r="CI55" s="196"/>
      <c r="CJ55" s="197">
        <f t="shared" si="178"/>
        <v>0</v>
      </c>
      <c r="CK55" s="196"/>
      <c r="CL55" s="196"/>
      <c r="CM55" s="197">
        <f t="shared" si="179"/>
        <v>0</v>
      </c>
      <c r="CN55" s="196"/>
      <c r="CO55" s="196"/>
      <c r="CP55" s="197">
        <f t="shared" si="180"/>
        <v>0</v>
      </c>
      <c r="CQ55" s="196"/>
      <c r="CR55" s="196"/>
      <c r="CS55" s="197">
        <f t="shared" si="181"/>
        <v>0</v>
      </c>
      <c r="CT55" s="196"/>
      <c r="CU55" s="196"/>
      <c r="CV55" s="197">
        <f t="shared" si="182"/>
        <v>0</v>
      </c>
      <c r="CW55" s="196"/>
      <c r="CX55" s="196"/>
      <c r="CY55" s="197">
        <f t="shared" si="183"/>
        <v>0</v>
      </c>
      <c r="CZ55" s="196"/>
      <c r="DA55" s="196"/>
      <c r="DB55" s="197">
        <f t="shared" si="184"/>
        <v>0</v>
      </c>
      <c r="DC55" s="196"/>
      <c r="DD55" s="196"/>
      <c r="DE55" s="197">
        <f t="shared" si="185"/>
        <v>0</v>
      </c>
      <c r="DF55" s="196"/>
      <c r="DG55" s="196"/>
      <c r="DH55" s="197">
        <f t="shared" si="186"/>
        <v>0</v>
      </c>
      <c r="DI55" s="196"/>
      <c r="DJ55" s="196"/>
      <c r="DK55" s="197">
        <f t="shared" si="187"/>
        <v>0</v>
      </c>
      <c r="DL55" s="196"/>
      <c r="DM55" s="196"/>
      <c r="DN55" s="197">
        <f t="shared" si="188"/>
        <v>0</v>
      </c>
      <c r="DO55" s="196"/>
      <c r="DP55" s="196"/>
      <c r="DQ55" s="197">
        <f t="shared" si="189"/>
        <v>0</v>
      </c>
      <c r="DR55" s="196"/>
      <c r="DS55" s="196"/>
      <c r="DT55" s="197">
        <f t="shared" si="190"/>
        <v>0</v>
      </c>
      <c r="DU55" s="196"/>
      <c r="DV55" s="196"/>
      <c r="DW55" s="197">
        <f t="shared" si="191"/>
        <v>0</v>
      </c>
      <c r="DX55" s="196"/>
      <c r="DY55" s="196"/>
      <c r="DZ55" s="197">
        <f t="shared" si="192"/>
        <v>0</v>
      </c>
      <c r="EA55" s="196"/>
      <c r="EB55" s="196"/>
      <c r="EC55" s="197">
        <f t="shared" si="193"/>
        <v>0</v>
      </c>
      <c r="ED55" s="196"/>
      <c r="EE55" s="196"/>
      <c r="EF55" s="197">
        <f t="shared" si="194"/>
        <v>0</v>
      </c>
      <c r="EG55" s="196"/>
      <c r="EH55" s="196"/>
      <c r="EI55" s="197">
        <f t="shared" si="195"/>
        <v>0</v>
      </c>
      <c r="EJ55" s="196"/>
      <c r="EK55" s="196"/>
      <c r="EL55" s="197">
        <f t="shared" si="196"/>
        <v>0</v>
      </c>
      <c r="EM55" s="196"/>
      <c r="EN55" s="196"/>
      <c r="EO55" s="197">
        <f t="shared" si="197"/>
        <v>0</v>
      </c>
      <c r="EP55" s="196"/>
      <c r="EQ55" s="196"/>
      <c r="ER55" s="197">
        <f t="shared" si="198"/>
        <v>0</v>
      </c>
      <c r="ES55" s="196"/>
      <c r="ET55" s="196"/>
      <c r="EU55" s="197">
        <f t="shared" si="199"/>
        <v>0</v>
      </c>
      <c r="EV55" s="196"/>
      <c r="EW55" s="196"/>
      <c r="EX55" s="197">
        <f t="shared" si="200"/>
        <v>0</v>
      </c>
      <c r="EY55" s="196"/>
      <c r="EZ55" s="196"/>
      <c r="FA55" s="197">
        <f t="shared" si="201"/>
        <v>0</v>
      </c>
      <c r="FB55" s="196"/>
      <c r="FC55" s="196"/>
      <c r="FD55" s="197">
        <f t="shared" si="202"/>
        <v>0</v>
      </c>
      <c r="FE55" s="196"/>
      <c r="FF55" s="196"/>
      <c r="FG55" s="197">
        <f t="shared" si="203"/>
        <v>0</v>
      </c>
      <c r="FH55" s="310"/>
      <c r="FI55" s="310"/>
      <c r="FJ55" s="197">
        <f t="shared" si="204"/>
        <v>0</v>
      </c>
      <c r="FL55" s="240">
        <f t="shared" si="108"/>
        <v>43471</v>
      </c>
      <c r="FM55" s="39">
        <f t="shared" si="109"/>
        <v>41</v>
      </c>
      <c r="FO55" s="191"/>
    </row>
    <row r="56" spans="1:171" x14ac:dyDescent="0.2">
      <c r="A56" s="39">
        <f t="shared" si="107"/>
        <v>42</v>
      </c>
      <c r="B56" s="176"/>
      <c r="C56" s="176"/>
      <c r="D56" s="177"/>
      <c r="E56" s="38">
        <f t="shared" si="205"/>
        <v>43548</v>
      </c>
      <c r="F56" s="182"/>
      <c r="G56" s="197"/>
      <c r="H56" s="196"/>
      <c r="I56" s="196"/>
      <c r="J56" s="197">
        <f t="shared" si="165"/>
        <v>0</v>
      </c>
      <c r="K56" s="196"/>
      <c r="L56" s="196"/>
      <c r="M56" s="197">
        <f t="shared" si="166"/>
        <v>0</v>
      </c>
      <c r="N56" s="196"/>
      <c r="O56" s="196"/>
      <c r="P56" s="197">
        <f t="shared" si="167"/>
        <v>0</v>
      </c>
      <c r="Q56" s="196"/>
      <c r="R56" s="196"/>
      <c r="S56" s="197">
        <f t="shared" si="4"/>
        <v>0</v>
      </c>
      <c r="T56" s="196"/>
      <c r="U56" s="196"/>
      <c r="V56" s="197">
        <f t="shared" si="5"/>
        <v>0</v>
      </c>
      <c r="W56" s="196"/>
      <c r="X56" s="196"/>
      <c r="Y56" s="197">
        <f t="shared" si="6"/>
        <v>0</v>
      </c>
      <c r="Z56" s="196"/>
      <c r="AA56" s="196"/>
      <c r="AB56" s="197">
        <f t="shared" si="7"/>
        <v>0</v>
      </c>
      <c r="AC56" s="196"/>
      <c r="AD56" s="196"/>
      <c r="AE56" s="197">
        <f t="shared" si="8"/>
        <v>0</v>
      </c>
      <c r="AF56" s="196"/>
      <c r="AG56" s="196"/>
      <c r="AH56" s="197">
        <f t="shared" si="9"/>
        <v>0</v>
      </c>
      <c r="AI56" s="196"/>
      <c r="AJ56" s="196"/>
      <c r="AK56" s="197">
        <f t="shared" si="10"/>
        <v>0</v>
      </c>
      <c r="AL56" s="196"/>
      <c r="AM56" s="196"/>
      <c r="AN56" s="197">
        <f t="shared" si="11"/>
        <v>0</v>
      </c>
      <c r="AO56" s="196"/>
      <c r="AP56" s="196"/>
      <c r="AQ56" s="197">
        <f t="shared" si="12"/>
        <v>0</v>
      </c>
      <c r="AR56" s="196"/>
      <c r="AS56" s="196"/>
      <c r="AT56" s="197">
        <f t="shared" si="13"/>
        <v>0</v>
      </c>
      <c r="AU56" s="196"/>
      <c r="AV56" s="196"/>
      <c r="AW56" s="197">
        <f t="shared" si="14"/>
        <v>0</v>
      </c>
      <c r="AX56" s="196"/>
      <c r="AY56" s="196"/>
      <c r="AZ56" s="197">
        <f t="shared" si="15"/>
        <v>0</v>
      </c>
      <c r="BA56" s="196"/>
      <c r="BB56" s="196"/>
      <c r="BC56" s="197">
        <f t="shared" si="16"/>
        <v>0</v>
      </c>
      <c r="BD56" s="196"/>
      <c r="BE56" s="196"/>
      <c r="BF56" s="197">
        <f t="shared" si="168"/>
        <v>0</v>
      </c>
      <c r="BG56" s="196"/>
      <c r="BH56" s="196"/>
      <c r="BI56" s="197">
        <f t="shared" si="169"/>
        <v>0</v>
      </c>
      <c r="BJ56" s="196"/>
      <c r="BK56" s="196"/>
      <c r="BL56" s="197">
        <f t="shared" si="170"/>
        <v>0</v>
      </c>
      <c r="BM56" s="196"/>
      <c r="BN56" s="196"/>
      <c r="BO56" s="197">
        <f t="shared" si="171"/>
        <v>0</v>
      </c>
      <c r="BP56" s="196"/>
      <c r="BQ56" s="196"/>
      <c r="BR56" s="197">
        <f t="shared" si="172"/>
        <v>0</v>
      </c>
      <c r="BS56" s="196"/>
      <c r="BT56" s="196"/>
      <c r="BU56" s="197">
        <f t="shared" si="173"/>
        <v>0</v>
      </c>
      <c r="BV56" s="196"/>
      <c r="BW56" s="196"/>
      <c r="BX56" s="197">
        <f t="shared" si="174"/>
        <v>0</v>
      </c>
      <c r="BY56" s="196"/>
      <c r="BZ56" s="196"/>
      <c r="CA56" s="197">
        <f t="shared" si="175"/>
        <v>0</v>
      </c>
      <c r="CB56" s="196"/>
      <c r="CC56" s="196"/>
      <c r="CD56" s="197">
        <f t="shared" si="176"/>
        <v>0</v>
      </c>
      <c r="CE56" s="196"/>
      <c r="CF56" s="196"/>
      <c r="CG56" s="197">
        <f t="shared" si="177"/>
        <v>0</v>
      </c>
      <c r="CH56" s="196"/>
      <c r="CI56" s="196"/>
      <c r="CJ56" s="197">
        <f t="shared" si="178"/>
        <v>0</v>
      </c>
      <c r="CK56" s="196"/>
      <c r="CL56" s="196"/>
      <c r="CM56" s="197">
        <f t="shared" si="179"/>
        <v>0</v>
      </c>
      <c r="CN56" s="196"/>
      <c r="CO56" s="196"/>
      <c r="CP56" s="197">
        <f t="shared" si="180"/>
        <v>0</v>
      </c>
      <c r="CQ56" s="196"/>
      <c r="CR56" s="196"/>
      <c r="CS56" s="197">
        <f t="shared" si="181"/>
        <v>0</v>
      </c>
      <c r="CT56" s="196"/>
      <c r="CU56" s="196"/>
      <c r="CV56" s="197">
        <f t="shared" si="182"/>
        <v>0</v>
      </c>
      <c r="CW56" s="196"/>
      <c r="CX56" s="196"/>
      <c r="CY56" s="197">
        <f t="shared" si="183"/>
        <v>0</v>
      </c>
      <c r="CZ56" s="196"/>
      <c r="DA56" s="196"/>
      <c r="DB56" s="197">
        <f t="shared" si="184"/>
        <v>0</v>
      </c>
      <c r="DC56" s="196"/>
      <c r="DD56" s="196"/>
      <c r="DE56" s="197">
        <f t="shared" si="185"/>
        <v>0</v>
      </c>
      <c r="DF56" s="196"/>
      <c r="DG56" s="196"/>
      <c r="DH56" s="197">
        <f t="shared" si="186"/>
        <v>0</v>
      </c>
      <c r="DI56" s="196"/>
      <c r="DJ56" s="196"/>
      <c r="DK56" s="197">
        <f t="shared" si="187"/>
        <v>0</v>
      </c>
      <c r="DL56" s="196"/>
      <c r="DM56" s="196"/>
      <c r="DN56" s="197">
        <f t="shared" si="188"/>
        <v>0</v>
      </c>
      <c r="DO56" s="196"/>
      <c r="DP56" s="196"/>
      <c r="DQ56" s="197">
        <f t="shared" si="189"/>
        <v>0</v>
      </c>
      <c r="DR56" s="196"/>
      <c r="DS56" s="196"/>
      <c r="DT56" s="197">
        <f t="shared" si="190"/>
        <v>0</v>
      </c>
      <c r="DU56" s="196"/>
      <c r="DV56" s="196"/>
      <c r="DW56" s="197">
        <f t="shared" si="191"/>
        <v>0</v>
      </c>
      <c r="DX56" s="196"/>
      <c r="DY56" s="196"/>
      <c r="DZ56" s="197">
        <f t="shared" si="192"/>
        <v>0</v>
      </c>
      <c r="EA56" s="196"/>
      <c r="EB56" s="196"/>
      <c r="EC56" s="197">
        <f t="shared" si="193"/>
        <v>0</v>
      </c>
      <c r="ED56" s="196"/>
      <c r="EE56" s="196"/>
      <c r="EF56" s="197">
        <f t="shared" si="194"/>
        <v>0</v>
      </c>
      <c r="EG56" s="196"/>
      <c r="EH56" s="196"/>
      <c r="EI56" s="197">
        <f t="shared" si="195"/>
        <v>0</v>
      </c>
      <c r="EJ56" s="196"/>
      <c r="EK56" s="196"/>
      <c r="EL56" s="197">
        <f t="shared" si="196"/>
        <v>0</v>
      </c>
      <c r="EM56" s="196"/>
      <c r="EN56" s="196"/>
      <c r="EO56" s="197">
        <f t="shared" si="197"/>
        <v>0</v>
      </c>
      <c r="EP56" s="196"/>
      <c r="EQ56" s="196"/>
      <c r="ER56" s="197">
        <f t="shared" si="198"/>
        <v>0</v>
      </c>
      <c r="ES56" s="196"/>
      <c r="ET56" s="196"/>
      <c r="EU56" s="197">
        <f t="shared" si="199"/>
        <v>0</v>
      </c>
      <c r="EV56" s="196"/>
      <c r="EW56" s="196"/>
      <c r="EX56" s="197">
        <f t="shared" si="200"/>
        <v>0</v>
      </c>
      <c r="EY56" s="196"/>
      <c r="EZ56" s="196"/>
      <c r="FA56" s="197">
        <f t="shared" si="201"/>
        <v>0</v>
      </c>
      <c r="FB56" s="196"/>
      <c r="FC56" s="196"/>
      <c r="FD56" s="197">
        <f t="shared" si="202"/>
        <v>0</v>
      </c>
      <c r="FE56" s="196"/>
      <c r="FF56" s="196"/>
      <c r="FG56" s="197">
        <f t="shared" si="203"/>
        <v>0</v>
      </c>
      <c r="FH56" s="310"/>
      <c r="FI56" s="310"/>
      <c r="FJ56" s="197">
        <f t="shared" si="204"/>
        <v>0</v>
      </c>
      <c r="FL56" s="240">
        <f t="shared" si="108"/>
        <v>43478</v>
      </c>
      <c r="FM56" s="39">
        <f t="shared" si="109"/>
        <v>42</v>
      </c>
      <c r="FO56" s="191"/>
    </row>
    <row r="57" spans="1:171" x14ac:dyDescent="0.2">
      <c r="A57" s="39">
        <f t="shared" si="107"/>
        <v>43</v>
      </c>
      <c r="B57" s="176"/>
      <c r="C57" s="176"/>
      <c r="D57" s="177"/>
      <c r="E57" s="38">
        <f t="shared" si="205"/>
        <v>43548</v>
      </c>
      <c r="F57" s="182"/>
      <c r="G57" s="197"/>
      <c r="H57" s="196"/>
      <c r="I57" s="196"/>
      <c r="J57" s="197">
        <f t="shared" si="165"/>
        <v>0</v>
      </c>
      <c r="K57" s="196"/>
      <c r="L57" s="196"/>
      <c r="M57" s="197">
        <f t="shared" si="166"/>
        <v>0</v>
      </c>
      <c r="N57" s="196"/>
      <c r="O57" s="196"/>
      <c r="P57" s="197">
        <f t="shared" si="167"/>
        <v>0</v>
      </c>
      <c r="Q57" s="196"/>
      <c r="R57" s="196"/>
      <c r="S57" s="197">
        <f t="shared" si="4"/>
        <v>0</v>
      </c>
      <c r="T57" s="196"/>
      <c r="U57" s="196"/>
      <c r="V57" s="197">
        <f t="shared" si="5"/>
        <v>0</v>
      </c>
      <c r="W57" s="196"/>
      <c r="X57" s="196"/>
      <c r="Y57" s="197">
        <f t="shared" si="6"/>
        <v>0</v>
      </c>
      <c r="Z57" s="196"/>
      <c r="AA57" s="196"/>
      <c r="AB57" s="197">
        <f t="shared" si="7"/>
        <v>0</v>
      </c>
      <c r="AC57" s="196"/>
      <c r="AD57" s="196"/>
      <c r="AE57" s="197">
        <f t="shared" si="8"/>
        <v>0</v>
      </c>
      <c r="AF57" s="196"/>
      <c r="AG57" s="196"/>
      <c r="AH57" s="197">
        <f t="shared" si="9"/>
        <v>0</v>
      </c>
      <c r="AI57" s="196"/>
      <c r="AJ57" s="196"/>
      <c r="AK57" s="197">
        <f t="shared" si="10"/>
        <v>0</v>
      </c>
      <c r="AL57" s="196"/>
      <c r="AM57" s="196"/>
      <c r="AN57" s="197">
        <f t="shared" si="11"/>
        <v>0</v>
      </c>
      <c r="AO57" s="196"/>
      <c r="AP57" s="196"/>
      <c r="AQ57" s="197">
        <f t="shared" si="12"/>
        <v>0</v>
      </c>
      <c r="AR57" s="196"/>
      <c r="AS57" s="196"/>
      <c r="AT57" s="197">
        <f t="shared" si="13"/>
        <v>0</v>
      </c>
      <c r="AU57" s="196"/>
      <c r="AV57" s="196"/>
      <c r="AW57" s="197">
        <f t="shared" si="14"/>
        <v>0</v>
      </c>
      <c r="AX57" s="196"/>
      <c r="AY57" s="196"/>
      <c r="AZ57" s="197">
        <f t="shared" si="15"/>
        <v>0</v>
      </c>
      <c r="BA57" s="196"/>
      <c r="BB57" s="196"/>
      <c r="BC57" s="197">
        <f t="shared" si="16"/>
        <v>0</v>
      </c>
      <c r="BD57" s="196"/>
      <c r="BE57" s="196"/>
      <c r="BF57" s="197">
        <f t="shared" si="168"/>
        <v>0</v>
      </c>
      <c r="BG57" s="196"/>
      <c r="BH57" s="196"/>
      <c r="BI57" s="197">
        <f t="shared" si="169"/>
        <v>0</v>
      </c>
      <c r="BJ57" s="196"/>
      <c r="BK57" s="196"/>
      <c r="BL57" s="197">
        <f t="shared" si="170"/>
        <v>0</v>
      </c>
      <c r="BM57" s="196"/>
      <c r="BN57" s="196"/>
      <c r="BO57" s="197">
        <f t="shared" si="171"/>
        <v>0</v>
      </c>
      <c r="BP57" s="196"/>
      <c r="BQ57" s="196"/>
      <c r="BR57" s="197">
        <f t="shared" si="172"/>
        <v>0</v>
      </c>
      <c r="BS57" s="196"/>
      <c r="BT57" s="196"/>
      <c r="BU57" s="197">
        <f t="shared" si="173"/>
        <v>0</v>
      </c>
      <c r="BV57" s="196"/>
      <c r="BW57" s="196"/>
      <c r="BX57" s="197">
        <f t="shared" si="174"/>
        <v>0</v>
      </c>
      <c r="BY57" s="196"/>
      <c r="BZ57" s="196"/>
      <c r="CA57" s="197">
        <f t="shared" si="175"/>
        <v>0</v>
      </c>
      <c r="CB57" s="196"/>
      <c r="CC57" s="196"/>
      <c r="CD57" s="197">
        <f t="shared" si="176"/>
        <v>0</v>
      </c>
      <c r="CE57" s="196"/>
      <c r="CF57" s="196"/>
      <c r="CG57" s="197">
        <f t="shared" si="177"/>
        <v>0</v>
      </c>
      <c r="CH57" s="196"/>
      <c r="CI57" s="196"/>
      <c r="CJ57" s="197">
        <f t="shared" si="178"/>
        <v>0</v>
      </c>
      <c r="CK57" s="196"/>
      <c r="CL57" s="196"/>
      <c r="CM57" s="197">
        <f t="shared" si="179"/>
        <v>0</v>
      </c>
      <c r="CN57" s="196"/>
      <c r="CO57" s="196"/>
      <c r="CP57" s="197">
        <f t="shared" si="180"/>
        <v>0</v>
      </c>
      <c r="CQ57" s="196"/>
      <c r="CR57" s="196"/>
      <c r="CS57" s="197">
        <f t="shared" si="181"/>
        <v>0</v>
      </c>
      <c r="CT57" s="196"/>
      <c r="CU57" s="196"/>
      <c r="CV57" s="197">
        <f t="shared" si="182"/>
        <v>0</v>
      </c>
      <c r="CW57" s="196"/>
      <c r="CX57" s="196"/>
      <c r="CY57" s="197">
        <f t="shared" si="183"/>
        <v>0</v>
      </c>
      <c r="CZ57" s="196"/>
      <c r="DA57" s="196"/>
      <c r="DB57" s="197">
        <f t="shared" si="184"/>
        <v>0</v>
      </c>
      <c r="DC57" s="196"/>
      <c r="DD57" s="196"/>
      <c r="DE57" s="197">
        <f t="shared" si="185"/>
        <v>0</v>
      </c>
      <c r="DF57" s="196"/>
      <c r="DG57" s="196"/>
      <c r="DH57" s="197">
        <f t="shared" si="186"/>
        <v>0</v>
      </c>
      <c r="DI57" s="196"/>
      <c r="DJ57" s="196"/>
      <c r="DK57" s="197">
        <f t="shared" si="187"/>
        <v>0</v>
      </c>
      <c r="DL57" s="196"/>
      <c r="DM57" s="196"/>
      <c r="DN57" s="197">
        <f t="shared" si="188"/>
        <v>0</v>
      </c>
      <c r="DO57" s="196"/>
      <c r="DP57" s="196"/>
      <c r="DQ57" s="197">
        <f t="shared" si="189"/>
        <v>0</v>
      </c>
      <c r="DR57" s="196"/>
      <c r="DS57" s="196"/>
      <c r="DT57" s="197">
        <f t="shared" si="190"/>
        <v>0</v>
      </c>
      <c r="DU57" s="196"/>
      <c r="DV57" s="196"/>
      <c r="DW57" s="197">
        <f t="shared" si="191"/>
        <v>0</v>
      </c>
      <c r="DX57" s="196"/>
      <c r="DY57" s="196"/>
      <c r="DZ57" s="197">
        <f t="shared" si="192"/>
        <v>0</v>
      </c>
      <c r="EA57" s="196"/>
      <c r="EB57" s="196"/>
      <c r="EC57" s="197">
        <f t="shared" si="193"/>
        <v>0</v>
      </c>
      <c r="ED57" s="196"/>
      <c r="EE57" s="196"/>
      <c r="EF57" s="197">
        <f t="shared" si="194"/>
        <v>0</v>
      </c>
      <c r="EG57" s="196"/>
      <c r="EH57" s="196"/>
      <c r="EI57" s="197">
        <f t="shared" si="195"/>
        <v>0</v>
      </c>
      <c r="EJ57" s="196"/>
      <c r="EK57" s="196"/>
      <c r="EL57" s="197">
        <f t="shared" si="196"/>
        <v>0</v>
      </c>
      <c r="EM57" s="196"/>
      <c r="EN57" s="196"/>
      <c r="EO57" s="197">
        <f t="shared" si="197"/>
        <v>0</v>
      </c>
      <c r="EP57" s="196"/>
      <c r="EQ57" s="196"/>
      <c r="ER57" s="197">
        <f t="shared" si="198"/>
        <v>0</v>
      </c>
      <c r="ES57" s="196"/>
      <c r="ET57" s="196"/>
      <c r="EU57" s="197">
        <f t="shared" si="199"/>
        <v>0</v>
      </c>
      <c r="EV57" s="196"/>
      <c r="EW57" s="196"/>
      <c r="EX57" s="197">
        <f t="shared" si="200"/>
        <v>0</v>
      </c>
      <c r="EY57" s="196"/>
      <c r="EZ57" s="196"/>
      <c r="FA57" s="197">
        <f t="shared" si="201"/>
        <v>0</v>
      </c>
      <c r="FB57" s="196"/>
      <c r="FC57" s="196"/>
      <c r="FD57" s="197">
        <f t="shared" si="202"/>
        <v>0</v>
      </c>
      <c r="FE57" s="196"/>
      <c r="FF57" s="196"/>
      <c r="FG57" s="197">
        <f t="shared" si="203"/>
        <v>0</v>
      </c>
      <c r="FH57" s="310"/>
      <c r="FI57" s="310"/>
      <c r="FJ57" s="197">
        <f t="shared" si="204"/>
        <v>0</v>
      </c>
      <c r="FL57" s="240">
        <f t="shared" si="108"/>
        <v>43485</v>
      </c>
      <c r="FM57" s="39">
        <f t="shared" si="109"/>
        <v>43</v>
      </c>
      <c r="FO57" s="191"/>
    </row>
    <row r="58" spans="1:171" x14ac:dyDescent="0.2">
      <c r="A58" s="39">
        <f t="shared" si="107"/>
        <v>44</v>
      </c>
      <c r="B58" s="176"/>
      <c r="C58" s="176"/>
      <c r="D58" s="177"/>
      <c r="E58" s="38">
        <f t="shared" si="205"/>
        <v>43548</v>
      </c>
      <c r="F58" s="182"/>
      <c r="G58" s="197"/>
      <c r="H58" s="196"/>
      <c r="I58" s="196"/>
      <c r="J58" s="197">
        <f t="shared" si="165"/>
        <v>0</v>
      </c>
      <c r="K58" s="196"/>
      <c r="L58" s="196"/>
      <c r="M58" s="197">
        <f t="shared" si="166"/>
        <v>0</v>
      </c>
      <c r="N58" s="196"/>
      <c r="O58" s="196"/>
      <c r="P58" s="197">
        <f t="shared" si="167"/>
        <v>0</v>
      </c>
      <c r="Q58" s="196"/>
      <c r="R58" s="196"/>
      <c r="S58" s="197">
        <f t="shared" si="4"/>
        <v>0</v>
      </c>
      <c r="T58" s="196"/>
      <c r="U58" s="196"/>
      <c r="V58" s="197">
        <f t="shared" si="5"/>
        <v>0</v>
      </c>
      <c r="W58" s="196"/>
      <c r="X58" s="196"/>
      <c r="Y58" s="197">
        <f t="shared" si="6"/>
        <v>0</v>
      </c>
      <c r="Z58" s="196"/>
      <c r="AA58" s="196"/>
      <c r="AB58" s="197">
        <f t="shared" si="7"/>
        <v>0</v>
      </c>
      <c r="AC58" s="196"/>
      <c r="AD58" s="196"/>
      <c r="AE58" s="197">
        <f t="shared" si="8"/>
        <v>0</v>
      </c>
      <c r="AF58" s="196"/>
      <c r="AG58" s="196"/>
      <c r="AH58" s="197">
        <f t="shared" si="9"/>
        <v>0</v>
      </c>
      <c r="AI58" s="196"/>
      <c r="AJ58" s="196"/>
      <c r="AK58" s="197">
        <f t="shared" si="10"/>
        <v>0</v>
      </c>
      <c r="AL58" s="196"/>
      <c r="AM58" s="196"/>
      <c r="AN58" s="197">
        <f t="shared" si="11"/>
        <v>0</v>
      </c>
      <c r="AO58" s="196"/>
      <c r="AP58" s="196"/>
      <c r="AQ58" s="197">
        <f t="shared" si="12"/>
        <v>0</v>
      </c>
      <c r="AR58" s="196"/>
      <c r="AS58" s="196"/>
      <c r="AT58" s="197">
        <f t="shared" si="13"/>
        <v>0</v>
      </c>
      <c r="AU58" s="196"/>
      <c r="AV58" s="196"/>
      <c r="AW58" s="197">
        <f t="shared" si="14"/>
        <v>0</v>
      </c>
      <c r="AX58" s="196"/>
      <c r="AY58" s="196"/>
      <c r="AZ58" s="197">
        <f t="shared" si="15"/>
        <v>0</v>
      </c>
      <c r="BA58" s="196"/>
      <c r="BB58" s="196"/>
      <c r="BC58" s="197">
        <f t="shared" si="16"/>
        <v>0</v>
      </c>
      <c r="BD58" s="196"/>
      <c r="BE58" s="196"/>
      <c r="BF58" s="197">
        <f t="shared" si="168"/>
        <v>0</v>
      </c>
      <c r="BG58" s="196"/>
      <c r="BH58" s="196"/>
      <c r="BI58" s="197">
        <f t="shared" si="169"/>
        <v>0</v>
      </c>
      <c r="BJ58" s="196"/>
      <c r="BK58" s="196"/>
      <c r="BL58" s="197">
        <f t="shared" si="170"/>
        <v>0</v>
      </c>
      <c r="BM58" s="196"/>
      <c r="BN58" s="196"/>
      <c r="BO58" s="197">
        <f t="shared" si="171"/>
        <v>0</v>
      </c>
      <c r="BP58" s="196"/>
      <c r="BQ58" s="196"/>
      <c r="BR58" s="197">
        <f t="shared" si="172"/>
        <v>0</v>
      </c>
      <c r="BS58" s="196"/>
      <c r="BT58" s="196"/>
      <c r="BU58" s="197">
        <f t="shared" si="173"/>
        <v>0</v>
      </c>
      <c r="BV58" s="196"/>
      <c r="BW58" s="196"/>
      <c r="BX58" s="197">
        <f t="shared" si="174"/>
        <v>0</v>
      </c>
      <c r="BY58" s="196"/>
      <c r="BZ58" s="196"/>
      <c r="CA58" s="197">
        <f t="shared" si="175"/>
        <v>0</v>
      </c>
      <c r="CB58" s="196"/>
      <c r="CC58" s="196"/>
      <c r="CD58" s="197">
        <f t="shared" si="176"/>
        <v>0</v>
      </c>
      <c r="CE58" s="196"/>
      <c r="CF58" s="196"/>
      <c r="CG58" s="197">
        <f t="shared" si="177"/>
        <v>0</v>
      </c>
      <c r="CH58" s="196"/>
      <c r="CI58" s="196"/>
      <c r="CJ58" s="197">
        <f t="shared" si="178"/>
        <v>0</v>
      </c>
      <c r="CK58" s="196"/>
      <c r="CL58" s="196"/>
      <c r="CM58" s="197">
        <f t="shared" si="179"/>
        <v>0</v>
      </c>
      <c r="CN58" s="196"/>
      <c r="CO58" s="196"/>
      <c r="CP58" s="197">
        <f t="shared" si="180"/>
        <v>0</v>
      </c>
      <c r="CQ58" s="196"/>
      <c r="CR58" s="196"/>
      <c r="CS58" s="197">
        <f t="shared" si="181"/>
        <v>0</v>
      </c>
      <c r="CT58" s="196"/>
      <c r="CU58" s="196"/>
      <c r="CV58" s="197">
        <f t="shared" si="182"/>
        <v>0</v>
      </c>
      <c r="CW58" s="196"/>
      <c r="CX58" s="196"/>
      <c r="CY58" s="197">
        <f t="shared" si="183"/>
        <v>0</v>
      </c>
      <c r="CZ58" s="196"/>
      <c r="DA58" s="196"/>
      <c r="DB58" s="197">
        <f t="shared" si="184"/>
        <v>0</v>
      </c>
      <c r="DC58" s="196"/>
      <c r="DD58" s="196"/>
      <c r="DE58" s="197">
        <f t="shared" si="185"/>
        <v>0</v>
      </c>
      <c r="DF58" s="196"/>
      <c r="DG58" s="196"/>
      <c r="DH58" s="197">
        <f t="shared" si="186"/>
        <v>0</v>
      </c>
      <c r="DI58" s="196"/>
      <c r="DJ58" s="196"/>
      <c r="DK58" s="197">
        <f t="shared" si="187"/>
        <v>0</v>
      </c>
      <c r="DL58" s="196"/>
      <c r="DM58" s="196"/>
      <c r="DN58" s="197">
        <f t="shared" si="188"/>
        <v>0</v>
      </c>
      <c r="DO58" s="196"/>
      <c r="DP58" s="196"/>
      <c r="DQ58" s="197">
        <f t="shared" si="189"/>
        <v>0</v>
      </c>
      <c r="DR58" s="196"/>
      <c r="DS58" s="196"/>
      <c r="DT58" s="197">
        <f t="shared" si="190"/>
        <v>0</v>
      </c>
      <c r="DU58" s="196"/>
      <c r="DV58" s="196"/>
      <c r="DW58" s="197">
        <f t="shared" si="191"/>
        <v>0</v>
      </c>
      <c r="DX58" s="196"/>
      <c r="DY58" s="196"/>
      <c r="DZ58" s="197">
        <f t="shared" si="192"/>
        <v>0</v>
      </c>
      <c r="EA58" s="196"/>
      <c r="EB58" s="196"/>
      <c r="EC58" s="197">
        <f t="shared" si="193"/>
        <v>0</v>
      </c>
      <c r="ED58" s="196"/>
      <c r="EE58" s="196"/>
      <c r="EF58" s="197">
        <f t="shared" si="194"/>
        <v>0</v>
      </c>
      <c r="EG58" s="196"/>
      <c r="EH58" s="196"/>
      <c r="EI58" s="197">
        <f t="shared" si="195"/>
        <v>0</v>
      </c>
      <c r="EJ58" s="196"/>
      <c r="EK58" s="196"/>
      <c r="EL58" s="197">
        <f t="shared" si="196"/>
        <v>0</v>
      </c>
      <c r="EM58" s="196"/>
      <c r="EN58" s="196"/>
      <c r="EO58" s="197">
        <f t="shared" si="197"/>
        <v>0</v>
      </c>
      <c r="EP58" s="196"/>
      <c r="EQ58" s="196"/>
      <c r="ER58" s="197">
        <f t="shared" si="198"/>
        <v>0</v>
      </c>
      <c r="ES58" s="196"/>
      <c r="ET58" s="196"/>
      <c r="EU58" s="197">
        <f t="shared" si="199"/>
        <v>0</v>
      </c>
      <c r="EV58" s="196"/>
      <c r="EW58" s="196"/>
      <c r="EX58" s="197">
        <f t="shared" si="200"/>
        <v>0</v>
      </c>
      <c r="EY58" s="196"/>
      <c r="EZ58" s="196"/>
      <c r="FA58" s="197">
        <f t="shared" si="201"/>
        <v>0</v>
      </c>
      <c r="FB58" s="196"/>
      <c r="FC58" s="196"/>
      <c r="FD58" s="197">
        <f t="shared" si="202"/>
        <v>0</v>
      </c>
      <c r="FE58" s="196"/>
      <c r="FF58" s="196"/>
      <c r="FG58" s="197">
        <f t="shared" si="203"/>
        <v>0</v>
      </c>
      <c r="FH58" s="310"/>
      <c r="FI58" s="310"/>
      <c r="FJ58" s="197">
        <f t="shared" si="204"/>
        <v>0</v>
      </c>
      <c r="FL58" s="240">
        <f t="shared" si="108"/>
        <v>43492</v>
      </c>
      <c r="FM58" s="39">
        <f t="shared" si="109"/>
        <v>44</v>
      </c>
      <c r="FN58" s="191"/>
      <c r="FO58" s="191"/>
    </row>
    <row r="59" spans="1:171" x14ac:dyDescent="0.2">
      <c r="A59" s="39">
        <f t="shared" si="107"/>
        <v>45</v>
      </c>
      <c r="B59" s="176"/>
      <c r="C59" s="176"/>
      <c r="D59" s="177"/>
      <c r="E59" s="38">
        <f t="shared" si="205"/>
        <v>43548</v>
      </c>
      <c r="F59" s="182"/>
      <c r="G59" s="197"/>
      <c r="H59" s="196"/>
      <c r="I59" s="196"/>
      <c r="J59" s="197">
        <f t="shared" si="165"/>
        <v>0</v>
      </c>
      <c r="K59" s="196"/>
      <c r="L59" s="196"/>
      <c r="M59" s="197">
        <f t="shared" si="166"/>
        <v>0</v>
      </c>
      <c r="N59" s="196"/>
      <c r="O59" s="196"/>
      <c r="P59" s="197">
        <f t="shared" si="167"/>
        <v>0</v>
      </c>
      <c r="Q59" s="196"/>
      <c r="R59" s="196"/>
      <c r="S59" s="197">
        <f t="shared" si="4"/>
        <v>0</v>
      </c>
      <c r="T59" s="196"/>
      <c r="U59" s="196"/>
      <c r="V59" s="197">
        <f t="shared" si="5"/>
        <v>0</v>
      </c>
      <c r="W59" s="196"/>
      <c r="X59" s="196"/>
      <c r="Y59" s="197">
        <f t="shared" si="6"/>
        <v>0</v>
      </c>
      <c r="Z59" s="196"/>
      <c r="AA59" s="196"/>
      <c r="AB59" s="197">
        <f t="shared" si="7"/>
        <v>0</v>
      </c>
      <c r="AC59" s="196"/>
      <c r="AD59" s="196"/>
      <c r="AE59" s="197">
        <f t="shared" si="8"/>
        <v>0</v>
      </c>
      <c r="AF59" s="196"/>
      <c r="AG59" s="196"/>
      <c r="AH59" s="197">
        <f t="shared" si="9"/>
        <v>0</v>
      </c>
      <c r="AI59" s="196"/>
      <c r="AJ59" s="196"/>
      <c r="AK59" s="197">
        <f t="shared" si="10"/>
        <v>0</v>
      </c>
      <c r="AL59" s="196"/>
      <c r="AM59" s="196"/>
      <c r="AN59" s="197">
        <f t="shared" si="11"/>
        <v>0</v>
      </c>
      <c r="AO59" s="196"/>
      <c r="AP59" s="196"/>
      <c r="AQ59" s="197">
        <f t="shared" si="12"/>
        <v>0</v>
      </c>
      <c r="AR59" s="196"/>
      <c r="AS59" s="196"/>
      <c r="AT59" s="197">
        <f t="shared" si="13"/>
        <v>0</v>
      </c>
      <c r="AU59" s="196"/>
      <c r="AV59" s="196"/>
      <c r="AW59" s="197">
        <f t="shared" si="14"/>
        <v>0</v>
      </c>
      <c r="AX59" s="196"/>
      <c r="AY59" s="196"/>
      <c r="AZ59" s="197">
        <f t="shared" si="15"/>
        <v>0</v>
      </c>
      <c r="BA59" s="196"/>
      <c r="BB59" s="196"/>
      <c r="BC59" s="197">
        <f t="shared" si="16"/>
        <v>0</v>
      </c>
      <c r="BD59" s="196"/>
      <c r="BE59" s="196"/>
      <c r="BF59" s="197">
        <f t="shared" si="168"/>
        <v>0</v>
      </c>
      <c r="BG59" s="196"/>
      <c r="BH59" s="196"/>
      <c r="BI59" s="197">
        <f t="shared" si="169"/>
        <v>0</v>
      </c>
      <c r="BJ59" s="196"/>
      <c r="BK59" s="196"/>
      <c r="BL59" s="197">
        <f t="shared" si="170"/>
        <v>0</v>
      </c>
      <c r="BM59" s="196"/>
      <c r="BN59" s="196"/>
      <c r="BO59" s="197">
        <f t="shared" si="171"/>
        <v>0</v>
      </c>
      <c r="BP59" s="196"/>
      <c r="BQ59" s="196"/>
      <c r="BR59" s="197">
        <f t="shared" si="172"/>
        <v>0</v>
      </c>
      <c r="BS59" s="196"/>
      <c r="BT59" s="196"/>
      <c r="BU59" s="197">
        <f t="shared" si="173"/>
        <v>0</v>
      </c>
      <c r="BV59" s="196"/>
      <c r="BW59" s="196"/>
      <c r="BX59" s="197">
        <f t="shared" si="174"/>
        <v>0</v>
      </c>
      <c r="BY59" s="196"/>
      <c r="BZ59" s="196"/>
      <c r="CA59" s="197">
        <f t="shared" si="175"/>
        <v>0</v>
      </c>
      <c r="CB59" s="196"/>
      <c r="CC59" s="196"/>
      <c r="CD59" s="197">
        <f t="shared" si="176"/>
        <v>0</v>
      </c>
      <c r="CE59" s="196"/>
      <c r="CF59" s="196"/>
      <c r="CG59" s="197">
        <f t="shared" si="177"/>
        <v>0</v>
      </c>
      <c r="CH59" s="196"/>
      <c r="CI59" s="196"/>
      <c r="CJ59" s="197">
        <f t="shared" si="178"/>
        <v>0</v>
      </c>
      <c r="CK59" s="196"/>
      <c r="CL59" s="196"/>
      <c r="CM59" s="197">
        <f t="shared" si="179"/>
        <v>0</v>
      </c>
      <c r="CN59" s="196"/>
      <c r="CO59" s="196"/>
      <c r="CP59" s="197">
        <f t="shared" si="180"/>
        <v>0</v>
      </c>
      <c r="CQ59" s="196"/>
      <c r="CR59" s="196"/>
      <c r="CS59" s="197">
        <f t="shared" si="181"/>
        <v>0</v>
      </c>
      <c r="CT59" s="196"/>
      <c r="CU59" s="196"/>
      <c r="CV59" s="197">
        <f t="shared" si="182"/>
        <v>0</v>
      </c>
      <c r="CW59" s="196"/>
      <c r="CX59" s="196"/>
      <c r="CY59" s="197">
        <f t="shared" si="183"/>
        <v>0</v>
      </c>
      <c r="CZ59" s="196"/>
      <c r="DA59" s="196"/>
      <c r="DB59" s="197">
        <f t="shared" si="184"/>
        <v>0</v>
      </c>
      <c r="DC59" s="196"/>
      <c r="DD59" s="196"/>
      <c r="DE59" s="197">
        <f t="shared" si="185"/>
        <v>0</v>
      </c>
      <c r="DF59" s="196"/>
      <c r="DG59" s="196"/>
      <c r="DH59" s="197">
        <f t="shared" si="186"/>
        <v>0</v>
      </c>
      <c r="DI59" s="196"/>
      <c r="DJ59" s="196"/>
      <c r="DK59" s="197">
        <f t="shared" si="187"/>
        <v>0</v>
      </c>
      <c r="DL59" s="196"/>
      <c r="DM59" s="196"/>
      <c r="DN59" s="197">
        <f t="shared" si="188"/>
        <v>0</v>
      </c>
      <c r="DO59" s="196"/>
      <c r="DP59" s="196"/>
      <c r="DQ59" s="197">
        <f t="shared" si="189"/>
        <v>0</v>
      </c>
      <c r="DR59" s="196"/>
      <c r="DS59" s="196"/>
      <c r="DT59" s="197">
        <f t="shared" si="190"/>
        <v>0</v>
      </c>
      <c r="DU59" s="196"/>
      <c r="DV59" s="196"/>
      <c r="DW59" s="197">
        <f t="shared" si="191"/>
        <v>0</v>
      </c>
      <c r="DX59" s="196"/>
      <c r="DY59" s="196"/>
      <c r="DZ59" s="197">
        <f t="shared" si="192"/>
        <v>0</v>
      </c>
      <c r="EA59" s="196"/>
      <c r="EB59" s="196"/>
      <c r="EC59" s="197">
        <f t="shared" si="193"/>
        <v>0</v>
      </c>
      <c r="ED59" s="196"/>
      <c r="EE59" s="196"/>
      <c r="EF59" s="197">
        <f t="shared" si="194"/>
        <v>0</v>
      </c>
      <c r="EG59" s="196"/>
      <c r="EH59" s="196"/>
      <c r="EI59" s="197">
        <f t="shared" si="195"/>
        <v>0</v>
      </c>
      <c r="EJ59" s="196"/>
      <c r="EK59" s="196"/>
      <c r="EL59" s="197">
        <f t="shared" si="196"/>
        <v>0</v>
      </c>
      <c r="EM59" s="196"/>
      <c r="EN59" s="196"/>
      <c r="EO59" s="197">
        <f t="shared" si="197"/>
        <v>0</v>
      </c>
      <c r="EP59" s="196"/>
      <c r="EQ59" s="196"/>
      <c r="ER59" s="197">
        <f t="shared" si="198"/>
        <v>0</v>
      </c>
      <c r="ES59" s="196"/>
      <c r="ET59" s="196"/>
      <c r="EU59" s="197">
        <f t="shared" si="199"/>
        <v>0</v>
      </c>
      <c r="EV59" s="196"/>
      <c r="EW59" s="196"/>
      <c r="EX59" s="197">
        <f t="shared" si="200"/>
        <v>0</v>
      </c>
      <c r="EY59" s="196"/>
      <c r="EZ59" s="196"/>
      <c r="FA59" s="197">
        <f t="shared" si="201"/>
        <v>0</v>
      </c>
      <c r="FB59" s="196"/>
      <c r="FC59" s="196"/>
      <c r="FD59" s="197">
        <f t="shared" si="202"/>
        <v>0</v>
      </c>
      <c r="FE59" s="196"/>
      <c r="FF59" s="196"/>
      <c r="FG59" s="197">
        <f t="shared" si="203"/>
        <v>0</v>
      </c>
      <c r="FH59" s="310"/>
      <c r="FI59" s="310"/>
      <c r="FJ59" s="197">
        <f t="shared" si="204"/>
        <v>0</v>
      </c>
      <c r="FL59" s="240">
        <f t="shared" si="108"/>
        <v>43499</v>
      </c>
      <c r="FM59" s="39">
        <f t="shared" si="109"/>
        <v>45</v>
      </c>
      <c r="FO59" s="191"/>
    </row>
    <row r="60" spans="1:171" x14ac:dyDescent="0.2">
      <c r="A60" s="39">
        <f t="shared" si="107"/>
        <v>46</v>
      </c>
      <c r="B60" s="176"/>
      <c r="C60" s="176"/>
      <c r="D60" s="177"/>
      <c r="E60" s="38">
        <f t="shared" si="205"/>
        <v>43548</v>
      </c>
      <c r="F60" s="182"/>
      <c r="G60" s="197"/>
      <c r="H60" s="196"/>
      <c r="I60" s="196"/>
      <c r="J60" s="197">
        <f t="shared" si="165"/>
        <v>0</v>
      </c>
      <c r="K60" s="196"/>
      <c r="L60" s="196"/>
      <c r="M60" s="197">
        <f t="shared" si="166"/>
        <v>0</v>
      </c>
      <c r="N60" s="196"/>
      <c r="O60" s="196"/>
      <c r="P60" s="197">
        <f t="shared" si="167"/>
        <v>0</v>
      </c>
      <c r="Q60" s="196"/>
      <c r="R60" s="196"/>
      <c r="S60" s="197">
        <f t="shared" si="4"/>
        <v>0</v>
      </c>
      <c r="T60" s="196"/>
      <c r="U60" s="196"/>
      <c r="V60" s="197">
        <f t="shared" si="5"/>
        <v>0</v>
      </c>
      <c r="W60" s="196"/>
      <c r="X60" s="196"/>
      <c r="Y60" s="197">
        <f t="shared" si="6"/>
        <v>0</v>
      </c>
      <c r="Z60" s="196"/>
      <c r="AA60" s="196"/>
      <c r="AB60" s="197">
        <f t="shared" si="7"/>
        <v>0</v>
      </c>
      <c r="AC60" s="196"/>
      <c r="AD60" s="196"/>
      <c r="AE60" s="197">
        <f t="shared" si="8"/>
        <v>0</v>
      </c>
      <c r="AF60" s="196"/>
      <c r="AG60" s="196"/>
      <c r="AH60" s="197">
        <f t="shared" si="9"/>
        <v>0</v>
      </c>
      <c r="AI60" s="196"/>
      <c r="AJ60" s="196"/>
      <c r="AK60" s="197">
        <f t="shared" si="10"/>
        <v>0</v>
      </c>
      <c r="AL60" s="196"/>
      <c r="AM60" s="196"/>
      <c r="AN60" s="197">
        <f t="shared" si="11"/>
        <v>0</v>
      </c>
      <c r="AO60" s="196"/>
      <c r="AP60" s="196"/>
      <c r="AQ60" s="197">
        <f t="shared" si="12"/>
        <v>0</v>
      </c>
      <c r="AR60" s="196"/>
      <c r="AS60" s="196"/>
      <c r="AT60" s="197">
        <f t="shared" si="13"/>
        <v>0</v>
      </c>
      <c r="AU60" s="196"/>
      <c r="AV60" s="196"/>
      <c r="AW60" s="197">
        <f t="shared" si="14"/>
        <v>0</v>
      </c>
      <c r="AX60" s="196"/>
      <c r="AY60" s="196"/>
      <c r="AZ60" s="197">
        <f t="shared" si="15"/>
        <v>0</v>
      </c>
      <c r="BA60" s="196"/>
      <c r="BB60" s="196"/>
      <c r="BC60" s="197">
        <f t="shared" si="16"/>
        <v>0</v>
      </c>
      <c r="BD60" s="196"/>
      <c r="BE60" s="196"/>
      <c r="BF60" s="197">
        <f t="shared" si="168"/>
        <v>0</v>
      </c>
      <c r="BG60" s="196"/>
      <c r="BH60" s="196"/>
      <c r="BI60" s="197">
        <f t="shared" si="169"/>
        <v>0</v>
      </c>
      <c r="BJ60" s="196"/>
      <c r="BK60" s="196"/>
      <c r="BL60" s="197">
        <f t="shared" si="170"/>
        <v>0</v>
      </c>
      <c r="BM60" s="196"/>
      <c r="BN60" s="196"/>
      <c r="BO60" s="197">
        <f t="shared" si="171"/>
        <v>0</v>
      </c>
      <c r="BP60" s="196"/>
      <c r="BQ60" s="196"/>
      <c r="BR60" s="197">
        <f t="shared" si="172"/>
        <v>0</v>
      </c>
      <c r="BS60" s="196"/>
      <c r="BT60" s="196"/>
      <c r="BU60" s="197">
        <f t="shared" si="173"/>
        <v>0</v>
      </c>
      <c r="BV60" s="196"/>
      <c r="BW60" s="196"/>
      <c r="BX60" s="197">
        <f t="shared" si="174"/>
        <v>0</v>
      </c>
      <c r="BY60" s="196"/>
      <c r="BZ60" s="196"/>
      <c r="CA60" s="197">
        <f t="shared" si="175"/>
        <v>0</v>
      </c>
      <c r="CB60" s="196"/>
      <c r="CC60" s="196"/>
      <c r="CD60" s="197">
        <f t="shared" si="176"/>
        <v>0</v>
      </c>
      <c r="CE60" s="196"/>
      <c r="CF60" s="196"/>
      <c r="CG60" s="197">
        <f t="shared" si="177"/>
        <v>0</v>
      </c>
      <c r="CH60" s="196"/>
      <c r="CI60" s="196"/>
      <c r="CJ60" s="197">
        <f t="shared" si="178"/>
        <v>0</v>
      </c>
      <c r="CK60" s="196"/>
      <c r="CL60" s="196"/>
      <c r="CM60" s="197">
        <f t="shared" si="179"/>
        <v>0</v>
      </c>
      <c r="CN60" s="196"/>
      <c r="CO60" s="196"/>
      <c r="CP60" s="197">
        <f t="shared" si="180"/>
        <v>0</v>
      </c>
      <c r="CQ60" s="196"/>
      <c r="CR60" s="196"/>
      <c r="CS60" s="197">
        <f t="shared" si="181"/>
        <v>0</v>
      </c>
      <c r="CT60" s="196"/>
      <c r="CU60" s="196"/>
      <c r="CV60" s="197">
        <f t="shared" si="182"/>
        <v>0</v>
      </c>
      <c r="CW60" s="196"/>
      <c r="CX60" s="196"/>
      <c r="CY60" s="197">
        <f t="shared" si="183"/>
        <v>0</v>
      </c>
      <c r="CZ60" s="196"/>
      <c r="DA60" s="196"/>
      <c r="DB60" s="197">
        <f t="shared" si="184"/>
        <v>0</v>
      </c>
      <c r="DC60" s="196"/>
      <c r="DD60" s="196"/>
      <c r="DE60" s="197">
        <f t="shared" si="185"/>
        <v>0</v>
      </c>
      <c r="DF60" s="196"/>
      <c r="DG60" s="196"/>
      <c r="DH60" s="197">
        <f t="shared" si="186"/>
        <v>0</v>
      </c>
      <c r="DI60" s="196"/>
      <c r="DJ60" s="196"/>
      <c r="DK60" s="197">
        <f t="shared" si="187"/>
        <v>0</v>
      </c>
      <c r="DL60" s="196"/>
      <c r="DM60" s="196"/>
      <c r="DN60" s="197">
        <f t="shared" si="188"/>
        <v>0</v>
      </c>
      <c r="DO60" s="196"/>
      <c r="DP60" s="196"/>
      <c r="DQ60" s="197">
        <f t="shared" si="189"/>
        <v>0</v>
      </c>
      <c r="DR60" s="196"/>
      <c r="DS60" s="196"/>
      <c r="DT60" s="197">
        <f t="shared" si="190"/>
        <v>0</v>
      </c>
      <c r="DU60" s="196"/>
      <c r="DV60" s="196"/>
      <c r="DW60" s="197">
        <f t="shared" si="191"/>
        <v>0</v>
      </c>
      <c r="DX60" s="196"/>
      <c r="DY60" s="196"/>
      <c r="DZ60" s="197">
        <f t="shared" si="192"/>
        <v>0</v>
      </c>
      <c r="EA60" s="196"/>
      <c r="EB60" s="196"/>
      <c r="EC60" s="197">
        <f t="shared" si="193"/>
        <v>0</v>
      </c>
      <c r="ED60" s="196"/>
      <c r="EE60" s="196"/>
      <c r="EF60" s="197">
        <f t="shared" si="194"/>
        <v>0</v>
      </c>
      <c r="EG60" s="196"/>
      <c r="EH60" s="196"/>
      <c r="EI60" s="197">
        <f t="shared" si="195"/>
        <v>0</v>
      </c>
      <c r="EJ60" s="196"/>
      <c r="EK60" s="196"/>
      <c r="EL60" s="197">
        <f t="shared" si="196"/>
        <v>0</v>
      </c>
      <c r="EM60" s="196"/>
      <c r="EN60" s="196"/>
      <c r="EO60" s="197">
        <f t="shared" si="197"/>
        <v>0</v>
      </c>
      <c r="EP60" s="196"/>
      <c r="EQ60" s="196"/>
      <c r="ER60" s="197">
        <f t="shared" si="198"/>
        <v>0</v>
      </c>
      <c r="ES60" s="196"/>
      <c r="ET60" s="196"/>
      <c r="EU60" s="197">
        <f t="shared" si="199"/>
        <v>0</v>
      </c>
      <c r="EV60" s="196"/>
      <c r="EW60" s="196"/>
      <c r="EX60" s="197">
        <f t="shared" si="200"/>
        <v>0</v>
      </c>
      <c r="EY60" s="196"/>
      <c r="EZ60" s="196"/>
      <c r="FA60" s="197">
        <f t="shared" si="201"/>
        <v>0</v>
      </c>
      <c r="FB60" s="196"/>
      <c r="FC60" s="196"/>
      <c r="FD60" s="197">
        <f t="shared" si="202"/>
        <v>0</v>
      </c>
      <c r="FE60" s="196"/>
      <c r="FF60" s="196"/>
      <c r="FG60" s="197">
        <f t="shared" si="203"/>
        <v>0</v>
      </c>
      <c r="FH60" s="310"/>
      <c r="FI60" s="310"/>
      <c r="FJ60" s="197">
        <f t="shared" si="204"/>
        <v>0</v>
      </c>
      <c r="FL60" s="240">
        <f t="shared" si="108"/>
        <v>43506</v>
      </c>
      <c r="FM60" s="39">
        <f t="shared" si="109"/>
        <v>46</v>
      </c>
      <c r="FO60" s="191"/>
    </row>
    <row r="61" spans="1:171" x14ac:dyDescent="0.2">
      <c r="A61" s="39">
        <f t="shared" si="107"/>
        <v>47</v>
      </c>
      <c r="B61" s="176"/>
      <c r="C61" s="176"/>
      <c r="D61" s="177"/>
      <c r="E61" s="38">
        <f t="shared" si="205"/>
        <v>43548</v>
      </c>
      <c r="F61" s="182"/>
      <c r="G61" s="197"/>
      <c r="H61" s="196"/>
      <c r="I61" s="196"/>
      <c r="J61" s="197">
        <f t="shared" si="165"/>
        <v>0</v>
      </c>
      <c r="K61" s="196"/>
      <c r="L61" s="196"/>
      <c r="M61" s="197">
        <f t="shared" si="166"/>
        <v>0</v>
      </c>
      <c r="N61" s="196"/>
      <c r="O61" s="196"/>
      <c r="P61" s="197">
        <f t="shared" si="167"/>
        <v>0</v>
      </c>
      <c r="Q61" s="196"/>
      <c r="R61" s="196"/>
      <c r="S61" s="197">
        <f t="shared" si="4"/>
        <v>0</v>
      </c>
      <c r="T61" s="196"/>
      <c r="U61" s="196"/>
      <c r="V61" s="197">
        <f t="shared" si="5"/>
        <v>0</v>
      </c>
      <c r="W61" s="196"/>
      <c r="X61" s="196"/>
      <c r="Y61" s="197">
        <f t="shared" si="6"/>
        <v>0</v>
      </c>
      <c r="Z61" s="196"/>
      <c r="AA61" s="196"/>
      <c r="AB61" s="197">
        <f t="shared" si="7"/>
        <v>0</v>
      </c>
      <c r="AC61" s="196"/>
      <c r="AD61" s="196"/>
      <c r="AE61" s="197">
        <f t="shared" si="8"/>
        <v>0</v>
      </c>
      <c r="AF61" s="196"/>
      <c r="AG61" s="196"/>
      <c r="AH61" s="197">
        <f t="shared" si="9"/>
        <v>0</v>
      </c>
      <c r="AI61" s="196"/>
      <c r="AJ61" s="196"/>
      <c r="AK61" s="197">
        <f t="shared" si="10"/>
        <v>0</v>
      </c>
      <c r="AL61" s="196"/>
      <c r="AM61" s="196"/>
      <c r="AN61" s="197">
        <f t="shared" si="11"/>
        <v>0</v>
      </c>
      <c r="AO61" s="196"/>
      <c r="AP61" s="196"/>
      <c r="AQ61" s="197">
        <f t="shared" si="12"/>
        <v>0</v>
      </c>
      <c r="AR61" s="196"/>
      <c r="AS61" s="196"/>
      <c r="AT61" s="197">
        <f t="shared" si="13"/>
        <v>0</v>
      </c>
      <c r="AU61" s="196"/>
      <c r="AV61" s="196"/>
      <c r="AW61" s="197">
        <f t="shared" si="14"/>
        <v>0</v>
      </c>
      <c r="AX61" s="196"/>
      <c r="AY61" s="196"/>
      <c r="AZ61" s="197">
        <f t="shared" si="15"/>
        <v>0</v>
      </c>
      <c r="BA61" s="196"/>
      <c r="BB61" s="196"/>
      <c r="BC61" s="197">
        <f t="shared" si="16"/>
        <v>0</v>
      </c>
      <c r="BD61" s="196"/>
      <c r="BE61" s="196"/>
      <c r="BF61" s="197">
        <f t="shared" si="168"/>
        <v>0</v>
      </c>
      <c r="BG61" s="196"/>
      <c r="BH61" s="196"/>
      <c r="BI61" s="197">
        <f t="shared" si="169"/>
        <v>0</v>
      </c>
      <c r="BJ61" s="196"/>
      <c r="BK61" s="196"/>
      <c r="BL61" s="197">
        <f t="shared" si="170"/>
        <v>0</v>
      </c>
      <c r="BM61" s="196"/>
      <c r="BN61" s="196"/>
      <c r="BO61" s="197">
        <f t="shared" si="171"/>
        <v>0</v>
      </c>
      <c r="BP61" s="196"/>
      <c r="BQ61" s="196"/>
      <c r="BR61" s="197">
        <f t="shared" si="172"/>
        <v>0</v>
      </c>
      <c r="BS61" s="196"/>
      <c r="BT61" s="196"/>
      <c r="BU61" s="197">
        <f t="shared" si="173"/>
        <v>0</v>
      </c>
      <c r="BV61" s="196"/>
      <c r="BW61" s="196"/>
      <c r="BX61" s="197">
        <f t="shared" si="174"/>
        <v>0</v>
      </c>
      <c r="BY61" s="196"/>
      <c r="BZ61" s="196"/>
      <c r="CA61" s="197">
        <f t="shared" si="175"/>
        <v>0</v>
      </c>
      <c r="CB61" s="196"/>
      <c r="CC61" s="196"/>
      <c r="CD61" s="197">
        <f t="shared" si="176"/>
        <v>0</v>
      </c>
      <c r="CE61" s="196"/>
      <c r="CF61" s="196"/>
      <c r="CG61" s="197">
        <f t="shared" si="177"/>
        <v>0</v>
      </c>
      <c r="CH61" s="196"/>
      <c r="CI61" s="196"/>
      <c r="CJ61" s="197">
        <f t="shared" si="178"/>
        <v>0</v>
      </c>
      <c r="CK61" s="196"/>
      <c r="CL61" s="196"/>
      <c r="CM61" s="197">
        <f t="shared" si="179"/>
        <v>0</v>
      </c>
      <c r="CN61" s="196"/>
      <c r="CO61" s="196"/>
      <c r="CP61" s="197">
        <f t="shared" si="180"/>
        <v>0</v>
      </c>
      <c r="CQ61" s="196"/>
      <c r="CR61" s="196"/>
      <c r="CS61" s="197">
        <f t="shared" si="181"/>
        <v>0</v>
      </c>
      <c r="CT61" s="196"/>
      <c r="CU61" s="196"/>
      <c r="CV61" s="197">
        <f t="shared" si="182"/>
        <v>0</v>
      </c>
      <c r="CW61" s="196"/>
      <c r="CX61" s="196"/>
      <c r="CY61" s="197">
        <f t="shared" si="183"/>
        <v>0</v>
      </c>
      <c r="CZ61" s="196"/>
      <c r="DA61" s="196"/>
      <c r="DB61" s="197">
        <f t="shared" si="184"/>
        <v>0</v>
      </c>
      <c r="DC61" s="196"/>
      <c r="DD61" s="196"/>
      <c r="DE61" s="197">
        <f t="shared" si="185"/>
        <v>0</v>
      </c>
      <c r="DF61" s="196"/>
      <c r="DG61" s="196"/>
      <c r="DH61" s="197">
        <f t="shared" si="186"/>
        <v>0</v>
      </c>
      <c r="DI61" s="196"/>
      <c r="DJ61" s="196"/>
      <c r="DK61" s="197">
        <f t="shared" si="187"/>
        <v>0</v>
      </c>
      <c r="DL61" s="196"/>
      <c r="DM61" s="196"/>
      <c r="DN61" s="197">
        <f t="shared" si="188"/>
        <v>0</v>
      </c>
      <c r="DO61" s="196"/>
      <c r="DP61" s="196"/>
      <c r="DQ61" s="197">
        <f t="shared" si="189"/>
        <v>0</v>
      </c>
      <c r="DR61" s="196"/>
      <c r="DS61" s="196"/>
      <c r="DT61" s="197">
        <f t="shared" si="190"/>
        <v>0</v>
      </c>
      <c r="DU61" s="196"/>
      <c r="DV61" s="196"/>
      <c r="DW61" s="197">
        <f t="shared" si="191"/>
        <v>0</v>
      </c>
      <c r="DX61" s="196"/>
      <c r="DY61" s="196"/>
      <c r="DZ61" s="197">
        <f t="shared" si="192"/>
        <v>0</v>
      </c>
      <c r="EA61" s="196"/>
      <c r="EB61" s="196"/>
      <c r="EC61" s="197">
        <f t="shared" si="193"/>
        <v>0</v>
      </c>
      <c r="ED61" s="196"/>
      <c r="EE61" s="196"/>
      <c r="EF61" s="197">
        <f t="shared" si="194"/>
        <v>0</v>
      </c>
      <c r="EG61" s="196"/>
      <c r="EH61" s="196"/>
      <c r="EI61" s="197">
        <f t="shared" si="195"/>
        <v>0</v>
      </c>
      <c r="EJ61" s="196"/>
      <c r="EK61" s="196"/>
      <c r="EL61" s="197">
        <f t="shared" si="196"/>
        <v>0</v>
      </c>
      <c r="EM61" s="196"/>
      <c r="EN61" s="196"/>
      <c r="EO61" s="197">
        <f t="shared" si="197"/>
        <v>0</v>
      </c>
      <c r="EP61" s="196"/>
      <c r="EQ61" s="196"/>
      <c r="ER61" s="197">
        <f t="shared" si="198"/>
        <v>0</v>
      </c>
      <c r="ES61" s="196"/>
      <c r="ET61" s="196"/>
      <c r="EU61" s="197">
        <f t="shared" si="199"/>
        <v>0</v>
      </c>
      <c r="EV61" s="196"/>
      <c r="EW61" s="196"/>
      <c r="EX61" s="197">
        <f t="shared" si="200"/>
        <v>0</v>
      </c>
      <c r="EY61" s="196"/>
      <c r="EZ61" s="196"/>
      <c r="FA61" s="197">
        <f t="shared" si="201"/>
        <v>0</v>
      </c>
      <c r="FB61" s="196"/>
      <c r="FC61" s="196"/>
      <c r="FD61" s="197">
        <f t="shared" si="202"/>
        <v>0</v>
      </c>
      <c r="FE61" s="196"/>
      <c r="FF61" s="196"/>
      <c r="FG61" s="197">
        <f t="shared" si="203"/>
        <v>0</v>
      </c>
      <c r="FH61" s="310"/>
      <c r="FI61" s="310"/>
      <c r="FJ61" s="197">
        <f t="shared" si="204"/>
        <v>0</v>
      </c>
      <c r="FL61" s="240">
        <f t="shared" si="108"/>
        <v>43513</v>
      </c>
      <c r="FM61" s="39">
        <f t="shared" si="109"/>
        <v>47</v>
      </c>
      <c r="FO61" s="191"/>
    </row>
    <row r="62" spans="1:171" x14ac:dyDescent="0.2">
      <c r="A62" s="39">
        <f t="shared" si="107"/>
        <v>48</v>
      </c>
      <c r="B62" s="176"/>
      <c r="C62" s="176"/>
      <c r="D62" s="177"/>
      <c r="E62" s="38">
        <f t="shared" si="205"/>
        <v>43548</v>
      </c>
      <c r="F62" s="182"/>
      <c r="G62" s="197"/>
      <c r="H62" s="196"/>
      <c r="I62" s="196"/>
      <c r="J62" s="197">
        <f t="shared" si="165"/>
        <v>0</v>
      </c>
      <c r="K62" s="196"/>
      <c r="L62" s="196"/>
      <c r="M62" s="197">
        <f t="shared" si="166"/>
        <v>0</v>
      </c>
      <c r="N62" s="196"/>
      <c r="O62" s="196"/>
      <c r="P62" s="197">
        <f t="shared" si="167"/>
        <v>0</v>
      </c>
      <c r="Q62" s="196"/>
      <c r="R62" s="196"/>
      <c r="S62" s="197">
        <f t="shared" si="4"/>
        <v>0</v>
      </c>
      <c r="T62" s="196"/>
      <c r="U62" s="196"/>
      <c r="V62" s="197">
        <f t="shared" si="5"/>
        <v>0</v>
      </c>
      <c r="W62" s="196"/>
      <c r="X62" s="196"/>
      <c r="Y62" s="197">
        <f t="shared" si="6"/>
        <v>0</v>
      </c>
      <c r="Z62" s="196"/>
      <c r="AA62" s="196"/>
      <c r="AB62" s="197">
        <f t="shared" si="7"/>
        <v>0</v>
      </c>
      <c r="AC62" s="196"/>
      <c r="AD62" s="196"/>
      <c r="AE62" s="197">
        <f t="shared" si="8"/>
        <v>0</v>
      </c>
      <c r="AF62" s="196"/>
      <c r="AG62" s="196"/>
      <c r="AH62" s="197">
        <f t="shared" si="9"/>
        <v>0</v>
      </c>
      <c r="AI62" s="196"/>
      <c r="AJ62" s="196"/>
      <c r="AK62" s="197">
        <f t="shared" si="10"/>
        <v>0</v>
      </c>
      <c r="AL62" s="196"/>
      <c r="AM62" s="196"/>
      <c r="AN62" s="197">
        <f t="shared" si="11"/>
        <v>0</v>
      </c>
      <c r="AO62" s="196"/>
      <c r="AP62" s="196"/>
      <c r="AQ62" s="197">
        <f t="shared" si="12"/>
        <v>0</v>
      </c>
      <c r="AR62" s="196"/>
      <c r="AS62" s="196"/>
      <c r="AT62" s="197">
        <f t="shared" si="13"/>
        <v>0</v>
      </c>
      <c r="AU62" s="196"/>
      <c r="AV62" s="196"/>
      <c r="AW62" s="197">
        <f t="shared" si="14"/>
        <v>0</v>
      </c>
      <c r="AX62" s="196"/>
      <c r="AY62" s="196"/>
      <c r="AZ62" s="197">
        <f t="shared" si="15"/>
        <v>0</v>
      </c>
      <c r="BA62" s="196"/>
      <c r="BB62" s="196"/>
      <c r="BC62" s="197">
        <f t="shared" si="16"/>
        <v>0</v>
      </c>
      <c r="BD62" s="196"/>
      <c r="BE62" s="196"/>
      <c r="BF62" s="197">
        <f t="shared" si="168"/>
        <v>0</v>
      </c>
      <c r="BG62" s="196"/>
      <c r="BH62" s="196"/>
      <c r="BI62" s="197">
        <f t="shared" si="169"/>
        <v>0</v>
      </c>
      <c r="BJ62" s="196"/>
      <c r="BK62" s="196"/>
      <c r="BL62" s="197">
        <f t="shared" si="170"/>
        <v>0</v>
      </c>
      <c r="BM62" s="196"/>
      <c r="BN62" s="196"/>
      <c r="BO62" s="197">
        <f t="shared" si="171"/>
        <v>0</v>
      </c>
      <c r="BP62" s="196"/>
      <c r="BQ62" s="196"/>
      <c r="BR62" s="197">
        <f t="shared" si="172"/>
        <v>0</v>
      </c>
      <c r="BS62" s="196"/>
      <c r="BT62" s="196"/>
      <c r="BU62" s="197">
        <f t="shared" si="173"/>
        <v>0</v>
      </c>
      <c r="BV62" s="196"/>
      <c r="BW62" s="196"/>
      <c r="BX62" s="197">
        <f t="shared" si="174"/>
        <v>0</v>
      </c>
      <c r="BY62" s="196"/>
      <c r="BZ62" s="196"/>
      <c r="CA62" s="197">
        <f t="shared" si="175"/>
        <v>0</v>
      </c>
      <c r="CB62" s="196"/>
      <c r="CC62" s="196"/>
      <c r="CD62" s="197">
        <f t="shared" si="176"/>
        <v>0</v>
      </c>
      <c r="CE62" s="196"/>
      <c r="CF62" s="196"/>
      <c r="CG62" s="197">
        <f t="shared" si="177"/>
        <v>0</v>
      </c>
      <c r="CH62" s="196"/>
      <c r="CI62" s="196"/>
      <c r="CJ62" s="197">
        <f t="shared" si="178"/>
        <v>0</v>
      </c>
      <c r="CK62" s="196"/>
      <c r="CL62" s="196"/>
      <c r="CM62" s="197">
        <f t="shared" si="179"/>
        <v>0</v>
      </c>
      <c r="CN62" s="196"/>
      <c r="CO62" s="196"/>
      <c r="CP62" s="197">
        <f t="shared" si="180"/>
        <v>0</v>
      </c>
      <c r="CQ62" s="196"/>
      <c r="CR62" s="196"/>
      <c r="CS62" s="197">
        <f t="shared" si="181"/>
        <v>0</v>
      </c>
      <c r="CT62" s="196"/>
      <c r="CU62" s="196"/>
      <c r="CV62" s="197">
        <f t="shared" si="182"/>
        <v>0</v>
      </c>
      <c r="CW62" s="196"/>
      <c r="CX62" s="196"/>
      <c r="CY62" s="197">
        <f t="shared" si="183"/>
        <v>0</v>
      </c>
      <c r="CZ62" s="196"/>
      <c r="DA62" s="196"/>
      <c r="DB62" s="197">
        <f t="shared" si="184"/>
        <v>0</v>
      </c>
      <c r="DC62" s="196"/>
      <c r="DD62" s="196"/>
      <c r="DE62" s="197">
        <f t="shared" si="185"/>
        <v>0</v>
      </c>
      <c r="DF62" s="196"/>
      <c r="DG62" s="196"/>
      <c r="DH62" s="197">
        <f t="shared" si="186"/>
        <v>0</v>
      </c>
      <c r="DI62" s="196"/>
      <c r="DJ62" s="196"/>
      <c r="DK62" s="197">
        <f t="shared" si="187"/>
        <v>0</v>
      </c>
      <c r="DL62" s="196"/>
      <c r="DM62" s="196"/>
      <c r="DN62" s="197">
        <f t="shared" si="188"/>
        <v>0</v>
      </c>
      <c r="DO62" s="196"/>
      <c r="DP62" s="196"/>
      <c r="DQ62" s="197">
        <f t="shared" si="189"/>
        <v>0</v>
      </c>
      <c r="DR62" s="196"/>
      <c r="DS62" s="196"/>
      <c r="DT62" s="197">
        <f t="shared" si="190"/>
        <v>0</v>
      </c>
      <c r="DU62" s="196"/>
      <c r="DV62" s="196"/>
      <c r="DW62" s="197">
        <f t="shared" si="191"/>
        <v>0</v>
      </c>
      <c r="DX62" s="196"/>
      <c r="DY62" s="196"/>
      <c r="DZ62" s="197">
        <f t="shared" si="192"/>
        <v>0</v>
      </c>
      <c r="EA62" s="196"/>
      <c r="EB62" s="196"/>
      <c r="EC62" s="197">
        <f t="shared" si="193"/>
        <v>0</v>
      </c>
      <c r="ED62" s="196"/>
      <c r="EE62" s="196"/>
      <c r="EF62" s="197">
        <f t="shared" si="194"/>
        <v>0</v>
      </c>
      <c r="EG62" s="196"/>
      <c r="EH62" s="196"/>
      <c r="EI62" s="197">
        <f t="shared" si="195"/>
        <v>0</v>
      </c>
      <c r="EJ62" s="196"/>
      <c r="EK62" s="196"/>
      <c r="EL62" s="197">
        <f t="shared" si="196"/>
        <v>0</v>
      </c>
      <c r="EM62" s="196"/>
      <c r="EN62" s="196"/>
      <c r="EO62" s="197">
        <f t="shared" si="197"/>
        <v>0</v>
      </c>
      <c r="EP62" s="196"/>
      <c r="EQ62" s="196"/>
      <c r="ER62" s="197">
        <f t="shared" si="198"/>
        <v>0</v>
      </c>
      <c r="ES62" s="196"/>
      <c r="ET62" s="196"/>
      <c r="EU62" s="197">
        <f t="shared" si="199"/>
        <v>0</v>
      </c>
      <c r="EV62" s="196"/>
      <c r="EW62" s="196"/>
      <c r="EX62" s="197">
        <f t="shared" si="200"/>
        <v>0</v>
      </c>
      <c r="EY62" s="196"/>
      <c r="EZ62" s="196"/>
      <c r="FA62" s="197">
        <f t="shared" si="201"/>
        <v>0</v>
      </c>
      <c r="FB62" s="196"/>
      <c r="FC62" s="196"/>
      <c r="FD62" s="197">
        <f t="shared" si="202"/>
        <v>0</v>
      </c>
      <c r="FE62" s="196"/>
      <c r="FF62" s="196"/>
      <c r="FG62" s="197">
        <f t="shared" si="203"/>
        <v>0</v>
      </c>
      <c r="FH62" s="310"/>
      <c r="FI62" s="310"/>
      <c r="FJ62" s="197">
        <f t="shared" si="204"/>
        <v>0</v>
      </c>
      <c r="FL62" s="240">
        <f t="shared" si="108"/>
        <v>43520</v>
      </c>
      <c r="FM62" s="39">
        <f t="shared" si="109"/>
        <v>48</v>
      </c>
    </row>
    <row r="63" spans="1:171" x14ac:dyDescent="0.2">
      <c r="A63" s="39">
        <f t="shared" si="107"/>
        <v>49</v>
      </c>
      <c r="B63" s="176"/>
      <c r="C63" s="176"/>
      <c r="D63" s="177"/>
      <c r="E63" s="38">
        <f t="shared" si="205"/>
        <v>43548</v>
      </c>
      <c r="F63" s="182"/>
      <c r="G63" s="197"/>
      <c r="H63" s="196"/>
      <c r="I63" s="196"/>
      <c r="J63" s="197">
        <f t="shared" si="165"/>
        <v>0</v>
      </c>
      <c r="K63" s="196"/>
      <c r="L63" s="196"/>
      <c r="M63" s="197">
        <f t="shared" si="166"/>
        <v>0</v>
      </c>
      <c r="N63" s="196"/>
      <c r="O63" s="196"/>
      <c r="P63" s="197">
        <f t="shared" si="167"/>
        <v>0</v>
      </c>
      <c r="Q63" s="196"/>
      <c r="R63" s="196"/>
      <c r="S63" s="197">
        <f t="shared" si="4"/>
        <v>0</v>
      </c>
      <c r="T63" s="196"/>
      <c r="U63" s="196"/>
      <c r="V63" s="197">
        <f t="shared" si="5"/>
        <v>0</v>
      </c>
      <c r="W63" s="196"/>
      <c r="X63" s="196"/>
      <c r="Y63" s="197">
        <f t="shared" si="6"/>
        <v>0</v>
      </c>
      <c r="Z63" s="196"/>
      <c r="AA63" s="196"/>
      <c r="AB63" s="197">
        <f t="shared" si="7"/>
        <v>0</v>
      </c>
      <c r="AC63" s="196"/>
      <c r="AD63" s="196"/>
      <c r="AE63" s="197">
        <f t="shared" si="8"/>
        <v>0</v>
      </c>
      <c r="AF63" s="196"/>
      <c r="AG63" s="196"/>
      <c r="AH63" s="197">
        <f t="shared" si="9"/>
        <v>0</v>
      </c>
      <c r="AI63" s="196"/>
      <c r="AJ63" s="196"/>
      <c r="AK63" s="197">
        <f t="shared" si="10"/>
        <v>0</v>
      </c>
      <c r="AL63" s="196"/>
      <c r="AM63" s="196"/>
      <c r="AN63" s="197">
        <f t="shared" si="11"/>
        <v>0</v>
      </c>
      <c r="AO63" s="196"/>
      <c r="AP63" s="196"/>
      <c r="AQ63" s="197">
        <f t="shared" si="12"/>
        <v>0</v>
      </c>
      <c r="AR63" s="196"/>
      <c r="AS63" s="196"/>
      <c r="AT63" s="197">
        <f t="shared" si="13"/>
        <v>0</v>
      </c>
      <c r="AU63" s="196"/>
      <c r="AV63" s="196"/>
      <c r="AW63" s="197">
        <f t="shared" si="14"/>
        <v>0</v>
      </c>
      <c r="AX63" s="196"/>
      <c r="AY63" s="196"/>
      <c r="AZ63" s="197">
        <f t="shared" si="15"/>
        <v>0</v>
      </c>
      <c r="BA63" s="196"/>
      <c r="BB63" s="196"/>
      <c r="BC63" s="197">
        <f t="shared" si="16"/>
        <v>0</v>
      </c>
      <c r="BD63" s="196"/>
      <c r="BE63" s="196"/>
      <c r="BF63" s="197">
        <f t="shared" si="168"/>
        <v>0</v>
      </c>
      <c r="BG63" s="196"/>
      <c r="BH63" s="196"/>
      <c r="BI63" s="197">
        <f t="shared" si="169"/>
        <v>0</v>
      </c>
      <c r="BJ63" s="196"/>
      <c r="BK63" s="196"/>
      <c r="BL63" s="197">
        <f t="shared" si="170"/>
        <v>0</v>
      </c>
      <c r="BM63" s="196"/>
      <c r="BN63" s="196"/>
      <c r="BO63" s="197">
        <f t="shared" si="171"/>
        <v>0</v>
      </c>
      <c r="BP63" s="196"/>
      <c r="BQ63" s="196"/>
      <c r="BR63" s="197">
        <f t="shared" si="172"/>
        <v>0</v>
      </c>
      <c r="BS63" s="196"/>
      <c r="BT63" s="196"/>
      <c r="BU63" s="197">
        <f t="shared" si="173"/>
        <v>0</v>
      </c>
      <c r="BV63" s="196"/>
      <c r="BW63" s="196"/>
      <c r="BX63" s="197">
        <f t="shared" si="174"/>
        <v>0</v>
      </c>
      <c r="BY63" s="196"/>
      <c r="BZ63" s="196"/>
      <c r="CA63" s="197">
        <f t="shared" si="175"/>
        <v>0</v>
      </c>
      <c r="CB63" s="196"/>
      <c r="CC63" s="196"/>
      <c r="CD63" s="197">
        <f t="shared" si="176"/>
        <v>0</v>
      </c>
      <c r="CE63" s="196"/>
      <c r="CF63" s="196"/>
      <c r="CG63" s="197">
        <f t="shared" si="177"/>
        <v>0</v>
      </c>
      <c r="CH63" s="196"/>
      <c r="CI63" s="196"/>
      <c r="CJ63" s="197">
        <f t="shared" si="178"/>
        <v>0</v>
      </c>
      <c r="CK63" s="196"/>
      <c r="CL63" s="196"/>
      <c r="CM63" s="197">
        <f t="shared" si="179"/>
        <v>0</v>
      </c>
      <c r="CN63" s="196"/>
      <c r="CO63" s="196"/>
      <c r="CP63" s="197">
        <f t="shared" si="180"/>
        <v>0</v>
      </c>
      <c r="CQ63" s="196"/>
      <c r="CR63" s="196"/>
      <c r="CS63" s="197">
        <f t="shared" si="181"/>
        <v>0</v>
      </c>
      <c r="CT63" s="196"/>
      <c r="CU63" s="196"/>
      <c r="CV63" s="197">
        <f t="shared" si="182"/>
        <v>0</v>
      </c>
      <c r="CW63" s="196"/>
      <c r="CX63" s="196"/>
      <c r="CY63" s="197">
        <f t="shared" si="183"/>
        <v>0</v>
      </c>
      <c r="CZ63" s="196"/>
      <c r="DA63" s="196"/>
      <c r="DB63" s="197">
        <f t="shared" si="184"/>
        <v>0</v>
      </c>
      <c r="DC63" s="196"/>
      <c r="DD63" s="196"/>
      <c r="DE63" s="197">
        <f t="shared" si="185"/>
        <v>0</v>
      </c>
      <c r="DF63" s="196"/>
      <c r="DG63" s="196"/>
      <c r="DH63" s="197">
        <f t="shared" si="186"/>
        <v>0</v>
      </c>
      <c r="DI63" s="196"/>
      <c r="DJ63" s="196"/>
      <c r="DK63" s="197">
        <f t="shared" si="187"/>
        <v>0</v>
      </c>
      <c r="DL63" s="196"/>
      <c r="DM63" s="196"/>
      <c r="DN63" s="197">
        <f t="shared" si="188"/>
        <v>0</v>
      </c>
      <c r="DO63" s="196"/>
      <c r="DP63" s="196"/>
      <c r="DQ63" s="197">
        <f t="shared" si="189"/>
        <v>0</v>
      </c>
      <c r="DR63" s="196"/>
      <c r="DS63" s="196"/>
      <c r="DT63" s="197">
        <f t="shared" si="190"/>
        <v>0</v>
      </c>
      <c r="DU63" s="196"/>
      <c r="DV63" s="196"/>
      <c r="DW63" s="197">
        <f t="shared" si="191"/>
        <v>0</v>
      </c>
      <c r="DX63" s="196"/>
      <c r="DY63" s="196"/>
      <c r="DZ63" s="197">
        <f t="shared" si="192"/>
        <v>0</v>
      </c>
      <c r="EA63" s="196"/>
      <c r="EB63" s="196"/>
      <c r="EC63" s="197">
        <f t="shared" si="193"/>
        <v>0</v>
      </c>
      <c r="ED63" s="196"/>
      <c r="EE63" s="196"/>
      <c r="EF63" s="197">
        <f t="shared" si="194"/>
        <v>0</v>
      </c>
      <c r="EG63" s="196"/>
      <c r="EH63" s="196"/>
      <c r="EI63" s="197">
        <f t="shared" si="195"/>
        <v>0</v>
      </c>
      <c r="EJ63" s="196"/>
      <c r="EK63" s="196"/>
      <c r="EL63" s="197">
        <f t="shared" si="196"/>
        <v>0</v>
      </c>
      <c r="EM63" s="196"/>
      <c r="EN63" s="196"/>
      <c r="EO63" s="197">
        <f t="shared" si="197"/>
        <v>0</v>
      </c>
      <c r="EP63" s="196"/>
      <c r="EQ63" s="196"/>
      <c r="ER63" s="197">
        <f t="shared" si="198"/>
        <v>0</v>
      </c>
      <c r="ES63" s="196"/>
      <c r="ET63" s="196"/>
      <c r="EU63" s="197">
        <f t="shared" si="199"/>
        <v>0</v>
      </c>
      <c r="EV63" s="196"/>
      <c r="EW63" s="196"/>
      <c r="EX63" s="197">
        <f t="shared" si="200"/>
        <v>0</v>
      </c>
      <c r="EY63" s="196"/>
      <c r="EZ63" s="196"/>
      <c r="FA63" s="197">
        <f t="shared" si="201"/>
        <v>0</v>
      </c>
      <c r="FB63" s="196"/>
      <c r="FC63" s="196"/>
      <c r="FD63" s="197">
        <f t="shared" si="202"/>
        <v>0</v>
      </c>
      <c r="FE63" s="196"/>
      <c r="FF63" s="196"/>
      <c r="FG63" s="197">
        <f t="shared" si="203"/>
        <v>0</v>
      </c>
      <c r="FH63" s="310"/>
      <c r="FI63" s="310"/>
      <c r="FJ63" s="197">
        <f t="shared" si="204"/>
        <v>0</v>
      </c>
      <c r="FL63" s="240">
        <f t="shared" si="108"/>
        <v>43527</v>
      </c>
      <c r="FM63" s="39">
        <f t="shared" si="109"/>
        <v>49</v>
      </c>
    </row>
    <row r="64" spans="1:171" x14ac:dyDescent="0.2">
      <c r="A64" s="39">
        <f t="shared" si="107"/>
        <v>50</v>
      </c>
      <c r="B64" s="176"/>
      <c r="C64" s="176"/>
      <c r="D64" s="177"/>
      <c r="E64" s="38">
        <f t="shared" si="205"/>
        <v>43548</v>
      </c>
      <c r="F64" s="182"/>
      <c r="G64" s="197"/>
      <c r="H64" s="196"/>
      <c r="I64" s="196"/>
      <c r="J64" s="197">
        <f t="shared" si="165"/>
        <v>0</v>
      </c>
      <c r="K64" s="196"/>
      <c r="L64" s="196"/>
      <c r="M64" s="197">
        <f t="shared" si="166"/>
        <v>0</v>
      </c>
      <c r="N64" s="196"/>
      <c r="O64" s="196"/>
      <c r="P64" s="197">
        <f t="shared" si="167"/>
        <v>0</v>
      </c>
      <c r="Q64" s="196"/>
      <c r="R64" s="196"/>
      <c r="S64" s="197">
        <f t="shared" si="4"/>
        <v>0</v>
      </c>
      <c r="T64" s="196"/>
      <c r="U64" s="196"/>
      <c r="V64" s="197">
        <f t="shared" si="5"/>
        <v>0</v>
      </c>
      <c r="W64" s="196"/>
      <c r="X64" s="196"/>
      <c r="Y64" s="197">
        <f t="shared" si="6"/>
        <v>0</v>
      </c>
      <c r="Z64" s="196"/>
      <c r="AA64" s="196"/>
      <c r="AB64" s="197">
        <f t="shared" si="7"/>
        <v>0</v>
      </c>
      <c r="AC64" s="196"/>
      <c r="AD64" s="196"/>
      <c r="AE64" s="197">
        <f t="shared" si="8"/>
        <v>0</v>
      </c>
      <c r="AF64" s="196"/>
      <c r="AG64" s="196"/>
      <c r="AH64" s="197">
        <f t="shared" si="9"/>
        <v>0</v>
      </c>
      <c r="AI64" s="196"/>
      <c r="AJ64" s="196"/>
      <c r="AK64" s="197">
        <f t="shared" si="10"/>
        <v>0</v>
      </c>
      <c r="AL64" s="196"/>
      <c r="AM64" s="196"/>
      <c r="AN64" s="197">
        <f t="shared" si="11"/>
        <v>0</v>
      </c>
      <c r="AO64" s="196"/>
      <c r="AP64" s="196"/>
      <c r="AQ64" s="197">
        <f t="shared" si="12"/>
        <v>0</v>
      </c>
      <c r="AR64" s="196"/>
      <c r="AS64" s="196"/>
      <c r="AT64" s="197">
        <f t="shared" si="13"/>
        <v>0</v>
      </c>
      <c r="AU64" s="196"/>
      <c r="AV64" s="196"/>
      <c r="AW64" s="197">
        <f t="shared" si="14"/>
        <v>0</v>
      </c>
      <c r="AX64" s="196"/>
      <c r="AY64" s="196"/>
      <c r="AZ64" s="197">
        <f t="shared" si="15"/>
        <v>0</v>
      </c>
      <c r="BA64" s="196"/>
      <c r="BB64" s="196"/>
      <c r="BC64" s="197">
        <f t="shared" si="16"/>
        <v>0</v>
      </c>
      <c r="BD64" s="196"/>
      <c r="BE64" s="196"/>
      <c r="BF64" s="197">
        <f t="shared" si="168"/>
        <v>0</v>
      </c>
      <c r="BG64" s="196"/>
      <c r="BH64" s="196"/>
      <c r="BI64" s="197">
        <f t="shared" si="169"/>
        <v>0</v>
      </c>
      <c r="BJ64" s="196"/>
      <c r="BK64" s="196"/>
      <c r="BL64" s="197">
        <f t="shared" si="170"/>
        <v>0</v>
      </c>
      <c r="BM64" s="196"/>
      <c r="BN64" s="196"/>
      <c r="BO64" s="197">
        <f t="shared" si="171"/>
        <v>0</v>
      </c>
      <c r="BP64" s="196"/>
      <c r="BQ64" s="196"/>
      <c r="BR64" s="197">
        <f t="shared" si="172"/>
        <v>0</v>
      </c>
      <c r="BS64" s="196"/>
      <c r="BT64" s="196"/>
      <c r="BU64" s="197">
        <f t="shared" si="173"/>
        <v>0</v>
      </c>
      <c r="BV64" s="196"/>
      <c r="BW64" s="196"/>
      <c r="BX64" s="197">
        <f t="shared" si="174"/>
        <v>0</v>
      </c>
      <c r="BY64" s="196"/>
      <c r="BZ64" s="196"/>
      <c r="CA64" s="197">
        <f t="shared" si="175"/>
        <v>0</v>
      </c>
      <c r="CB64" s="196"/>
      <c r="CC64" s="196"/>
      <c r="CD64" s="197">
        <f t="shared" si="176"/>
        <v>0</v>
      </c>
      <c r="CE64" s="196"/>
      <c r="CF64" s="196"/>
      <c r="CG64" s="197">
        <f t="shared" si="177"/>
        <v>0</v>
      </c>
      <c r="CH64" s="196"/>
      <c r="CI64" s="196"/>
      <c r="CJ64" s="197">
        <f t="shared" si="178"/>
        <v>0</v>
      </c>
      <c r="CK64" s="196"/>
      <c r="CL64" s="196"/>
      <c r="CM64" s="197">
        <f t="shared" si="179"/>
        <v>0</v>
      </c>
      <c r="CN64" s="196"/>
      <c r="CO64" s="196"/>
      <c r="CP64" s="197">
        <f t="shared" si="180"/>
        <v>0</v>
      </c>
      <c r="CQ64" s="196"/>
      <c r="CR64" s="196"/>
      <c r="CS64" s="197">
        <f t="shared" si="181"/>
        <v>0</v>
      </c>
      <c r="CT64" s="196"/>
      <c r="CU64" s="196"/>
      <c r="CV64" s="197">
        <f t="shared" si="182"/>
        <v>0</v>
      </c>
      <c r="CW64" s="196"/>
      <c r="CX64" s="196"/>
      <c r="CY64" s="197">
        <f t="shared" si="183"/>
        <v>0</v>
      </c>
      <c r="CZ64" s="196"/>
      <c r="DA64" s="196"/>
      <c r="DB64" s="197">
        <f t="shared" si="184"/>
        <v>0</v>
      </c>
      <c r="DC64" s="196"/>
      <c r="DD64" s="196"/>
      <c r="DE64" s="197">
        <f t="shared" si="185"/>
        <v>0</v>
      </c>
      <c r="DF64" s="196"/>
      <c r="DG64" s="196"/>
      <c r="DH64" s="197">
        <f t="shared" si="186"/>
        <v>0</v>
      </c>
      <c r="DI64" s="196"/>
      <c r="DJ64" s="196"/>
      <c r="DK64" s="197">
        <f t="shared" si="187"/>
        <v>0</v>
      </c>
      <c r="DL64" s="196"/>
      <c r="DM64" s="196"/>
      <c r="DN64" s="197">
        <f t="shared" si="188"/>
        <v>0</v>
      </c>
      <c r="DO64" s="196"/>
      <c r="DP64" s="196"/>
      <c r="DQ64" s="197">
        <f t="shared" si="189"/>
        <v>0</v>
      </c>
      <c r="DR64" s="196"/>
      <c r="DS64" s="196"/>
      <c r="DT64" s="197">
        <f t="shared" si="190"/>
        <v>0</v>
      </c>
      <c r="DU64" s="196"/>
      <c r="DV64" s="196"/>
      <c r="DW64" s="197">
        <f t="shared" si="191"/>
        <v>0</v>
      </c>
      <c r="DX64" s="196"/>
      <c r="DY64" s="196"/>
      <c r="DZ64" s="197">
        <f t="shared" si="192"/>
        <v>0</v>
      </c>
      <c r="EA64" s="196"/>
      <c r="EB64" s="196"/>
      <c r="EC64" s="197">
        <f t="shared" si="193"/>
        <v>0</v>
      </c>
      <c r="ED64" s="196"/>
      <c r="EE64" s="196"/>
      <c r="EF64" s="197">
        <f t="shared" si="194"/>
        <v>0</v>
      </c>
      <c r="EG64" s="196"/>
      <c r="EH64" s="196"/>
      <c r="EI64" s="197">
        <f t="shared" si="195"/>
        <v>0</v>
      </c>
      <c r="EJ64" s="196"/>
      <c r="EK64" s="196"/>
      <c r="EL64" s="197">
        <f t="shared" si="196"/>
        <v>0</v>
      </c>
      <c r="EM64" s="196"/>
      <c r="EN64" s="196"/>
      <c r="EO64" s="197">
        <f t="shared" si="197"/>
        <v>0</v>
      </c>
      <c r="EP64" s="196"/>
      <c r="EQ64" s="196"/>
      <c r="ER64" s="197">
        <f t="shared" si="198"/>
        <v>0</v>
      </c>
      <c r="ES64" s="196"/>
      <c r="ET64" s="196"/>
      <c r="EU64" s="197">
        <f t="shared" si="199"/>
        <v>0</v>
      </c>
      <c r="EV64" s="196"/>
      <c r="EW64" s="196"/>
      <c r="EX64" s="197">
        <f t="shared" si="200"/>
        <v>0</v>
      </c>
      <c r="EY64" s="196"/>
      <c r="EZ64" s="196"/>
      <c r="FA64" s="197">
        <f t="shared" si="201"/>
        <v>0</v>
      </c>
      <c r="FB64" s="196"/>
      <c r="FC64" s="196"/>
      <c r="FD64" s="197">
        <f t="shared" si="202"/>
        <v>0</v>
      </c>
      <c r="FE64" s="196"/>
      <c r="FF64" s="196"/>
      <c r="FG64" s="197">
        <f t="shared" si="203"/>
        <v>0</v>
      </c>
      <c r="FH64" s="310"/>
      <c r="FI64" s="310"/>
      <c r="FJ64" s="197">
        <f t="shared" si="204"/>
        <v>0</v>
      </c>
      <c r="FL64" s="240">
        <f t="shared" si="108"/>
        <v>43534</v>
      </c>
      <c r="FM64" s="39">
        <f t="shared" si="109"/>
        <v>50</v>
      </c>
    </row>
    <row r="65" spans="1:169" x14ac:dyDescent="0.2">
      <c r="A65" s="39">
        <f t="shared" si="107"/>
        <v>51</v>
      </c>
      <c r="B65" s="176"/>
      <c r="C65" s="176"/>
      <c r="D65" s="177"/>
      <c r="E65" s="38">
        <f t="shared" si="205"/>
        <v>43548</v>
      </c>
      <c r="F65" s="182"/>
      <c r="G65" s="197"/>
      <c r="H65" s="196"/>
      <c r="I65" s="196"/>
      <c r="J65" s="197">
        <f t="shared" si="165"/>
        <v>0</v>
      </c>
      <c r="K65" s="196"/>
      <c r="L65" s="196"/>
      <c r="M65" s="197">
        <f t="shared" si="166"/>
        <v>0</v>
      </c>
      <c r="N65" s="196"/>
      <c r="O65" s="196"/>
      <c r="P65" s="197">
        <f t="shared" si="167"/>
        <v>0</v>
      </c>
      <c r="Q65" s="196"/>
      <c r="R65" s="196"/>
      <c r="S65" s="197">
        <f t="shared" si="4"/>
        <v>0</v>
      </c>
      <c r="T65" s="196"/>
      <c r="U65" s="196"/>
      <c r="V65" s="197">
        <f t="shared" si="5"/>
        <v>0</v>
      </c>
      <c r="W65" s="196"/>
      <c r="X65" s="196"/>
      <c r="Y65" s="197">
        <f t="shared" si="6"/>
        <v>0</v>
      </c>
      <c r="Z65" s="196"/>
      <c r="AA65" s="196"/>
      <c r="AB65" s="197">
        <f t="shared" si="7"/>
        <v>0</v>
      </c>
      <c r="AC65" s="196"/>
      <c r="AD65" s="196"/>
      <c r="AE65" s="197">
        <f t="shared" si="8"/>
        <v>0</v>
      </c>
      <c r="AF65" s="196"/>
      <c r="AG65" s="196"/>
      <c r="AH65" s="197">
        <f t="shared" si="9"/>
        <v>0</v>
      </c>
      <c r="AI65" s="196"/>
      <c r="AJ65" s="196"/>
      <c r="AK65" s="197">
        <f t="shared" si="10"/>
        <v>0</v>
      </c>
      <c r="AL65" s="196"/>
      <c r="AM65" s="196"/>
      <c r="AN65" s="197">
        <f t="shared" si="11"/>
        <v>0</v>
      </c>
      <c r="AO65" s="196"/>
      <c r="AP65" s="196"/>
      <c r="AQ65" s="197">
        <f t="shared" si="12"/>
        <v>0</v>
      </c>
      <c r="AR65" s="196"/>
      <c r="AS65" s="196"/>
      <c r="AT65" s="197">
        <f t="shared" si="13"/>
        <v>0</v>
      </c>
      <c r="AU65" s="196"/>
      <c r="AV65" s="196"/>
      <c r="AW65" s="197">
        <f t="shared" si="14"/>
        <v>0</v>
      </c>
      <c r="AX65" s="196"/>
      <c r="AY65" s="196"/>
      <c r="AZ65" s="197">
        <f t="shared" si="15"/>
        <v>0</v>
      </c>
      <c r="BA65" s="196"/>
      <c r="BB65" s="196"/>
      <c r="BC65" s="197">
        <f t="shared" si="16"/>
        <v>0</v>
      </c>
      <c r="BD65" s="196"/>
      <c r="BE65" s="196"/>
      <c r="BF65" s="197">
        <f t="shared" si="168"/>
        <v>0</v>
      </c>
      <c r="BG65" s="196"/>
      <c r="BH65" s="196"/>
      <c r="BI65" s="197">
        <f t="shared" si="169"/>
        <v>0</v>
      </c>
      <c r="BJ65" s="196"/>
      <c r="BK65" s="196"/>
      <c r="BL65" s="197">
        <f t="shared" si="170"/>
        <v>0</v>
      </c>
      <c r="BM65" s="196"/>
      <c r="BN65" s="196"/>
      <c r="BO65" s="197">
        <f t="shared" si="171"/>
        <v>0</v>
      </c>
      <c r="BP65" s="196"/>
      <c r="BQ65" s="196"/>
      <c r="BR65" s="197">
        <f t="shared" si="172"/>
        <v>0</v>
      </c>
      <c r="BS65" s="196"/>
      <c r="BT65" s="196"/>
      <c r="BU65" s="197">
        <f t="shared" si="173"/>
        <v>0</v>
      </c>
      <c r="BV65" s="196"/>
      <c r="BW65" s="196"/>
      <c r="BX65" s="197">
        <f t="shared" si="174"/>
        <v>0</v>
      </c>
      <c r="BY65" s="196"/>
      <c r="BZ65" s="196"/>
      <c r="CA65" s="197">
        <f t="shared" si="175"/>
        <v>0</v>
      </c>
      <c r="CB65" s="196"/>
      <c r="CC65" s="196"/>
      <c r="CD65" s="197">
        <f t="shared" si="176"/>
        <v>0</v>
      </c>
      <c r="CE65" s="196"/>
      <c r="CF65" s="196"/>
      <c r="CG65" s="197">
        <f t="shared" si="177"/>
        <v>0</v>
      </c>
      <c r="CH65" s="196"/>
      <c r="CI65" s="196"/>
      <c r="CJ65" s="197">
        <f t="shared" si="178"/>
        <v>0</v>
      </c>
      <c r="CK65" s="196"/>
      <c r="CL65" s="196"/>
      <c r="CM65" s="197">
        <f t="shared" si="179"/>
        <v>0</v>
      </c>
      <c r="CN65" s="196"/>
      <c r="CO65" s="196"/>
      <c r="CP65" s="197">
        <f t="shared" si="180"/>
        <v>0</v>
      </c>
      <c r="CQ65" s="196"/>
      <c r="CR65" s="196"/>
      <c r="CS65" s="197">
        <f t="shared" si="181"/>
        <v>0</v>
      </c>
      <c r="CT65" s="196"/>
      <c r="CU65" s="196"/>
      <c r="CV65" s="197">
        <f t="shared" si="182"/>
        <v>0</v>
      </c>
      <c r="CW65" s="196"/>
      <c r="CX65" s="196"/>
      <c r="CY65" s="197">
        <f t="shared" si="183"/>
        <v>0</v>
      </c>
      <c r="CZ65" s="196"/>
      <c r="DA65" s="196"/>
      <c r="DB65" s="197">
        <f t="shared" si="184"/>
        <v>0</v>
      </c>
      <c r="DC65" s="196"/>
      <c r="DD65" s="196"/>
      <c r="DE65" s="197">
        <f t="shared" si="185"/>
        <v>0</v>
      </c>
      <c r="DF65" s="196"/>
      <c r="DG65" s="196"/>
      <c r="DH65" s="197">
        <f t="shared" si="186"/>
        <v>0</v>
      </c>
      <c r="DI65" s="196"/>
      <c r="DJ65" s="196"/>
      <c r="DK65" s="197">
        <f t="shared" si="187"/>
        <v>0</v>
      </c>
      <c r="DL65" s="196"/>
      <c r="DM65" s="196"/>
      <c r="DN65" s="197">
        <f t="shared" si="188"/>
        <v>0</v>
      </c>
      <c r="DO65" s="196"/>
      <c r="DP65" s="196"/>
      <c r="DQ65" s="197">
        <f t="shared" si="189"/>
        <v>0</v>
      </c>
      <c r="DR65" s="196"/>
      <c r="DS65" s="196"/>
      <c r="DT65" s="197">
        <f t="shared" si="190"/>
        <v>0</v>
      </c>
      <c r="DU65" s="196"/>
      <c r="DV65" s="196"/>
      <c r="DW65" s="197">
        <f t="shared" si="191"/>
        <v>0</v>
      </c>
      <c r="DX65" s="196"/>
      <c r="DY65" s="196"/>
      <c r="DZ65" s="197">
        <f t="shared" si="192"/>
        <v>0</v>
      </c>
      <c r="EA65" s="196"/>
      <c r="EB65" s="196"/>
      <c r="EC65" s="197">
        <f t="shared" si="193"/>
        <v>0</v>
      </c>
      <c r="ED65" s="196"/>
      <c r="EE65" s="196"/>
      <c r="EF65" s="197">
        <f t="shared" si="194"/>
        <v>0</v>
      </c>
      <c r="EG65" s="196"/>
      <c r="EH65" s="196"/>
      <c r="EI65" s="197">
        <f t="shared" si="195"/>
        <v>0</v>
      </c>
      <c r="EJ65" s="196"/>
      <c r="EK65" s="196"/>
      <c r="EL65" s="197">
        <f t="shared" si="196"/>
        <v>0</v>
      </c>
      <c r="EM65" s="196"/>
      <c r="EN65" s="196"/>
      <c r="EO65" s="197">
        <f t="shared" si="197"/>
        <v>0</v>
      </c>
      <c r="EP65" s="196"/>
      <c r="EQ65" s="196"/>
      <c r="ER65" s="197">
        <f t="shared" si="198"/>
        <v>0</v>
      </c>
      <c r="ES65" s="196"/>
      <c r="ET65" s="196"/>
      <c r="EU65" s="197">
        <f t="shared" si="199"/>
        <v>0</v>
      </c>
      <c r="EV65" s="196"/>
      <c r="EW65" s="196"/>
      <c r="EX65" s="197">
        <f t="shared" si="200"/>
        <v>0</v>
      </c>
      <c r="EY65" s="196"/>
      <c r="EZ65" s="196"/>
      <c r="FA65" s="197">
        <f t="shared" si="201"/>
        <v>0</v>
      </c>
      <c r="FB65" s="196"/>
      <c r="FC65" s="196"/>
      <c r="FD65" s="197">
        <f t="shared" si="202"/>
        <v>0</v>
      </c>
      <c r="FE65" s="196"/>
      <c r="FF65" s="196"/>
      <c r="FG65" s="197">
        <f t="shared" si="203"/>
        <v>0</v>
      </c>
      <c r="FH65" s="310"/>
      <c r="FI65" s="310"/>
      <c r="FJ65" s="197">
        <f t="shared" si="204"/>
        <v>0</v>
      </c>
      <c r="FL65" s="240">
        <f t="shared" si="108"/>
        <v>43541</v>
      </c>
      <c r="FM65" s="39">
        <f t="shared" si="109"/>
        <v>51</v>
      </c>
    </row>
    <row r="66" spans="1:169" x14ac:dyDescent="0.2">
      <c r="A66" s="39">
        <f t="shared" si="107"/>
        <v>52</v>
      </c>
      <c r="B66" s="176"/>
      <c r="C66" s="176"/>
      <c r="D66" s="177"/>
      <c r="E66" s="38">
        <f t="shared" si="205"/>
        <v>43548</v>
      </c>
      <c r="F66" s="182"/>
      <c r="G66" s="197"/>
      <c r="H66" s="196"/>
      <c r="I66" s="196"/>
      <c r="J66" s="197">
        <f t="shared" si="165"/>
        <v>0</v>
      </c>
      <c r="K66" s="196"/>
      <c r="L66" s="196"/>
      <c r="M66" s="197">
        <f t="shared" si="166"/>
        <v>0</v>
      </c>
      <c r="N66" s="196"/>
      <c r="O66" s="196"/>
      <c r="P66" s="197">
        <f t="shared" si="167"/>
        <v>0</v>
      </c>
      <c r="Q66" s="196"/>
      <c r="R66" s="196"/>
      <c r="S66" s="197">
        <f t="shared" si="4"/>
        <v>0</v>
      </c>
      <c r="T66" s="196"/>
      <c r="U66" s="196"/>
      <c r="V66" s="197">
        <f t="shared" si="5"/>
        <v>0</v>
      </c>
      <c r="W66" s="196"/>
      <c r="X66" s="196"/>
      <c r="Y66" s="197">
        <f t="shared" si="6"/>
        <v>0</v>
      </c>
      <c r="Z66" s="196"/>
      <c r="AA66" s="196"/>
      <c r="AB66" s="197">
        <f t="shared" si="7"/>
        <v>0</v>
      </c>
      <c r="AC66" s="196"/>
      <c r="AD66" s="196"/>
      <c r="AE66" s="197">
        <f t="shared" si="8"/>
        <v>0</v>
      </c>
      <c r="AF66" s="196"/>
      <c r="AG66" s="196"/>
      <c r="AH66" s="197">
        <f t="shared" si="9"/>
        <v>0</v>
      </c>
      <c r="AI66" s="196"/>
      <c r="AJ66" s="196"/>
      <c r="AK66" s="197">
        <f t="shared" si="10"/>
        <v>0</v>
      </c>
      <c r="AL66" s="196"/>
      <c r="AM66" s="196"/>
      <c r="AN66" s="197">
        <f t="shared" si="11"/>
        <v>0</v>
      </c>
      <c r="AO66" s="196"/>
      <c r="AP66" s="196"/>
      <c r="AQ66" s="197">
        <f t="shared" si="12"/>
        <v>0</v>
      </c>
      <c r="AR66" s="196"/>
      <c r="AS66" s="196"/>
      <c r="AT66" s="197">
        <f t="shared" si="13"/>
        <v>0</v>
      </c>
      <c r="AU66" s="196"/>
      <c r="AV66" s="196"/>
      <c r="AW66" s="197">
        <f t="shared" si="14"/>
        <v>0</v>
      </c>
      <c r="AX66" s="196"/>
      <c r="AY66" s="196"/>
      <c r="AZ66" s="197">
        <f t="shared" si="15"/>
        <v>0</v>
      </c>
      <c r="BA66" s="196"/>
      <c r="BB66" s="196"/>
      <c r="BC66" s="197">
        <f t="shared" si="16"/>
        <v>0</v>
      </c>
      <c r="BD66" s="196"/>
      <c r="BE66" s="196"/>
      <c r="BF66" s="197">
        <f t="shared" si="168"/>
        <v>0</v>
      </c>
      <c r="BG66" s="196"/>
      <c r="BH66" s="196"/>
      <c r="BI66" s="197">
        <f t="shared" si="169"/>
        <v>0</v>
      </c>
      <c r="BJ66" s="196"/>
      <c r="BK66" s="196"/>
      <c r="BL66" s="197">
        <f t="shared" si="170"/>
        <v>0</v>
      </c>
      <c r="BM66" s="196"/>
      <c r="BN66" s="196"/>
      <c r="BO66" s="197">
        <f t="shared" si="171"/>
        <v>0</v>
      </c>
      <c r="BP66" s="196"/>
      <c r="BQ66" s="196"/>
      <c r="BR66" s="197">
        <f t="shared" si="172"/>
        <v>0</v>
      </c>
      <c r="BS66" s="196"/>
      <c r="BT66" s="196"/>
      <c r="BU66" s="197">
        <f t="shared" si="173"/>
        <v>0</v>
      </c>
      <c r="BV66" s="196"/>
      <c r="BW66" s="196"/>
      <c r="BX66" s="197">
        <f t="shared" si="174"/>
        <v>0</v>
      </c>
      <c r="BY66" s="196"/>
      <c r="BZ66" s="196"/>
      <c r="CA66" s="197">
        <f t="shared" si="175"/>
        <v>0</v>
      </c>
      <c r="CB66" s="196"/>
      <c r="CC66" s="196"/>
      <c r="CD66" s="197">
        <f t="shared" si="176"/>
        <v>0</v>
      </c>
      <c r="CE66" s="196"/>
      <c r="CF66" s="196"/>
      <c r="CG66" s="197">
        <f t="shared" si="177"/>
        <v>0</v>
      </c>
      <c r="CH66" s="196"/>
      <c r="CI66" s="196"/>
      <c r="CJ66" s="197">
        <f t="shared" si="178"/>
        <v>0</v>
      </c>
      <c r="CK66" s="196"/>
      <c r="CL66" s="196"/>
      <c r="CM66" s="197">
        <f t="shared" si="179"/>
        <v>0</v>
      </c>
      <c r="CN66" s="196"/>
      <c r="CO66" s="196"/>
      <c r="CP66" s="197">
        <f t="shared" si="180"/>
        <v>0</v>
      </c>
      <c r="CQ66" s="196"/>
      <c r="CR66" s="196"/>
      <c r="CS66" s="197">
        <f t="shared" si="181"/>
        <v>0</v>
      </c>
      <c r="CT66" s="196"/>
      <c r="CU66" s="196"/>
      <c r="CV66" s="197">
        <f t="shared" si="182"/>
        <v>0</v>
      </c>
      <c r="CW66" s="196"/>
      <c r="CX66" s="196"/>
      <c r="CY66" s="197">
        <f t="shared" si="183"/>
        <v>0</v>
      </c>
      <c r="CZ66" s="196"/>
      <c r="DA66" s="196"/>
      <c r="DB66" s="197">
        <f t="shared" si="184"/>
        <v>0</v>
      </c>
      <c r="DC66" s="196"/>
      <c r="DD66" s="196"/>
      <c r="DE66" s="197">
        <f t="shared" si="185"/>
        <v>0</v>
      </c>
      <c r="DF66" s="196"/>
      <c r="DG66" s="196"/>
      <c r="DH66" s="197">
        <f t="shared" si="186"/>
        <v>0</v>
      </c>
      <c r="DI66" s="196"/>
      <c r="DJ66" s="196"/>
      <c r="DK66" s="197">
        <f t="shared" si="187"/>
        <v>0</v>
      </c>
      <c r="DL66" s="196"/>
      <c r="DM66" s="196"/>
      <c r="DN66" s="197">
        <f t="shared" si="188"/>
        <v>0</v>
      </c>
      <c r="DO66" s="196"/>
      <c r="DP66" s="196"/>
      <c r="DQ66" s="197">
        <f t="shared" si="189"/>
        <v>0</v>
      </c>
      <c r="DR66" s="196"/>
      <c r="DS66" s="196"/>
      <c r="DT66" s="197">
        <f t="shared" si="190"/>
        <v>0</v>
      </c>
      <c r="DU66" s="196"/>
      <c r="DV66" s="196"/>
      <c r="DW66" s="197">
        <f t="shared" si="191"/>
        <v>0</v>
      </c>
      <c r="DX66" s="196"/>
      <c r="DY66" s="196"/>
      <c r="DZ66" s="197">
        <f t="shared" si="192"/>
        <v>0</v>
      </c>
      <c r="EA66" s="196"/>
      <c r="EB66" s="196"/>
      <c r="EC66" s="197">
        <f t="shared" si="193"/>
        <v>0</v>
      </c>
      <c r="ED66" s="196"/>
      <c r="EE66" s="196"/>
      <c r="EF66" s="197">
        <f t="shared" si="194"/>
        <v>0</v>
      </c>
      <c r="EG66" s="196"/>
      <c r="EH66" s="196"/>
      <c r="EI66" s="197">
        <f t="shared" si="195"/>
        <v>0</v>
      </c>
      <c r="EJ66" s="196"/>
      <c r="EK66" s="196"/>
      <c r="EL66" s="197">
        <f t="shared" si="196"/>
        <v>0</v>
      </c>
      <c r="EM66" s="196"/>
      <c r="EN66" s="196"/>
      <c r="EO66" s="197">
        <f t="shared" si="197"/>
        <v>0</v>
      </c>
      <c r="EP66" s="196"/>
      <c r="EQ66" s="196"/>
      <c r="ER66" s="197">
        <f t="shared" si="198"/>
        <v>0</v>
      </c>
      <c r="ES66" s="196"/>
      <c r="ET66" s="196"/>
      <c r="EU66" s="197">
        <f t="shared" si="199"/>
        <v>0</v>
      </c>
      <c r="EV66" s="196"/>
      <c r="EW66" s="196"/>
      <c r="EX66" s="197">
        <f t="shared" si="200"/>
        <v>0</v>
      </c>
      <c r="EY66" s="196"/>
      <c r="EZ66" s="196"/>
      <c r="FA66" s="197">
        <f t="shared" si="201"/>
        <v>0</v>
      </c>
      <c r="FB66" s="196"/>
      <c r="FC66" s="196"/>
      <c r="FD66" s="197">
        <f t="shared" si="202"/>
        <v>0</v>
      </c>
      <c r="FE66" s="196"/>
      <c r="FF66" s="196"/>
      <c r="FG66" s="197">
        <f t="shared" si="203"/>
        <v>0</v>
      </c>
      <c r="FH66" s="310"/>
      <c r="FI66" s="310"/>
      <c r="FJ66" s="197">
        <f t="shared" si="204"/>
        <v>0</v>
      </c>
      <c r="FL66" s="240">
        <f t="shared" si="108"/>
        <v>43548</v>
      </c>
      <c r="FM66" s="39">
        <f t="shared" si="109"/>
        <v>52</v>
      </c>
    </row>
    <row r="67" spans="1:169" x14ac:dyDescent="0.2">
      <c r="A67" s="39">
        <f t="shared" si="107"/>
        <v>53</v>
      </c>
      <c r="B67" s="176"/>
      <c r="C67" s="282"/>
      <c r="D67" s="177"/>
      <c r="E67" s="38">
        <f t="shared" si="205"/>
        <v>43548</v>
      </c>
      <c r="F67" s="182"/>
      <c r="G67" s="197"/>
      <c r="H67" s="196"/>
      <c r="I67" s="196"/>
      <c r="J67" s="197">
        <f t="shared" si="165"/>
        <v>0</v>
      </c>
      <c r="K67" s="196"/>
      <c r="L67" s="196"/>
      <c r="M67" s="197">
        <f t="shared" si="166"/>
        <v>0</v>
      </c>
      <c r="N67" s="196"/>
      <c r="O67" s="196"/>
      <c r="P67" s="197">
        <f t="shared" si="167"/>
        <v>0</v>
      </c>
      <c r="Q67" s="196"/>
      <c r="R67" s="196"/>
      <c r="S67" s="197">
        <f t="shared" si="4"/>
        <v>0</v>
      </c>
      <c r="T67" s="196"/>
      <c r="U67" s="196"/>
      <c r="V67" s="197">
        <f t="shared" si="5"/>
        <v>0</v>
      </c>
      <c r="W67" s="196"/>
      <c r="X67" s="196"/>
      <c r="Y67" s="197">
        <f t="shared" si="6"/>
        <v>0</v>
      </c>
      <c r="Z67" s="196"/>
      <c r="AA67" s="196"/>
      <c r="AB67" s="197">
        <f t="shared" si="7"/>
        <v>0</v>
      </c>
      <c r="AC67" s="196"/>
      <c r="AD67" s="196"/>
      <c r="AE67" s="197">
        <f t="shared" si="8"/>
        <v>0</v>
      </c>
      <c r="AF67" s="196"/>
      <c r="AG67" s="196"/>
      <c r="AH67" s="197">
        <f t="shared" si="9"/>
        <v>0</v>
      </c>
      <c r="AI67" s="196"/>
      <c r="AJ67" s="196"/>
      <c r="AK67" s="197">
        <f t="shared" si="10"/>
        <v>0</v>
      </c>
      <c r="AL67" s="196"/>
      <c r="AM67" s="196"/>
      <c r="AN67" s="197">
        <f t="shared" si="11"/>
        <v>0</v>
      </c>
      <c r="AO67" s="196"/>
      <c r="AP67" s="196"/>
      <c r="AQ67" s="197">
        <f t="shared" si="12"/>
        <v>0</v>
      </c>
      <c r="AR67" s="196"/>
      <c r="AS67" s="196"/>
      <c r="AT67" s="197">
        <f t="shared" si="13"/>
        <v>0</v>
      </c>
      <c r="AU67" s="196"/>
      <c r="AV67" s="196"/>
      <c r="AW67" s="197">
        <f t="shared" si="14"/>
        <v>0</v>
      </c>
      <c r="AX67" s="196"/>
      <c r="AY67" s="196"/>
      <c r="AZ67" s="197">
        <f t="shared" si="15"/>
        <v>0</v>
      </c>
      <c r="BA67" s="196"/>
      <c r="BB67" s="196"/>
      <c r="BC67" s="197">
        <f t="shared" si="16"/>
        <v>0</v>
      </c>
      <c r="BD67" s="196"/>
      <c r="BE67" s="196"/>
      <c r="BF67" s="197">
        <f t="shared" si="168"/>
        <v>0</v>
      </c>
      <c r="BG67" s="196"/>
      <c r="BH67" s="196"/>
      <c r="BI67" s="197">
        <f t="shared" si="169"/>
        <v>0</v>
      </c>
      <c r="BJ67" s="196"/>
      <c r="BK67" s="196"/>
      <c r="BL67" s="197">
        <f t="shared" si="170"/>
        <v>0</v>
      </c>
      <c r="BM67" s="196"/>
      <c r="BN67" s="196"/>
      <c r="BO67" s="197">
        <f t="shared" si="171"/>
        <v>0</v>
      </c>
      <c r="BP67" s="196"/>
      <c r="BQ67" s="196"/>
      <c r="BR67" s="197">
        <f t="shared" si="172"/>
        <v>0</v>
      </c>
      <c r="BS67" s="196"/>
      <c r="BT67" s="196"/>
      <c r="BU67" s="197">
        <f t="shared" si="173"/>
        <v>0</v>
      </c>
      <c r="BV67" s="196"/>
      <c r="BW67" s="196"/>
      <c r="BX67" s="197">
        <f t="shared" si="174"/>
        <v>0</v>
      </c>
      <c r="BY67" s="196"/>
      <c r="BZ67" s="196"/>
      <c r="CA67" s="197">
        <f t="shared" si="175"/>
        <v>0</v>
      </c>
      <c r="CB67" s="196"/>
      <c r="CC67" s="196"/>
      <c r="CD67" s="197">
        <f t="shared" si="176"/>
        <v>0</v>
      </c>
      <c r="CE67" s="196"/>
      <c r="CF67" s="196"/>
      <c r="CG67" s="197">
        <f t="shared" si="177"/>
        <v>0</v>
      </c>
      <c r="CH67" s="196"/>
      <c r="CI67" s="196"/>
      <c r="CJ67" s="197">
        <f t="shared" si="178"/>
        <v>0</v>
      </c>
      <c r="CK67" s="196"/>
      <c r="CL67" s="196"/>
      <c r="CM67" s="197">
        <f t="shared" si="179"/>
        <v>0</v>
      </c>
      <c r="CN67" s="196"/>
      <c r="CO67" s="196"/>
      <c r="CP67" s="197">
        <f t="shared" si="180"/>
        <v>0</v>
      </c>
      <c r="CQ67" s="196"/>
      <c r="CR67" s="196"/>
      <c r="CS67" s="197">
        <f t="shared" si="181"/>
        <v>0</v>
      </c>
      <c r="CT67" s="196"/>
      <c r="CU67" s="196"/>
      <c r="CV67" s="197">
        <f t="shared" si="182"/>
        <v>0</v>
      </c>
      <c r="CW67" s="196"/>
      <c r="CX67" s="196"/>
      <c r="CY67" s="197">
        <f t="shared" si="183"/>
        <v>0</v>
      </c>
      <c r="CZ67" s="196"/>
      <c r="DA67" s="196"/>
      <c r="DB67" s="197">
        <f t="shared" si="184"/>
        <v>0</v>
      </c>
      <c r="DC67" s="196"/>
      <c r="DD67" s="196"/>
      <c r="DE67" s="197">
        <f t="shared" si="185"/>
        <v>0</v>
      </c>
      <c r="DF67" s="196"/>
      <c r="DG67" s="196"/>
      <c r="DH67" s="197">
        <f t="shared" si="186"/>
        <v>0</v>
      </c>
      <c r="DI67" s="196"/>
      <c r="DJ67" s="196"/>
      <c r="DK67" s="197">
        <f t="shared" si="187"/>
        <v>0</v>
      </c>
      <c r="DL67" s="196"/>
      <c r="DM67" s="196"/>
      <c r="DN67" s="197">
        <f t="shared" si="188"/>
        <v>0</v>
      </c>
      <c r="DO67" s="196"/>
      <c r="DP67" s="196"/>
      <c r="DQ67" s="197">
        <f t="shared" si="189"/>
        <v>0</v>
      </c>
      <c r="DR67" s="196"/>
      <c r="DS67" s="196"/>
      <c r="DT67" s="197">
        <f t="shared" si="190"/>
        <v>0</v>
      </c>
      <c r="DU67" s="196"/>
      <c r="DV67" s="196"/>
      <c r="DW67" s="197">
        <f t="shared" si="191"/>
        <v>0</v>
      </c>
      <c r="DX67" s="196"/>
      <c r="DY67" s="196"/>
      <c r="DZ67" s="197">
        <f t="shared" si="192"/>
        <v>0</v>
      </c>
      <c r="EA67" s="196"/>
      <c r="EB67" s="196"/>
      <c r="EC67" s="197">
        <f t="shared" si="193"/>
        <v>0</v>
      </c>
      <c r="ED67" s="196"/>
      <c r="EE67" s="196"/>
      <c r="EF67" s="197">
        <f t="shared" si="194"/>
        <v>0</v>
      </c>
      <c r="EG67" s="196"/>
      <c r="EH67" s="196"/>
      <c r="EI67" s="197">
        <f t="shared" si="195"/>
        <v>0</v>
      </c>
      <c r="EJ67" s="196"/>
      <c r="EK67" s="196"/>
      <c r="EL67" s="197">
        <f t="shared" si="196"/>
        <v>0</v>
      </c>
      <c r="EM67" s="196"/>
      <c r="EN67" s="196"/>
      <c r="EO67" s="197">
        <f t="shared" si="197"/>
        <v>0</v>
      </c>
      <c r="EP67" s="196"/>
      <c r="EQ67" s="196"/>
      <c r="ER67" s="197">
        <f t="shared" si="198"/>
        <v>0</v>
      </c>
      <c r="ES67" s="196"/>
      <c r="ET67" s="196"/>
      <c r="EU67" s="197">
        <f t="shared" si="199"/>
        <v>0</v>
      </c>
      <c r="EV67" s="196"/>
      <c r="EW67" s="196"/>
      <c r="EX67" s="197">
        <f t="shared" si="200"/>
        <v>0</v>
      </c>
      <c r="EY67" s="196"/>
      <c r="EZ67" s="196"/>
      <c r="FA67" s="197">
        <f t="shared" si="201"/>
        <v>0</v>
      </c>
      <c r="FB67" s="196"/>
      <c r="FC67" s="196"/>
      <c r="FD67" s="197">
        <f t="shared" si="202"/>
        <v>0</v>
      </c>
      <c r="FE67" s="196"/>
      <c r="FF67" s="196"/>
      <c r="FG67" s="197">
        <f t="shared" si="203"/>
        <v>0</v>
      </c>
      <c r="FH67" s="310"/>
      <c r="FI67" s="310"/>
      <c r="FJ67" s="197">
        <f t="shared" si="204"/>
        <v>0</v>
      </c>
      <c r="FL67" s="240"/>
    </row>
    <row r="68" spans="1:169" x14ac:dyDescent="0.2">
      <c r="A68" s="39">
        <f t="shared" si="107"/>
        <v>54</v>
      </c>
      <c r="B68" s="176"/>
      <c r="C68" s="176"/>
      <c r="D68" s="177"/>
      <c r="E68" s="38">
        <f t="shared" si="205"/>
        <v>43548</v>
      </c>
      <c r="F68" s="182"/>
      <c r="G68" s="197"/>
      <c r="H68" s="196"/>
      <c r="I68" s="196"/>
      <c r="J68" s="197">
        <f t="shared" si="165"/>
        <v>0</v>
      </c>
      <c r="K68" s="196"/>
      <c r="L68" s="196"/>
      <c r="M68" s="197">
        <f t="shared" si="166"/>
        <v>0</v>
      </c>
      <c r="N68" s="196"/>
      <c r="O68" s="196"/>
      <c r="P68" s="197">
        <f t="shared" si="167"/>
        <v>0</v>
      </c>
      <c r="Q68" s="196"/>
      <c r="R68" s="196"/>
      <c r="S68" s="197">
        <f t="shared" si="4"/>
        <v>0</v>
      </c>
      <c r="T68" s="196"/>
      <c r="U68" s="196"/>
      <c r="V68" s="197">
        <f t="shared" si="5"/>
        <v>0</v>
      </c>
      <c r="W68" s="196"/>
      <c r="X68" s="196"/>
      <c r="Y68" s="197">
        <f t="shared" si="6"/>
        <v>0</v>
      </c>
      <c r="Z68" s="196"/>
      <c r="AA68" s="196"/>
      <c r="AB68" s="197">
        <f t="shared" si="7"/>
        <v>0</v>
      </c>
      <c r="AC68" s="196"/>
      <c r="AD68" s="196"/>
      <c r="AE68" s="197">
        <f t="shared" si="8"/>
        <v>0</v>
      </c>
      <c r="AF68" s="196"/>
      <c r="AG68" s="196"/>
      <c r="AH68" s="197">
        <f t="shared" si="9"/>
        <v>0</v>
      </c>
      <c r="AI68" s="196"/>
      <c r="AJ68" s="196"/>
      <c r="AK68" s="197">
        <f t="shared" si="10"/>
        <v>0</v>
      </c>
      <c r="AL68" s="196"/>
      <c r="AM68" s="196"/>
      <c r="AN68" s="197">
        <f t="shared" si="11"/>
        <v>0</v>
      </c>
      <c r="AO68" s="196"/>
      <c r="AP68" s="196"/>
      <c r="AQ68" s="197">
        <f t="shared" si="12"/>
        <v>0</v>
      </c>
      <c r="AR68" s="196"/>
      <c r="AS68" s="196"/>
      <c r="AT68" s="197">
        <f t="shared" si="13"/>
        <v>0</v>
      </c>
      <c r="AU68" s="196"/>
      <c r="AV68" s="196"/>
      <c r="AW68" s="197">
        <f t="shared" si="14"/>
        <v>0</v>
      </c>
      <c r="AX68" s="196"/>
      <c r="AY68" s="196"/>
      <c r="AZ68" s="197">
        <f t="shared" si="15"/>
        <v>0</v>
      </c>
      <c r="BA68" s="196"/>
      <c r="BB68" s="196"/>
      <c r="BC68" s="197">
        <f t="shared" si="16"/>
        <v>0</v>
      </c>
      <c r="BD68" s="196"/>
      <c r="BE68" s="196"/>
      <c r="BF68" s="197">
        <f t="shared" si="168"/>
        <v>0</v>
      </c>
      <c r="BG68" s="196"/>
      <c r="BH68" s="196"/>
      <c r="BI68" s="197">
        <f t="shared" si="169"/>
        <v>0</v>
      </c>
      <c r="BJ68" s="196"/>
      <c r="BK68" s="196"/>
      <c r="BL68" s="197">
        <f t="shared" si="170"/>
        <v>0</v>
      </c>
      <c r="BM68" s="196"/>
      <c r="BN68" s="196"/>
      <c r="BO68" s="197">
        <f t="shared" si="171"/>
        <v>0</v>
      </c>
      <c r="BP68" s="196"/>
      <c r="BQ68" s="196"/>
      <c r="BR68" s="197">
        <f t="shared" si="172"/>
        <v>0</v>
      </c>
      <c r="BS68" s="196"/>
      <c r="BT68" s="196"/>
      <c r="BU68" s="197">
        <f t="shared" si="173"/>
        <v>0</v>
      </c>
      <c r="BV68" s="196"/>
      <c r="BW68" s="196"/>
      <c r="BX68" s="197">
        <f t="shared" si="174"/>
        <v>0</v>
      </c>
      <c r="BY68" s="196"/>
      <c r="BZ68" s="196"/>
      <c r="CA68" s="197">
        <f t="shared" si="175"/>
        <v>0</v>
      </c>
      <c r="CB68" s="196"/>
      <c r="CC68" s="196"/>
      <c r="CD68" s="197">
        <f t="shared" si="176"/>
        <v>0</v>
      </c>
      <c r="CE68" s="196"/>
      <c r="CF68" s="196"/>
      <c r="CG68" s="197">
        <f t="shared" si="177"/>
        <v>0</v>
      </c>
      <c r="CH68" s="196"/>
      <c r="CI68" s="196"/>
      <c r="CJ68" s="197">
        <f t="shared" si="178"/>
        <v>0</v>
      </c>
      <c r="CK68" s="196"/>
      <c r="CL68" s="196"/>
      <c r="CM68" s="197">
        <f t="shared" si="179"/>
        <v>0</v>
      </c>
      <c r="CN68" s="196"/>
      <c r="CO68" s="196"/>
      <c r="CP68" s="197">
        <f t="shared" si="180"/>
        <v>0</v>
      </c>
      <c r="CQ68" s="196"/>
      <c r="CR68" s="196"/>
      <c r="CS68" s="197">
        <f t="shared" si="181"/>
        <v>0</v>
      </c>
      <c r="CT68" s="196"/>
      <c r="CU68" s="196"/>
      <c r="CV68" s="197">
        <f t="shared" si="182"/>
        <v>0</v>
      </c>
      <c r="CW68" s="196"/>
      <c r="CX68" s="196"/>
      <c r="CY68" s="197">
        <f t="shared" si="183"/>
        <v>0</v>
      </c>
      <c r="CZ68" s="196"/>
      <c r="DA68" s="196"/>
      <c r="DB68" s="197">
        <f t="shared" si="184"/>
        <v>0</v>
      </c>
      <c r="DC68" s="196"/>
      <c r="DD68" s="196"/>
      <c r="DE68" s="197">
        <f t="shared" si="185"/>
        <v>0</v>
      </c>
      <c r="DF68" s="196"/>
      <c r="DG68" s="196"/>
      <c r="DH68" s="197">
        <f t="shared" si="186"/>
        <v>0</v>
      </c>
      <c r="DI68" s="196"/>
      <c r="DJ68" s="196"/>
      <c r="DK68" s="197">
        <f t="shared" si="187"/>
        <v>0</v>
      </c>
      <c r="DL68" s="196"/>
      <c r="DM68" s="196"/>
      <c r="DN68" s="197">
        <f t="shared" si="188"/>
        <v>0</v>
      </c>
      <c r="DO68" s="196"/>
      <c r="DP68" s="196"/>
      <c r="DQ68" s="197">
        <f t="shared" si="189"/>
        <v>0</v>
      </c>
      <c r="DR68" s="196"/>
      <c r="DS68" s="196"/>
      <c r="DT68" s="197">
        <f t="shared" si="190"/>
        <v>0</v>
      </c>
      <c r="DU68" s="196"/>
      <c r="DV68" s="196"/>
      <c r="DW68" s="197">
        <f t="shared" si="191"/>
        <v>0</v>
      </c>
      <c r="DX68" s="196"/>
      <c r="DY68" s="196"/>
      <c r="DZ68" s="197">
        <f t="shared" si="192"/>
        <v>0</v>
      </c>
      <c r="EA68" s="196"/>
      <c r="EB68" s="196"/>
      <c r="EC68" s="197">
        <f t="shared" si="193"/>
        <v>0</v>
      </c>
      <c r="ED68" s="196"/>
      <c r="EE68" s="196"/>
      <c r="EF68" s="197">
        <f t="shared" si="194"/>
        <v>0</v>
      </c>
      <c r="EG68" s="196"/>
      <c r="EH68" s="196"/>
      <c r="EI68" s="197">
        <f t="shared" si="195"/>
        <v>0</v>
      </c>
      <c r="EJ68" s="196"/>
      <c r="EK68" s="196"/>
      <c r="EL68" s="197">
        <f t="shared" si="196"/>
        <v>0</v>
      </c>
      <c r="EM68" s="196"/>
      <c r="EN68" s="196"/>
      <c r="EO68" s="197">
        <f t="shared" si="197"/>
        <v>0</v>
      </c>
      <c r="EP68" s="196"/>
      <c r="EQ68" s="196"/>
      <c r="ER68" s="197">
        <f t="shared" si="198"/>
        <v>0</v>
      </c>
      <c r="ES68" s="196"/>
      <c r="ET68" s="196"/>
      <c r="EU68" s="197">
        <f t="shared" si="199"/>
        <v>0</v>
      </c>
      <c r="EV68" s="196"/>
      <c r="EW68" s="196"/>
      <c r="EX68" s="197">
        <f t="shared" si="200"/>
        <v>0</v>
      </c>
      <c r="EY68" s="196"/>
      <c r="EZ68" s="196"/>
      <c r="FA68" s="197">
        <f t="shared" si="201"/>
        <v>0</v>
      </c>
      <c r="FB68" s="196"/>
      <c r="FC68" s="196"/>
      <c r="FD68" s="197">
        <f t="shared" si="202"/>
        <v>0</v>
      </c>
      <c r="FE68" s="196"/>
      <c r="FF68" s="196"/>
      <c r="FG68" s="197">
        <f t="shared" si="203"/>
        <v>0</v>
      </c>
      <c r="FH68" s="310"/>
      <c r="FI68" s="310"/>
      <c r="FJ68" s="197">
        <f t="shared" si="204"/>
        <v>0</v>
      </c>
      <c r="FL68" s="240"/>
    </row>
    <row r="69" spans="1:169" x14ac:dyDescent="0.2">
      <c r="A69" s="39">
        <f t="shared" si="107"/>
        <v>55</v>
      </c>
      <c r="B69" s="176"/>
      <c r="C69" s="176"/>
      <c r="D69" s="177"/>
      <c r="E69" s="38">
        <f t="shared" si="205"/>
        <v>43548</v>
      </c>
      <c r="F69" s="182"/>
      <c r="G69" s="197"/>
      <c r="H69" s="196"/>
      <c r="I69" s="196"/>
      <c r="J69" s="197">
        <f t="shared" si="165"/>
        <v>0</v>
      </c>
      <c r="K69" s="196"/>
      <c r="L69" s="196"/>
      <c r="M69" s="197">
        <f t="shared" si="166"/>
        <v>0</v>
      </c>
      <c r="N69" s="196"/>
      <c r="O69" s="196"/>
      <c r="P69" s="197">
        <f t="shared" si="167"/>
        <v>0</v>
      </c>
      <c r="Q69" s="196"/>
      <c r="R69" s="196"/>
      <c r="S69" s="197">
        <f t="shared" si="4"/>
        <v>0</v>
      </c>
      <c r="T69" s="196"/>
      <c r="U69" s="196"/>
      <c r="V69" s="197">
        <f t="shared" si="5"/>
        <v>0</v>
      </c>
      <c r="W69" s="196"/>
      <c r="X69" s="196"/>
      <c r="Y69" s="197">
        <f t="shared" si="6"/>
        <v>0</v>
      </c>
      <c r="Z69" s="196"/>
      <c r="AA69" s="196"/>
      <c r="AB69" s="197">
        <f t="shared" si="7"/>
        <v>0</v>
      </c>
      <c r="AC69" s="196"/>
      <c r="AD69" s="196"/>
      <c r="AE69" s="197">
        <f t="shared" si="8"/>
        <v>0</v>
      </c>
      <c r="AF69" s="196"/>
      <c r="AG69" s="196"/>
      <c r="AH69" s="197">
        <f t="shared" si="9"/>
        <v>0</v>
      </c>
      <c r="AI69" s="196"/>
      <c r="AJ69" s="196"/>
      <c r="AK69" s="197">
        <f t="shared" si="10"/>
        <v>0</v>
      </c>
      <c r="AL69" s="196"/>
      <c r="AM69" s="196"/>
      <c r="AN69" s="197">
        <f t="shared" si="11"/>
        <v>0</v>
      </c>
      <c r="AO69" s="196"/>
      <c r="AP69" s="196"/>
      <c r="AQ69" s="197">
        <f t="shared" si="12"/>
        <v>0</v>
      </c>
      <c r="AR69" s="196"/>
      <c r="AS69" s="196"/>
      <c r="AT69" s="197">
        <f t="shared" si="13"/>
        <v>0</v>
      </c>
      <c r="AU69" s="196"/>
      <c r="AV69" s="196"/>
      <c r="AW69" s="197">
        <f t="shared" si="14"/>
        <v>0</v>
      </c>
      <c r="AX69" s="196"/>
      <c r="AY69" s="196"/>
      <c r="AZ69" s="197">
        <f t="shared" si="15"/>
        <v>0</v>
      </c>
      <c r="BA69" s="196"/>
      <c r="BB69" s="196"/>
      <c r="BC69" s="197">
        <f t="shared" si="16"/>
        <v>0</v>
      </c>
      <c r="BD69" s="196"/>
      <c r="BE69" s="196"/>
      <c r="BF69" s="197">
        <f t="shared" si="168"/>
        <v>0</v>
      </c>
      <c r="BG69" s="196"/>
      <c r="BH69" s="196"/>
      <c r="BI69" s="197">
        <f t="shared" si="169"/>
        <v>0</v>
      </c>
      <c r="BJ69" s="196"/>
      <c r="BK69" s="196"/>
      <c r="BL69" s="197">
        <f t="shared" si="170"/>
        <v>0</v>
      </c>
      <c r="BM69" s="196"/>
      <c r="BN69" s="196"/>
      <c r="BO69" s="197">
        <f t="shared" si="171"/>
        <v>0</v>
      </c>
      <c r="BP69" s="196"/>
      <c r="BQ69" s="196"/>
      <c r="BR69" s="197">
        <f t="shared" si="172"/>
        <v>0</v>
      </c>
      <c r="BS69" s="196"/>
      <c r="BT69" s="196"/>
      <c r="BU69" s="197">
        <f t="shared" si="173"/>
        <v>0</v>
      </c>
      <c r="BV69" s="196"/>
      <c r="BW69" s="196"/>
      <c r="BX69" s="197">
        <f t="shared" si="174"/>
        <v>0</v>
      </c>
      <c r="BY69" s="196"/>
      <c r="BZ69" s="196"/>
      <c r="CA69" s="197">
        <f t="shared" si="175"/>
        <v>0</v>
      </c>
      <c r="CB69" s="196"/>
      <c r="CC69" s="196"/>
      <c r="CD69" s="197">
        <f t="shared" si="176"/>
        <v>0</v>
      </c>
      <c r="CE69" s="196"/>
      <c r="CF69" s="196"/>
      <c r="CG69" s="197">
        <f t="shared" si="177"/>
        <v>0</v>
      </c>
      <c r="CH69" s="196"/>
      <c r="CI69" s="196"/>
      <c r="CJ69" s="197">
        <f t="shared" si="178"/>
        <v>0</v>
      </c>
      <c r="CK69" s="196"/>
      <c r="CL69" s="196"/>
      <c r="CM69" s="197">
        <f t="shared" si="179"/>
        <v>0</v>
      </c>
      <c r="CN69" s="196"/>
      <c r="CO69" s="196"/>
      <c r="CP69" s="197">
        <f t="shared" si="180"/>
        <v>0</v>
      </c>
      <c r="CQ69" s="196"/>
      <c r="CR69" s="196"/>
      <c r="CS69" s="197">
        <f t="shared" si="181"/>
        <v>0</v>
      </c>
      <c r="CT69" s="196"/>
      <c r="CU69" s="196"/>
      <c r="CV69" s="197">
        <f t="shared" si="182"/>
        <v>0</v>
      </c>
      <c r="CW69" s="196"/>
      <c r="CX69" s="196"/>
      <c r="CY69" s="197">
        <f t="shared" si="183"/>
        <v>0</v>
      </c>
      <c r="CZ69" s="196"/>
      <c r="DA69" s="196"/>
      <c r="DB69" s="197">
        <f t="shared" si="184"/>
        <v>0</v>
      </c>
      <c r="DC69" s="196"/>
      <c r="DD69" s="196"/>
      <c r="DE69" s="197">
        <f t="shared" si="185"/>
        <v>0</v>
      </c>
      <c r="DF69" s="196"/>
      <c r="DG69" s="196"/>
      <c r="DH69" s="197">
        <f t="shared" si="186"/>
        <v>0</v>
      </c>
      <c r="DI69" s="196"/>
      <c r="DJ69" s="196"/>
      <c r="DK69" s="197">
        <f t="shared" si="187"/>
        <v>0</v>
      </c>
      <c r="DL69" s="196"/>
      <c r="DM69" s="196"/>
      <c r="DN69" s="197">
        <f t="shared" si="188"/>
        <v>0</v>
      </c>
      <c r="DO69" s="196"/>
      <c r="DP69" s="196"/>
      <c r="DQ69" s="197">
        <f t="shared" si="189"/>
        <v>0</v>
      </c>
      <c r="DR69" s="196"/>
      <c r="DS69" s="196"/>
      <c r="DT69" s="197">
        <f t="shared" si="190"/>
        <v>0</v>
      </c>
      <c r="DU69" s="196"/>
      <c r="DV69" s="196"/>
      <c r="DW69" s="197">
        <f t="shared" si="191"/>
        <v>0</v>
      </c>
      <c r="DX69" s="196"/>
      <c r="DY69" s="196"/>
      <c r="DZ69" s="197">
        <f t="shared" si="192"/>
        <v>0</v>
      </c>
      <c r="EA69" s="196"/>
      <c r="EB69" s="196"/>
      <c r="EC69" s="197">
        <f t="shared" si="193"/>
        <v>0</v>
      </c>
      <c r="ED69" s="196"/>
      <c r="EE69" s="196"/>
      <c r="EF69" s="197">
        <f t="shared" si="194"/>
        <v>0</v>
      </c>
      <c r="EG69" s="196"/>
      <c r="EH69" s="196"/>
      <c r="EI69" s="197">
        <f t="shared" si="195"/>
        <v>0</v>
      </c>
      <c r="EJ69" s="196"/>
      <c r="EK69" s="196"/>
      <c r="EL69" s="197">
        <f t="shared" si="196"/>
        <v>0</v>
      </c>
      <c r="EM69" s="196"/>
      <c r="EN69" s="196"/>
      <c r="EO69" s="197">
        <f t="shared" si="197"/>
        <v>0</v>
      </c>
      <c r="EP69" s="196"/>
      <c r="EQ69" s="196"/>
      <c r="ER69" s="197">
        <f t="shared" si="198"/>
        <v>0</v>
      </c>
      <c r="ES69" s="196"/>
      <c r="ET69" s="196"/>
      <c r="EU69" s="197">
        <f t="shared" si="199"/>
        <v>0</v>
      </c>
      <c r="EV69" s="196"/>
      <c r="EW69" s="196"/>
      <c r="EX69" s="197">
        <f t="shared" si="200"/>
        <v>0</v>
      </c>
      <c r="EY69" s="196"/>
      <c r="EZ69" s="196"/>
      <c r="FA69" s="197">
        <f t="shared" si="201"/>
        <v>0</v>
      </c>
      <c r="FB69" s="196"/>
      <c r="FC69" s="196"/>
      <c r="FD69" s="197">
        <f t="shared" si="202"/>
        <v>0</v>
      </c>
      <c r="FE69" s="196"/>
      <c r="FF69" s="196"/>
      <c r="FG69" s="197">
        <f t="shared" si="203"/>
        <v>0</v>
      </c>
      <c r="FH69" s="310"/>
      <c r="FI69" s="310"/>
      <c r="FJ69" s="197">
        <f t="shared" si="204"/>
        <v>0</v>
      </c>
      <c r="FL69" s="237"/>
    </row>
    <row r="70" spans="1:169" x14ac:dyDescent="0.2">
      <c r="A70" s="39">
        <f t="shared" si="107"/>
        <v>56</v>
      </c>
      <c r="B70" s="176"/>
      <c r="C70" s="176"/>
      <c r="D70" s="177"/>
      <c r="E70" s="38">
        <f t="shared" si="205"/>
        <v>43548</v>
      </c>
      <c r="F70" s="182"/>
      <c r="G70" s="197"/>
      <c r="H70" s="196"/>
      <c r="I70" s="196"/>
      <c r="J70" s="197">
        <f t="shared" si="165"/>
        <v>0</v>
      </c>
      <c r="K70" s="196"/>
      <c r="L70" s="196"/>
      <c r="M70" s="197">
        <f t="shared" si="166"/>
        <v>0</v>
      </c>
      <c r="N70" s="196"/>
      <c r="O70" s="196"/>
      <c r="P70" s="197">
        <f t="shared" si="167"/>
        <v>0</v>
      </c>
      <c r="Q70" s="196"/>
      <c r="R70" s="196"/>
      <c r="S70" s="197">
        <f t="shared" si="4"/>
        <v>0</v>
      </c>
      <c r="T70" s="196"/>
      <c r="U70" s="196"/>
      <c r="V70" s="197">
        <f t="shared" si="5"/>
        <v>0</v>
      </c>
      <c r="W70" s="196"/>
      <c r="X70" s="196"/>
      <c r="Y70" s="197">
        <f t="shared" si="6"/>
        <v>0</v>
      </c>
      <c r="Z70" s="196"/>
      <c r="AA70" s="196"/>
      <c r="AB70" s="197">
        <f t="shared" si="7"/>
        <v>0</v>
      </c>
      <c r="AC70" s="196"/>
      <c r="AD70" s="196"/>
      <c r="AE70" s="197">
        <f t="shared" si="8"/>
        <v>0</v>
      </c>
      <c r="AF70" s="196"/>
      <c r="AG70" s="196"/>
      <c r="AH70" s="197">
        <f t="shared" si="9"/>
        <v>0</v>
      </c>
      <c r="AI70" s="196"/>
      <c r="AJ70" s="196"/>
      <c r="AK70" s="197">
        <f t="shared" si="10"/>
        <v>0</v>
      </c>
      <c r="AL70" s="196"/>
      <c r="AM70" s="196"/>
      <c r="AN70" s="197">
        <f t="shared" si="11"/>
        <v>0</v>
      </c>
      <c r="AO70" s="196"/>
      <c r="AP70" s="196"/>
      <c r="AQ70" s="197">
        <f t="shared" si="12"/>
        <v>0</v>
      </c>
      <c r="AR70" s="196"/>
      <c r="AS70" s="196"/>
      <c r="AT70" s="197">
        <f t="shared" si="13"/>
        <v>0</v>
      </c>
      <c r="AU70" s="196"/>
      <c r="AV70" s="196"/>
      <c r="AW70" s="197">
        <f t="shared" si="14"/>
        <v>0</v>
      </c>
      <c r="AX70" s="196"/>
      <c r="AY70" s="196"/>
      <c r="AZ70" s="197">
        <f t="shared" si="15"/>
        <v>0</v>
      </c>
      <c r="BA70" s="196"/>
      <c r="BB70" s="196"/>
      <c r="BC70" s="197">
        <f t="shared" si="16"/>
        <v>0</v>
      </c>
      <c r="BD70" s="196"/>
      <c r="BE70" s="196"/>
      <c r="BF70" s="197">
        <f t="shared" si="168"/>
        <v>0</v>
      </c>
      <c r="BG70" s="196"/>
      <c r="BH70" s="196"/>
      <c r="BI70" s="197">
        <f t="shared" si="169"/>
        <v>0</v>
      </c>
      <c r="BJ70" s="196"/>
      <c r="BK70" s="196"/>
      <c r="BL70" s="197">
        <f t="shared" si="170"/>
        <v>0</v>
      </c>
      <c r="BM70" s="196"/>
      <c r="BN70" s="196"/>
      <c r="BO70" s="197">
        <f t="shared" si="171"/>
        <v>0</v>
      </c>
      <c r="BP70" s="196"/>
      <c r="BQ70" s="196"/>
      <c r="BR70" s="197">
        <f t="shared" si="172"/>
        <v>0</v>
      </c>
      <c r="BS70" s="196"/>
      <c r="BT70" s="196"/>
      <c r="BU70" s="197">
        <f t="shared" si="173"/>
        <v>0</v>
      </c>
      <c r="BV70" s="196"/>
      <c r="BW70" s="196"/>
      <c r="BX70" s="197">
        <f t="shared" si="174"/>
        <v>0</v>
      </c>
      <c r="BY70" s="196"/>
      <c r="BZ70" s="196"/>
      <c r="CA70" s="197">
        <f t="shared" si="175"/>
        <v>0</v>
      </c>
      <c r="CB70" s="196"/>
      <c r="CC70" s="196"/>
      <c r="CD70" s="197">
        <f t="shared" si="176"/>
        <v>0</v>
      </c>
      <c r="CE70" s="196"/>
      <c r="CF70" s="196"/>
      <c r="CG70" s="197">
        <f t="shared" si="177"/>
        <v>0</v>
      </c>
      <c r="CH70" s="196"/>
      <c r="CI70" s="196"/>
      <c r="CJ70" s="197">
        <f t="shared" si="178"/>
        <v>0</v>
      </c>
      <c r="CK70" s="196"/>
      <c r="CL70" s="196"/>
      <c r="CM70" s="197">
        <f t="shared" si="179"/>
        <v>0</v>
      </c>
      <c r="CN70" s="196"/>
      <c r="CO70" s="196"/>
      <c r="CP70" s="197">
        <f t="shared" si="180"/>
        <v>0</v>
      </c>
      <c r="CQ70" s="196"/>
      <c r="CR70" s="196"/>
      <c r="CS70" s="197">
        <f t="shared" si="181"/>
        <v>0</v>
      </c>
      <c r="CT70" s="196"/>
      <c r="CU70" s="196"/>
      <c r="CV70" s="197">
        <f t="shared" si="182"/>
        <v>0</v>
      </c>
      <c r="CW70" s="196"/>
      <c r="CX70" s="196"/>
      <c r="CY70" s="197">
        <f t="shared" si="183"/>
        <v>0</v>
      </c>
      <c r="CZ70" s="196"/>
      <c r="DA70" s="196"/>
      <c r="DB70" s="197">
        <f t="shared" si="184"/>
        <v>0</v>
      </c>
      <c r="DC70" s="196"/>
      <c r="DD70" s="196"/>
      <c r="DE70" s="197">
        <f t="shared" si="185"/>
        <v>0</v>
      </c>
      <c r="DF70" s="196"/>
      <c r="DG70" s="196"/>
      <c r="DH70" s="197">
        <f t="shared" si="186"/>
        <v>0</v>
      </c>
      <c r="DI70" s="196"/>
      <c r="DJ70" s="196"/>
      <c r="DK70" s="197">
        <f t="shared" si="187"/>
        <v>0</v>
      </c>
      <c r="DL70" s="196"/>
      <c r="DM70" s="196"/>
      <c r="DN70" s="197">
        <f t="shared" si="188"/>
        <v>0</v>
      </c>
      <c r="DO70" s="196"/>
      <c r="DP70" s="196"/>
      <c r="DQ70" s="197">
        <f t="shared" si="189"/>
        <v>0</v>
      </c>
      <c r="DR70" s="196"/>
      <c r="DS70" s="196"/>
      <c r="DT70" s="197">
        <f t="shared" si="190"/>
        <v>0</v>
      </c>
      <c r="DU70" s="196"/>
      <c r="DV70" s="196"/>
      <c r="DW70" s="197">
        <f t="shared" si="191"/>
        <v>0</v>
      </c>
      <c r="DX70" s="196"/>
      <c r="DY70" s="196"/>
      <c r="DZ70" s="197">
        <f t="shared" si="192"/>
        <v>0</v>
      </c>
      <c r="EA70" s="196"/>
      <c r="EB70" s="196"/>
      <c r="EC70" s="197">
        <f t="shared" si="193"/>
        <v>0</v>
      </c>
      <c r="ED70" s="196"/>
      <c r="EE70" s="196"/>
      <c r="EF70" s="197">
        <f t="shared" si="194"/>
        <v>0</v>
      </c>
      <c r="EG70" s="196"/>
      <c r="EH70" s="196"/>
      <c r="EI70" s="197">
        <f t="shared" si="195"/>
        <v>0</v>
      </c>
      <c r="EJ70" s="196"/>
      <c r="EK70" s="196"/>
      <c r="EL70" s="197">
        <f t="shared" si="196"/>
        <v>0</v>
      </c>
      <c r="EM70" s="196"/>
      <c r="EN70" s="196"/>
      <c r="EO70" s="197">
        <f t="shared" si="197"/>
        <v>0</v>
      </c>
      <c r="EP70" s="196"/>
      <c r="EQ70" s="196"/>
      <c r="ER70" s="197">
        <f t="shared" si="198"/>
        <v>0</v>
      </c>
      <c r="ES70" s="196"/>
      <c r="ET70" s="196"/>
      <c r="EU70" s="197">
        <f t="shared" si="199"/>
        <v>0</v>
      </c>
      <c r="EV70" s="196"/>
      <c r="EW70" s="196"/>
      <c r="EX70" s="197">
        <f t="shared" si="200"/>
        <v>0</v>
      </c>
      <c r="EY70" s="196"/>
      <c r="EZ70" s="196"/>
      <c r="FA70" s="197">
        <f t="shared" si="201"/>
        <v>0</v>
      </c>
      <c r="FB70" s="196"/>
      <c r="FC70" s="196"/>
      <c r="FD70" s="197">
        <f t="shared" si="202"/>
        <v>0</v>
      </c>
      <c r="FE70" s="196"/>
      <c r="FF70" s="196"/>
      <c r="FG70" s="197">
        <f t="shared" si="203"/>
        <v>0</v>
      </c>
      <c r="FH70" s="310"/>
      <c r="FI70" s="310"/>
      <c r="FJ70" s="197">
        <f t="shared" si="204"/>
        <v>0</v>
      </c>
    </row>
    <row r="71" spans="1:169" x14ac:dyDescent="0.2">
      <c r="A71" s="39">
        <f t="shared" si="107"/>
        <v>57</v>
      </c>
      <c r="B71" s="176"/>
      <c r="C71" s="176"/>
      <c r="D71" s="177"/>
      <c r="E71" s="38">
        <f t="shared" si="205"/>
        <v>43548</v>
      </c>
      <c r="F71" s="182"/>
      <c r="G71" s="197"/>
      <c r="H71" s="196"/>
      <c r="I71" s="196"/>
      <c r="J71" s="197">
        <f t="shared" si="165"/>
        <v>0</v>
      </c>
      <c r="K71" s="196"/>
      <c r="L71" s="196"/>
      <c r="M71" s="197">
        <f t="shared" si="166"/>
        <v>0</v>
      </c>
      <c r="N71" s="196"/>
      <c r="O71" s="196"/>
      <c r="P71" s="197">
        <f t="shared" si="167"/>
        <v>0</v>
      </c>
      <c r="Q71" s="196"/>
      <c r="R71" s="196"/>
      <c r="S71" s="197">
        <f t="shared" si="4"/>
        <v>0</v>
      </c>
      <c r="T71" s="196"/>
      <c r="U71" s="196"/>
      <c r="V71" s="197">
        <f t="shared" si="5"/>
        <v>0</v>
      </c>
      <c r="W71" s="196"/>
      <c r="X71" s="196"/>
      <c r="Y71" s="197">
        <f t="shared" si="6"/>
        <v>0</v>
      </c>
      <c r="Z71" s="196"/>
      <c r="AA71" s="196"/>
      <c r="AB71" s="197">
        <f t="shared" si="7"/>
        <v>0</v>
      </c>
      <c r="AC71" s="196"/>
      <c r="AD71" s="196"/>
      <c r="AE71" s="197">
        <f t="shared" si="8"/>
        <v>0</v>
      </c>
      <c r="AF71" s="196"/>
      <c r="AG71" s="196"/>
      <c r="AH71" s="197">
        <f t="shared" si="9"/>
        <v>0</v>
      </c>
      <c r="AI71" s="196"/>
      <c r="AJ71" s="196"/>
      <c r="AK71" s="197">
        <f t="shared" si="10"/>
        <v>0</v>
      </c>
      <c r="AL71" s="196"/>
      <c r="AM71" s="196"/>
      <c r="AN71" s="197">
        <f t="shared" si="11"/>
        <v>0</v>
      </c>
      <c r="AO71" s="196"/>
      <c r="AP71" s="196"/>
      <c r="AQ71" s="197">
        <f t="shared" si="12"/>
        <v>0</v>
      </c>
      <c r="AR71" s="196"/>
      <c r="AS71" s="196"/>
      <c r="AT71" s="197">
        <f t="shared" si="13"/>
        <v>0</v>
      </c>
      <c r="AU71" s="196"/>
      <c r="AV71" s="196"/>
      <c r="AW71" s="197">
        <f t="shared" si="14"/>
        <v>0</v>
      </c>
      <c r="AX71" s="196"/>
      <c r="AY71" s="196"/>
      <c r="AZ71" s="197">
        <f t="shared" si="15"/>
        <v>0</v>
      </c>
      <c r="BA71" s="196"/>
      <c r="BB71" s="196"/>
      <c r="BC71" s="197">
        <f t="shared" si="16"/>
        <v>0</v>
      </c>
      <c r="BD71" s="196"/>
      <c r="BE71" s="196"/>
      <c r="BF71" s="197">
        <f t="shared" si="168"/>
        <v>0</v>
      </c>
      <c r="BG71" s="196"/>
      <c r="BH71" s="196"/>
      <c r="BI71" s="197">
        <f t="shared" si="169"/>
        <v>0</v>
      </c>
      <c r="BJ71" s="196"/>
      <c r="BK71" s="196"/>
      <c r="BL71" s="197">
        <f t="shared" si="170"/>
        <v>0</v>
      </c>
      <c r="BM71" s="196"/>
      <c r="BN71" s="196"/>
      <c r="BO71" s="197">
        <f t="shared" si="171"/>
        <v>0</v>
      </c>
      <c r="BP71" s="196"/>
      <c r="BQ71" s="196"/>
      <c r="BR71" s="197">
        <f t="shared" si="172"/>
        <v>0</v>
      </c>
      <c r="BS71" s="196"/>
      <c r="BT71" s="196"/>
      <c r="BU71" s="197">
        <f t="shared" si="173"/>
        <v>0</v>
      </c>
      <c r="BV71" s="196"/>
      <c r="BW71" s="196"/>
      <c r="BX71" s="197">
        <f t="shared" si="174"/>
        <v>0</v>
      </c>
      <c r="BY71" s="196"/>
      <c r="BZ71" s="196"/>
      <c r="CA71" s="197">
        <f t="shared" si="175"/>
        <v>0</v>
      </c>
      <c r="CB71" s="196"/>
      <c r="CC71" s="196"/>
      <c r="CD71" s="197">
        <f t="shared" si="176"/>
        <v>0</v>
      </c>
      <c r="CE71" s="196"/>
      <c r="CF71" s="196"/>
      <c r="CG71" s="197">
        <f t="shared" si="177"/>
        <v>0</v>
      </c>
      <c r="CH71" s="196"/>
      <c r="CI71" s="196"/>
      <c r="CJ71" s="197">
        <f t="shared" si="178"/>
        <v>0</v>
      </c>
      <c r="CK71" s="196"/>
      <c r="CL71" s="196"/>
      <c r="CM71" s="197">
        <f t="shared" si="179"/>
        <v>0</v>
      </c>
      <c r="CN71" s="196"/>
      <c r="CO71" s="196"/>
      <c r="CP71" s="197">
        <f t="shared" si="180"/>
        <v>0</v>
      </c>
      <c r="CQ71" s="196"/>
      <c r="CR71" s="196"/>
      <c r="CS71" s="197">
        <f t="shared" si="181"/>
        <v>0</v>
      </c>
      <c r="CT71" s="196"/>
      <c r="CU71" s="196"/>
      <c r="CV71" s="197">
        <f t="shared" si="182"/>
        <v>0</v>
      </c>
      <c r="CW71" s="196"/>
      <c r="CX71" s="196"/>
      <c r="CY71" s="197">
        <f t="shared" si="183"/>
        <v>0</v>
      </c>
      <c r="CZ71" s="196"/>
      <c r="DA71" s="196"/>
      <c r="DB71" s="197">
        <f t="shared" si="184"/>
        <v>0</v>
      </c>
      <c r="DC71" s="196"/>
      <c r="DD71" s="196"/>
      <c r="DE71" s="197">
        <f t="shared" si="185"/>
        <v>0</v>
      </c>
      <c r="DF71" s="196"/>
      <c r="DG71" s="196"/>
      <c r="DH71" s="197">
        <f t="shared" si="186"/>
        <v>0</v>
      </c>
      <c r="DI71" s="196"/>
      <c r="DJ71" s="196"/>
      <c r="DK71" s="197">
        <f t="shared" si="187"/>
        <v>0</v>
      </c>
      <c r="DL71" s="196"/>
      <c r="DM71" s="196"/>
      <c r="DN71" s="197">
        <f t="shared" si="188"/>
        <v>0</v>
      </c>
      <c r="DO71" s="196"/>
      <c r="DP71" s="196"/>
      <c r="DQ71" s="197">
        <f t="shared" si="189"/>
        <v>0</v>
      </c>
      <c r="DR71" s="196"/>
      <c r="DS71" s="196"/>
      <c r="DT71" s="197">
        <f t="shared" si="190"/>
        <v>0</v>
      </c>
      <c r="DU71" s="196"/>
      <c r="DV71" s="196"/>
      <c r="DW71" s="197">
        <f t="shared" si="191"/>
        <v>0</v>
      </c>
      <c r="DX71" s="196"/>
      <c r="DY71" s="196"/>
      <c r="DZ71" s="197">
        <f t="shared" si="192"/>
        <v>0</v>
      </c>
      <c r="EA71" s="196"/>
      <c r="EB71" s="196"/>
      <c r="EC71" s="197">
        <f t="shared" si="193"/>
        <v>0</v>
      </c>
      <c r="ED71" s="196"/>
      <c r="EE71" s="196"/>
      <c r="EF71" s="197">
        <f t="shared" si="194"/>
        <v>0</v>
      </c>
      <c r="EG71" s="196"/>
      <c r="EH71" s="196"/>
      <c r="EI71" s="197">
        <f t="shared" si="195"/>
        <v>0</v>
      </c>
      <c r="EJ71" s="196"/>
      <c r="EK71" s="196"/>
      <c r="EL71" s="197">
        <f t="shared" si="196"/>
        <v>0</v>
      </c>
      <c r="EM71" s="196"/>
      <c r="EN71" s="196"/>
      <c r="EO71" s="197">
        <f t="shared" si="197"/>
        <v>0</v>
      </c>
      <c r="EP71" s="196"/>
      <c r="EQ71" s="196"/>
      <c r="ER71" s="197">
        <f t="shared" si="198"/>
        <v>0</v>
      </c>
      <c r="ES71" s="196"/>
      <c r="ET71" s="196"/>
      <c r="EU71" s="197">
        <f t="shared" si="199"/>
        <v>0</v>
      </c>
      <c r="EV71" s="196"/>
      <c r="EW71" s="196"/>
      <c r="EX71" s="197">
        <f t="shared" si="200"/>
        <v>0</v>
      </c>
      <c r="EY71" s="196"/>
      <c r="EZ71" s="196"/>
      <c r="FA71" s="197">
        <f t="shared" si="201"/>
        <v>0</v>
      </c>
      <c r="FB71" s="196"/>
      <c r="FC71" s="196"/>
      <c r="FD71" s="197">
        <f t="shared" si="202"/>
        <v>0</v>
      </c>
      <c r="FE71" s="196"/>
      <c r="FF71" s="196"/>
      <c r="FG71" s="197">
        <f t="shared" si="203"/>
        <v>0</v>
      </c>
      <c r="FH71" s="310"/>
      <c r="FI71" s="310"/>
      <c r="FJ71" s="197">
        <f t="shared" si="204"/>
        <v>0</v>
      </c>
    </row>
    <row r="72" spans="1:169" x14ac:dyDescent="0.2">
      <c r="A72" s="39">
        <f t="shared" si="107"/>
        <v>58</v>
      </c>
      <c r="B72" s="176"/>
      <c r="C72" s="176"/>
      <c r="D72" s="177"/>
      <c r="E72" s="38">
        <f t="shared" si="205"/>
        <v>43548</v>
      </c>
      <c r="F72" s="182"/>
      <c r="G72" s="197"/>
      <c r="H72" s="196"/>
      <c r="I72" s="196"/>
      <c r="J72" s="197">
        <f t="shared" si="165"/>
        <v>0</v>
      </c>
      <c r="K72" s="196"/>
      <c r="L72" s="196"/>
      <c r="M72" s="197">
        <f t="shared" si="166"/>
        <v>0</v>
      </c>
      <c r="N72" s="196"/>
      <c r="O72" s="196"/>
      <c r="P72" s="197">
        <f t="shared" si="167"/>
        <v>0</v>
      </c>
      <c r="Q72" s="196"/>
      <c r="R72" s="196"/>
      <c r="S72" s="197">
        <f t="shared" si="4"/>
        <v>0</v>
      </c>
      <c r="T72" s="196"/>
      <c r="U72" s="196"/>
      <c r="V72" s="197">
        <f t="shared" si="5"/>
        <v>0</v>
      </c>
      <c r="W72" s="196"/>
      <c r="X72" s="196"/>
      <c r="Y72" s="197">
        <f t="shared" si="6"/>
        <v>0</v>
      </c>
      <c r="Z72" s="196"/>
      <c r="AA72" s="196"/>
      <c r="AB72" s="197">
        <f t="shared" si="7"/>
        <v>0</v>
      </c>
      <c r="AC72" s="196"/>
      <c r="AD72" s="196"/>
      <c r="AE72" s="197">
        <f t="shared" si="8"/>
        <v>0</v>
      </c>
      <c r="AF72" s="196"/>
      <c r="AG72" s="196"/>
      <c r="AH72" s="197">
        <f t="shared" si="9"/>
        <v>0</v>
      </c>
      <c r="AI72" s="196"/>
      <c r="AJ72" s="196"/>
      <c r="AK72" s="197">
        <f t="shared" si="10"/>
        <v>0</v>
      </c>
      <c r="AL72" s="196"/>
      <c r="AM72" s="196"/>
      <c r="AN72" s="197">
        <f t="shared" si="11"/>
        <v>0</v>
      </c>
      <c r="AO72" s="196"/>
      <c r="AP72" s="196"/>
      <c r="AQ72" s="197">
        <f t="shared" si="12"/>
        <v>0</v>
      </c>
      <c r="AR72" s="196"/>
      <c r="AS72" s="196"/>
      <c r="AT72" s="197">
        <f t="shared" si="13"/>
        <v>0</v>
      </c>
      <c r="AU72" s="196"/>
      <c r="AV72" s="196"/>
      <c r="AW72" s="197">
        <f t="shared" si="14"/>
        <v>0</v>
      </c>
      <c r="AX72" s="196"/>
      <c r="AY72" s="196"/>
      <c r="AZ72" s="197">
        <f t="shared" si="15"/>
        <v>0</v>
      </c>
      <c r="BA72" s="196"/>
      <c r="BB72" s="196"/>
      <c r="BC72" s="197">
        <f t="shared" si="16"/>
        <v>0</v>
      </c>
      <c r="BD72" s="196"/>
      <c r="BE72" s="196"/>
      <c r="BF72" s="197">
        <f t="shared" si="168"/>
        <v>0</v>
      </c>
      <c r="BG72" s="196"/>
      <c r="BH72" s="196"/>
      <c r="BI72" s="197">
        <f t="shared" si="169"/>
        <v>0</v>
      </c>
      <c r="BJ72" s="196"/>
      <c r="BK72" s="196"/>
      <c r="BL72" s="197">
        <f t="shared" si="170"/>
        <v>0</v>
      </c>
      <c r="BM72" s="196"/>
      <c r="BN72" s="196"/>
      <c r="BO72" s="197">
        <f t="shared" si="171"/>
        <v>0</v>
      </c>
      <c r="BP72" s="196"/>
      <c r="BQ72" s="196"/>
      <c r="BR72" s="197">
        <f t="shared" si="172"/>
        <v>0</v>
      </c>
      <c r="BS72" s="196"/>
      <c r="BT72" s="196"/>
      <c r="BU72" s="197">
        <f t="shared" si="173"/>
        <v>0</v>
      </c>
      <c r="BV72" s="196"/>
      <c r="BW72" s="196"/>
      <c r="BX72" s="197">
        <f t="shared" si="174"/>
        <v>0</v>
      </c>
      <c r="BY72" s="196"/>
      <c r="BZ72" s="196"/>
      <c r="CA72" s="197">
        <f t="shared" si="175"/>
        <v>0</v>
      </c>
      <c r="CB72" s="196"/>
      <c r="CC72" s="196"/>
      <c r="CD72" s="197">
        <f t="shared" si="176"/>
        <v>0</v>
      </c>
      <c r="CE72" s="196"/>
      <c r="CF72" s="196"/>
      <c r="CG72" s="197">
        <f t="shared" si="177"/>
        <v>0</v>
      </c>
      <c r="CH72" s="196"/>
      <c r="CI72" s="196"/>
      <c r="CJ72" s="197">
        <f t="shared" si="178"/>
        <v>0</v>
      </c>
      <c r="CK72" s="196"/>
      <c r="CL72" s="196"/>
      <c r="CM72" s="197">
        <f t="shared" si="179"/>
        <v>0</v>
      </c>
      <c r="CN72" s="196"/>
      <c r="CO72" s="196"/>
      <c r="CP72" s="197">
        <f t="shared" si="180"/>
        <v>0</v>
      </c>
      <c r="CQ72" s="196"/>
      <c r="CR72" s="196"/>
      <c r="CS72" s="197">
        <f t="shared" si="181"/>
        <v>0</v>
      </c>
      <c r="CT72" s="196"/>
      <c r="CU72" s="196"/>
      <c r="CV72" s="197">
        <f t="shared" si="182"/>
        <v>0</v>
      </c>
      <c r="CW72" s="196"/>
      <c r="CX72" s="196"/>
      <c r="CY72" s="197">
        <f t="shared" si="183"/>
        <v>0</v>
      </c>
      <c r="CZ72" s="196"/>
      <c r="DA72" s="196"/>
      <c r="DB72" s="197">
        <f t="shared" si="184"/>
        <v>0</v>
      </c>
      <c r="DC72" s="196"/>
      <c r="DD72" s="196"/>
      <c r="DE72" s="197">
        <f t="shared" si="185"/>
        <v>0</v>
      </c>
      <c r="DF72" s="196"/>
      <c r="DG72" s="196"/>
      <c r="DH72" s="197">
        <f t="shared" si="186"/>
        <v>0</v>
      </c>
      <c r="DI72" s="196"/>
      <c r="DJ72" s="196"/>
      <c r="DK72" s="197">
        <f t="shared" si="187"/>
        <v>0</v>
      </c>
      <c r="DL72" s="196"/>
      <c r="DM72" s="196"/>
      <c r="DN72" s="197">
        <f t="shared" si="188"/>
        <v>0</v>
      </c>
      <c r="DO72" s="196"/>
      <c r="DP72" s="196"/>
      <c r="DQ72" s="197">
        <f t="shared" si="189"/>
        <v>0</v>
      </c>
      <c r="DR72" s="196"/>
      <c r="DS72" s="196"/>
      <c r="DT72" s="197">
        <f t="shared" si="190"/>
        <v>0</v>
      </c>
      <c r="DU72" s="196"/>
      <c r="DV72" s="196"/>
      <c r="DW72" s="197">
        <f t="shared" si="191"/>
        <v>0</v>
      </c>
      <c r="DX72" s="196"/>
      <c r="DY72" s="196"/>
      <c r="DZ72" s="197">
        <f t="shared" si="192"/>
        <v>0</v>
      </c>
      <c r="EA72" s="196"/>
      <c r="EB72" s="196"/>
      <c r="EC72" s="197">
        <f t="shared" si="193"/>
        <v>0</v>
      </c>
      <c r="ED72" s="196"/>
      <c r="EE72" s="196"/>
      <c r="EF72" s="197">
        <f t="shared" si="194"/>
        <v>0</v>
      </c>
      <c r="EG72" s="196"/>
      <c r="EH72" s="196"/>
      <c r="EI72" s="197">
        <f t="shared" si="195"/>
        <v>0</v>
      </c>
      <c r="EJ72" s="196"/>
      <c r="EK72" s="196"/>
      <c r="EL72" s="197">
        <f t="shared" si="196"/>
        <v>0</v>
      </c>
      <c r="EM72" s="196"/>
      <c r="EN72" s="196"/>
      <c r="EO72" s="197">
        <f t="shared" si="197"/>
        <v>0</v>
      </c>
      <c r="EP72" s="196"/>
      <c r="EQ72" s="196"/>
      <c r="ER72" s="197">
        <f t="shared" si="198"/>
        <v>0</v>
      </c>
      <c r="ES72" s="196"/>
      <c r="ET72" s="196"/>
      <c r="EU72" s="197">
        <f t="shared" si="199"/>
        <v>0</v>
      </c>
      <c r="EV72" s="196"/>
      <c r="EW72" s="196"/>
      <c r="EX72" s="197">
        <f t="shared" si="200"/>
        <v>0</v>
      </c>
      <c r="EY72" s="196"/>
      <c r="EZ72" s="196"/>
      <c r="FA72" s="197">
        <f t="shared" si="201"/>
        <v>0</v>
      </c>
      <c r="FB72" s="196"/>
      <c r="FC72" s="196"/>
      <c r="FD72" s="197">
        <f t="shared" si="202"/>
        <v>0</v>
      </c>
      <c r="FE72" s="196"/>
      <c r="FF72" s="196"/>
      <c r="FG72" s="197">
        <f t="shared" si="203"/>
        <v>0</v>
      </c>
      <c r="FH72" s="310"/>
      <c r="FI72" s="310"/>
      <c r="FJ72" s="197">
        <f t="shared" si="204"/>
        <v>0</v>
      </c>
    </row>
    <row r="73" spans="1:169" x14ac:dyDescent="0.2">
      <c r="A73" s="39">
        <f t="shared" si="107"/>
        <v>59</v>
      </c>
      <c r="B73" s="176"/>
      <c r="C73" s="176"/>
      <c r="D73" s="177"/>
      <c r="E73" s="38">
        <f t="shared" si="205"/>
        <v>43548</v>
      </c>
      <c r="F73" s="182"/>
      <c r="G73" s="197"/>
      <c r="H73" s="196"/>
      <c r="I73" s="196"/>
      <c r="J73" s="197">
        <f t="shared" si="165"/>
        <v>0</v>
      </c>
      <c r="K73" s="196"/>
      <c r="L73" s="196"/>
      <c r="M73" s="197">
        <f t="shared" si="166"/>
        <v>0</v>
      </c>
      <c r="N73" s="196"/>
      <c r="O73" s="196"/>
      <c r="P73" s="197">
        <f t="shared" si="167"/>
        <v>0</v>
      </c>
      <c r="Q73" s="196"/>
      <c r="R73" s="196"/>
      <c r="S73" s="197">
        <f t="shared" si="4"/>
        <v>0</v>
      </c>
      <c r="T73" s="196"/>
      <c r="U73" s="196"/>
      <c r="V73" s="197">
        <f t="shared" si="5"/>
        <v>0</v>
      </c>
      <c r="W73" s="196"/>
      <c r="X73" s="196"/>
      <c r="Y73" s="197">
        <f t="shared" si="6"/>
        <v>0</v>
      </c>
      <c r="Z73" s="196"/>
      <c r="AA73" s="196"/>
      <c r="AB73" s="197">
        <f t="shared" si="7"/>
        <v>0</v>
      </c>
      <c r="AC73" s="196"/>
      <c r="AD73" s="196"/>
      <c r="AE73" s="197">
        <f t="shared" si="8"/>
        <v>0</v>
      </c>
      <c r="AF73" s="196"/>
      <c r="AG73" s="196"/>
      <c r="AH73" s="197">
        <f t="shared" si="9"/>
        <v>0</v>
      </c>
      <c r="AI73" s="196"/>
      <c r="AJ73" s="196"/>
      <c r="AK73" s="197">
        <f t="shared" si="10"/>
        <v>0</v>
      </c>
      <c r="AL73" s="196"/>
      <c r="AM73" s="196"/>
      <c r="AN73" s="197">
        <f t="shared" si="11"/>
        <v>0</v>
      </c>
      <c r="AO73" s="196"/>
      <c r="AP73" s="196"/>
      <c r="AQ73" s="197">
        <f t="shared" si="12"/>
        <v>0</v>
      </c>
      <c r="AR73" s="196"/>
      <c r="AS73" s="196"/>
      <c r="AT73" s="197">
        <f t="shared" si="13"/>
        <v>0</v>
      </c>
      <c r="AU73" s="196"/>
      <c r="AV73" s="196"/>
      <c r="AW73" s="197">
        <f t="shared" si="14"/>
        <v>0</v>
      </c>
      <c r="AX73" s="196"/>
      <c r="AY73" s="196"/>
      <c r="AZ73" s="197">
        <f t="shared" si="15"/>
        <v>0</v>
      </c>
      <c r="BA73" s="196"/>
      <c r="BB73" s="196"/>
      <c r="BC73" s="197">
        <f t="shared" si="16"/>
        <v>0</v>
      </c>
      <c r="BD73" s="196"/>
      <c r="BE73" s="196"/>
      <c r="BF73" s="197">
        <f t="shared" si="168"/>
        <v>0</v>
      </c>
      <c r="BG73" s="196"/>
      <c r="BH73" s="196"/>
      <c r="BI73" s="197">
        <f t="shared" si="169"/>
        <v>0</v>
      </c>
      <c r="BJ73" s="196"/>
      <c r="BK73" s="196"/>
      <c r="BL73" s="197">
        <f t="shared" si="170"/>
        <v>0</v>
      </c>
      <c r="BM73" s="196"/>
      <c r="BN73" s="196"/>
      <c r="BO73" s="197">
        <f t="shared" si="171"/>
        <v>0</v>
      </c>
      <c r="BP73" s="196"/>
      <c r="BQ73" s="196"/>
      <c r="BR73" s="197">
        <f t="shared" si="172"/>
        <v>0</v>
      </c>
      <c r="BS73" s="196"/>
      <c r="BT73" s="196"/>
      <c r="BU73" s="197">
        <f t="shared" si="173"/>
        <v>0</v>
      </c>
      <c r="BV73" s="196"/>
      <c r="BW73" s="196"/>
      <c r="BX73" s="197">
        <f t="shared" si="174"/>
        <v>0</v>
      </c>
      <c r="BY73" s="196"/>
      <c r="BZ73" s="196"/>
      <c r="CA73" s="197">
        <f t="shared" si="175"/>
        <v>0</v>
      </c>
      <c r="CB73" s="196"/>
      <c r="CC73" s="196"/>
      <c r="CD73" s="197">
        <f t="shared" si="176"/>
        <v>0</v>
      </c>
      <c r="CE73" s="196"/>
      <c r="CF73" s="196"/>
      <c r="CG73" s="197">
        <f t="shared" si="177"/>
        <v>0</v>
      </c>
      <c r="CH73" s="196"/>
      <c r="CI73" s="196"/>
      <c r="CJ73" s="197">
        <f t="shared" si="178"/>
        <v>0</v>
      </c>
      <c r="CK73" s="196"/>
      <c r="CL73" s="196"/>
      <c r="CM73" s="197">
        <f t="shared" si="179"/>
        <v>0</v>
      </c>
      <c r="CN73" s="196"/>
      <c r="CO73" s="196"/>
      <c r="CP73" s="197">
        <f t="shared" si="180"/>
        <v>0</v>
      </c>
      <c r="CQ73" s="196"/>
      <c r="CR73" s="196"/>
      <c r="CS73" s="197">
        <f t="shared" si="181"/>
        <v>0</v>
      </c>
      <c r="CT73" s="196"/>
      <c r="CU73" s="196"/>
      <c r="CV73" s="197">
        <f t="shared" si="182"/>
        <v>0</v>
      </c>
      <c r="CW73" s="196"/>
      <c r="CX73" s="196"/>
      <c r="CY73" s="197">
        <f t="shared" si="183"/>
        <v>0</v>
      </c>
      <c r="CZ73" s="196"/>
      <c r="DA73" s="196"/>
      <c r="DB73" s="197">
        <f t="shared" si="184"/>
        <v>0</v>
      </c>
      <c r="DC73" s="196"/>
      <c r="DD73" s="196"/>
      <c r="DE73" s="197">
        <f t="shared" si="185"/>
        <v>0</v>
      </c>
      <c r="DF73" s="196"/>
      <c r="DG73" s="196"/>
      <c r="DH73" s="197">
        <f t="shared" si="186"/>
        <v>0</v>
      </c>
      <c r="DI73" s="196"/>
      <c r="DJ73" s="196"/>
      <c r="DK73" s="197">
        <f t="shared" si="187"/>
        <v>0</v>
      </c>
      <c r="DL73" s="196"/>
      <c r="DM73" s="196"/>
      <c r="DN73" s="197">
        <f t="shared" si="188"/>
        <v>0</v>
      </c>
      <c r="DO73" s="196"/>
      <c r="DP73" s="196"/>
      <c r="DQ73" s="197">
        <f t="shared" si="189"/>
        <v>0</v>
      </c>
      <c r="DR73" s="196"/>
      <c r="DS73" s="196"/>
      <c r="DT73" s="197">
        <f t="shared" si="190"/>
        <v>0</v>
      </c>
      <c r="DU73" s="196"/>
      <c r="DV73" s="196"/>
      <c r="DW73" s="197">
        <f t="shared" si="191"/>
        <v>0</v>
      </c>
      <c r="DX73" s="196"/>
      <c r="DY73" s="196"/>
      <c r="DZ73" s="197">
        <f t="shared" si="192"/>
        <v>0</v>
      </c>
      <c r="EA73" s="196"/>
      <c r="EB73" s="196"/>
      <c r="EC73" s="197">
        <f t="shared" si="193"/>
        <v>0</v>
      </c>
      <c r="ED73" s="196"/>
      <c r="EE73" s="196"/>
      <c r="EF73" s="197">
        <f t="shared" si="194"/>
        <v>0</v>
      </c>
      <c r="EG73" s="196"/>
      <c r="EH73" s="196"/>
      <c r="EI73" s="197">
        <f t="shared" si="195"/>
        <v>0</v>
      </c>
      <c r="EJ73" s="196"/>
      <c r="EK73" s="196"/>
      <c r="EL73" s="197">
        <f t="shared" si="196"/>
        <v>0</v>
      </c>
      <c r="EM73" s="196"/>
      <c r="EN73" s="196"/>
      <c r="EO73" s="197">
        <f t="shared" si="197"/>
        <v>0</v>
      </c>
      <c r="EP73" s="196"/>
      <c r="EQ73" s="196"/>
      <c r="ER73" s="197">
        <f t="shared" si="198"/>
        <v>0</v>
      </c>
      <c r="ES73" s="196"/>
      <c r="ET73" s="196"/>
      <c r="EU73" s="197">
        <f t="shared" si="199"/>
        <v>0</v>
      </c>
      <c r="EV73" s="196"/>
      <c r="EW73" s="196"/>
      <c r="EX73" s="197">
        <f t="shared" si="200"/>
        <v>0</v>
      </c>
      <c r="EY73" s="196"/>
      <c r="EZ73" s="196"/>
      <c r="FA73" s="197">
        <f t="shared" si="201"/>
        <v>0</v>
      </c>
      <c r="FB73" s="196"/>
      <c r="FC73" s="196"/>
      <c r="FD73" s="197">
        <f t="shared" si="202"/>
        <v>0</v>
      </c>
      <c r="FE73" s="196"/>
      <c r="FF73" s="196"/>
      <c r="FG73" s="197">
        <f t="shared" si="203"/>
        <v>0</v>
      </c>
      <c r="FH73" s="310"/>
      <c r="FI73" s="310"/>
      <c r="FJ73" s="197">
        <f t="shared" si="204"/>
        <v>0</v>
      </c>
    </row>
    <row r="74" spans="1:169" x14ac:dyDescent="0.2">
      <c r="A74" s="39">
        <f t="shared" si="107"/>
        <v>60</v>
      </c>
      <c r="B74" s="176"/>
      <c r="C74" s="176"/>
      <c r="D74" s="177"/>
      <c r="E74" s="38">
        <f t="shared" si="205"/>
        <v>43548</v>
      </c>
      <c r="F74" s="182"/>
      <c r="G74" s="197"/>
      <c r="H74" s="196"/>
      <c r="I74" s="196"/>
      <c r="J74" s="197">
        <f t="shared" si="165"/>
        <v>0</v>
      </c>
      <c r="K74" s="196"/>
      <c r="L74" s="196"/>
      <c r="M74" s="197">
        <f t="shared" si="166"/>
        <v>0</v>
      </c>
      <c r="N74" s="196"/>
      <c r="O74" s="196"/>
      <c r="P74" s="197">
        <f t="shared" si="167"/>
        <v>0</v>
      </c>
      <c r="Q74" s="196"/>
      <c r="R74" s="196"/>
      <c r="S74" s="197">
        <f t="shared" si="4"/>
        <v>0</v>
      </c>
      <c r="T74" s="196"/>
      <c r="U74" s="196"/>
      <c r="V74" s="197">
        <f t="shared" si="5"/>
        <v>0</v>
      </c>
      <c r="W74" s="196"/>
      <c r="X74" s="196"/>
      <c r="Y74" s="197">
        <f t="shared" si="6"/>
        <v>0</v>
      </c>
      <c r="Z74" s="196"/>
      <c r="AA74" s="196"/>
      <c r="AB74" s="197">
        <f t="shared" si="7"/>
        <v>0</v>
      </c>
      <c r="AC74" s="196"/>
      <c r="AD74" s="196"/>
      <c r="AE74" s="197">
        <f t="shared" si="8"/>
        <v>0</v>
      </c>
      <c r="AF74" s="196"/>
      <c r="AG74" s="196"/>
      <c r="AH74" s="197">
        <f t="shared" si="9"/>
        <v>0</v>
      </c>
      <c r="AI74" s="196"/>
      <c r="AJ74" s="196"/>
      <c r="AK74" s="197">
        <f t="shared" si="10"/>
        <v>0</v>
      </c>
      <c r="AL74" s="196"/>
      <c r="AM74" s="196"/>
      <c r="AN74" s="197">
        <f t="shared" si="11"/>
        <v>0</v>
      </c>
      <c r="AO74" s="196"/>
      <c r="AP74" s="196"/>
      <c r="AQ74" s="197">
        <f t="shared" si="12"/>
        <v>0</v>
      </c>
      <c r="AR74" s="196"/>
      <c r="AS74" s="196"/>
      <c r="AT74" s="197">
        <f t="shared" si="13"/>
        <v>0</v>
      </c>
      <c r="AU74" s="196"/>
      <c r="AV74" s="196"/>
      <c r="AW74" s="197">
        <f t="shared" si="14"/>
        <v>0</v>
      </c>
      <c r="AX74" s="196"/>
      <c r="AY74" s="196"/>
      <c r="AZ74" s="197">
        <f t="shared" si="15"/>
        <v>0</v>
      </c>
      <c r="BA74" s="196"/>
      <c r="BB74" s="196"/>
      <c r="BC74" s="197">
        <f t="shared" si="16"/>
        <v>0</v>
      </c>
      <c r="BD74" s="196"/>
      <c r="BE74" s="196"/>
      <c r="BF74" s="197">
        <f t="shared" si="168"/>
        <v>0</v>
      </c>
      <c r="BG74" s="196"/>
      <c r="BH74" s="196"/>
      <c r="BI74" s="197">
        <f t="shared" si="169"/>
        <v>0</v>
      </c>
      <c r="BJ74" s="196"/>
      <c r="BK74" s="196"/>
      <c r="BL74" s="197">
        <f t="shared" si="170"/>
        <v>0</v>
      </c>
      <c r="BM74" s="196"/>
      <c r="BN74" s="196"/>
      <c r="BO74" s="197">
        <f t="shared" si="171"/>
        <v>0</v>
      </c>
      <c r="BP74" s="196"/>
      <c r="BQ74" s="196"/>
      <c r="BR74" s="197">
        <f t="shared" si="172"/>
        <v>0</v>
      </c>
      <c r="BS74" s="196"/>
      <c r="BT74" s="196"/>
      <c r="BU74" s="197">
        <f t="shared" si="173"/>
        <v>0</v>
      </c>
      <c r="BV74" s="196"/>
      <c r="BW74" s="196"/>
      <c r="BX74" s="197">
        <f t="shared" si="174"/>
        <v>0</v>
      </c>
      <c r="BY74" s="196"/>
      <c r="BZ74" s="196"/>
      <c r="CA74" s="197">
        <f t="shared" si="175"/>
        <v>0</v>
      </c>
      <c r="CB74" s="196"/>
      <c r="CC74" s="196"/>
      <c r="CD74" s="197">
        <f t="shared" si="176"/>
        <v>0</v>
      </c>
      <c r="CE74" s="196"/>
      <c r="CF74" s="196"/>
      <c r="CG74" s="197">
        <f t="shared" si="177"/>
        <v>0</v>
      </c>
      <c r="CH74" s="196"/>
      <c r="CI74" s="196"/>
      <c r="CJ74" s="197">
        <f t="shared" si="178"/>
        <v>0</v>
      </c>
      <c r="CK74" s="196"/>
      <c r="CL74" s="196"/>
      <c r="CM74" s="197">
        <f t="shared" si="179"/>
        <v>0</v>
      </c>
      <c r="CN74" s="196"/>
      <c r="CO74" s="196"/>
      <c r="CP74" s="197">
        <f t="shared" si="180"/>
        <v>0</v>
      </c>
      <c r="CQ74" s="196"/>
      <c r="CR74" s="196"/>
      <c r="CS74" s="197">
        <f t="shared" si="181"/>
        <v>0</v>
      </c>
      <c r="CT74" s="196"/>
      <c r="CU74" s="196"/>
      <c r="CV74" s="197">
        <f t="shared" si="182"/>
        <v>0</v>
      </c>
      <c r="CW74" s="196"/>
      <c r="CX74" s="196"/>
      <c r="CY74" s="197">
        <f t="shared" si="183"/>
        <v>0</v>
      </c>
      <c r="CZ74" s="196"/>
      <c r="DA74" s="196"/>
      <c r="DB74" s="197">
        <f t="shared" si="184"/>
        <v>0</v>
      </c>
      <c r="DC74" s="196"/>
      <c r="DD74" s="196"/>
      <c r="DE74" s="197">
        <f t="shared" si="185"/>
        <v>0</v>
      </c>
      <c r="DF74" s="196"/>
      <c r="DG74" s="196"/>
      <c r="DH74" s="197">
        <f t="shared" si="186"/>
        <v>0</v>
      </c>
      <c r="DI74" s="196"/>
      <c r="DJ74" s="196"/>
      <c r="DK74" s="197">
        <f t="shared" si="187"/>
        <v>0</v>
      </c>
      <c r="DL74" s="196"/>
      <c r="DM74" s="196"/>
      <c r="DN74" s="197">
        <f t="shared" si="188"/>
        <v>0</v>
      </c>
      <c r="DO74" s="196"/>
      <c r="DP74" s="196"/>
      <c r="DQ74" s="197">
        <f t="shared" si="189"/>
        <v>0</v>
      </c>
      <c r="DR74" s="196"/>
      <c r="DS74" s="196"/>
      <c r="DT74" s="197">
        <f t="shared" si="190"/>
        <v>0</v>
      </c>
      <c r="DU74" s="196"/>
      <c r="DV74" s="196"/>
      <c r="DW74" s="197">
        <f t="shared" si="191"/>
        <v>0</v>
      </c>
      <c r="DX74" s="196"/>
      <c r="DY74" s="196"/>
      <c r="DZ74" s="197">
        <f t="shared" si="192"/>
        <v>0</v>
      </c>
      <c r="EA74" s="196"/>
      <c r="EB74" s="196"/>
      <c r="EC74" s="197">
        <f t="shared" si="193"/>
        <v>0</v>
      </c>
      <c r="ED74" s="196"/>
      <c r="EE74" s="196"/>
      <c r="EF74" s="197">
        <f t="shared" si="194"/>
        <v>0</v>
      </c>
      <c r="EG74" s="196"/>
      <c r="EH74" s="196"/>
      <c r="EI74" s="197">
        <f t="shared" si="195"/>
        <v>0</v>
      </c>
      <c r="EJ74" s="196"/>
      <c r="EK74" s="196"/>
      <c r="EL74" s="197">
        <f t="shared" si="196"/>
        <v>0</v>
      </c>
      <c r="EM74" s="196"/>
      <c r="EN74" s="196"/>
      <c r="EO74" s="197">
        <f t="shared" si="197"/>
        <v>0</v>
      </c>
      <c r="EP74" s="196"/>
      <c r="EQ74" s="196"/>
      <c r="ER74" s="197">
        <f t="shared" si="198"/>
        <v>0</v>
      </c>
      <c r="ES74" s="196"/>
      <c r="ET74" s="196"/>
      <c r="EU74" s="197">
        <f t="shared" si="199"/>
        <v>0</v>
      </c>
      <c r="EV74" s="196"/>
      <c r="EW74" s="196"/>
      <c r="EX74" s="197">
        <f t="shared" si="200"/>
        <v>0</v>
      </c>
      <c r="EY74" s="196"/>
      <c r="EZ74" s="196"/>
      <c r="FA74" s="197">
        <f t="shared" si="201"/>
        <v>0</v>
      </c>
      <c r="FB74" s="196"/>
      <c r="FC74" s="196"/>
      <c r="FD74" s="197">
        <f t="shared" si="202"/>
        <v>0</v>
      </c>
      <c r="FE74" s="196"/>
      <c r="FF74" s="196"/>
      <c r="FG74" s="197">
        <f t="shared" si="203"/>
        <v>0</v>
      </c>
      <c r="FH74" s="310"/>
      <c r="FI74" s="310"/>
      <c r="FJ74" s="197">
        <f t="shared" si="204"/>
        <v>0</v>
      </c>
    </row>
    <row r="75" spans="1:169" x14ac:dyDescent="0.2">
      <c r="A75" s="39">
        <f t="shared" si="107"/>
        <v>61</v>
      </c>
      <c r="B75" s="176"/>
      <c r="C75" s="176"/>
      <c r="D75" s="177"/>
      <c r="E75" s="38">
        <f t="shared" si="205"/>
        <v>43548</v>
      </c>
      <c r="F75" s="182"/>
      <c r="G75" s="197"/>
      <c r="H75" s="196"/>
      <c r="I75" s="196"/>
      <c r="J75" s="197">
        <f t="shared" si="165"/>
        <v>0</v>
      </c>
      <c r="K75" s="196"/>
      <c r="L75" s="196"/>
      <c r="M75" s="197">
        <f t="shared" si="166"/>
        <v>0</v>
      </c>
      <c r="N75" s="196"/>
      <c r="O75" s="196"/>
      <c r="P75" s="197">
        <f t="shared" si="167"/>
        <v>0</v>
      </c>
      <c r="Q75" s="196"/>
      <c r="R75" s="196"/>
      <c r="S75" s="197">
        <f t="shared" si="4"/>
        <v>0</v>
      </c>
      <c r="T75" s="196"/>
      <c r="U75" s="196"/>
      <c r="V75" s="197">
        <f t="shared" si="5"/>
        <v>0</v>
      </c>
      <c r="W75" s="196"/>
      <c r="X75" s="196"/>
      <c r="Y75" s="197">
        <f t="shared" si="6"/>
        <v>0</v>
      </c>
      <c r="Z75" s="196"/>
      <c r="AA75" s="196"/>
      <c r="AB75" s="197">
        <f t="shared" si="7"/>
        <v>0</v>
      </c>
      <c r="AC75" s="196"/>
      <c r="AD75" s="196"/>
      <c r="AE75" s="197">
        <f t="shared" si="8"/>
        <v>0</v>
      </c>
      <c r="AF75" s="196"/>
      <c r="AG75" s="196"/>
      <c r="AH75" s="197">
        <f t="shared" si="9"/>
        <v>0</v>
      </c>
      <c r="AI75" s="196"/>
      <c r="AJ75" s="196"/>
      <c r="AK75" s="197">
        <f t="shared" si="10"/>
        <v>0</v>
      </c>
      <c r="AL75" s="196"/>
      <c r="AM75" s="196"/>
      <c r="AN75" s="197">
        <f t="shared" si="11"/>
        <v>0</v>
      </c>
      <c r="AO75" s="196"/>
      <c r="AP75" s="196"/>
      <c r="AQ75" s="197">
        <f t="shared" si="12"/>
        <v>0</v>
      </c>
      <c r="AR75" s="196"/>
      <c r="AS75" s="196"/>
      <c r="AT75" s="197">
        <f t="shared" si="13"/>
        <v>0</v>
      </c>
      <c r="AU75" s="196"/>
      <c r="AV75" s="196"/>
      <c r="AW75" s="197">
        <f t="shared" si="14"/>
        <v>0</v>
      </c>
      <c r="AX75" s="196"/>
      <c r="AY75" s="196"/>
      <c r="AZ75" s="197">
        <f t="shared" si="15"/>
        <v>0</v>
      </c>
      <c r="BA75" s="196"/>
      <c r="BB75" s="196"/>
      <c r="BC75" s="197">
        <f t="shared" si="16"/>
        <v>0</v>
      </c>
      <c r="BD75" s="196"/>
      <c r="BE75" s="196"/>
      <c r="BF75" s="197">
        <f t="shared" si="168"/>
        <v>0</v>
      </c>
      <c r="BG75" s="196"/>
      <c r="BH75" s="196"/>
      <c r="BI75" s="197">
        <f t="shared" si="169"/>
        <v>0</v>
      </c>
      <c r="BJ75" s="196"/>
      <c r="BK75" s="196"/>
      <c r="BL75" s="197">
        <f t="shared" si="170"/>
        <v>0</v>
      </c>
      <c r="BM75" s="196"/>
      <c r="BN75" s="196"/>
      <c r="BO75" s="197">
        <f t="shared" si="171"/>
        <v>0</v>
      </c>
      <c r="BP75" s="196"/>
      <c r="BQ75" s="196"/>
      <c r="BR75" s="197">
        <f t="shared" si="172"/>
        <v>0</v>
      </c>
      <c r="BS75" s="196"/>
      <c r="BT75" s="196"/>
      <c r="BU75" s="197">
        <f t="shared" si="173"/>
        <v>0</v>
      </c>
      <c r="BV75" s="196"/>
      <c r="BW75" s="196"/>
      <c r="BX75" s="197">
        <f t="shared" si="174"/>
        <v>0</v>
      </c>
      <c r="BY75" s="196"/>
      <c r="BZ75" s="196"/>
      <c r="CA75" s="197">
        <f t="shared" si="175"/>
        <v>0</v>
      </c>
      <c r="CB75" s="196"/>
      <c r="CC75" s="196"/>
      <c r="CD75" s="197">
        <f t="shared" si="176"/>
        <v>0</v>
      </c>
      <c r="CE75" s="196"/>
      <c r="CF75" s="196"/>
      <c r="CG75" s="197">
        <f t="shared" si="177"/>
        <v>0</v>
      </c>
      <c r="CH75" s="196"/>
      <c r="CI75" s="196"/>
      <c r="CJ75" s="197">
        <f t="shared" si="178"/>
        <v>0</v>
      </c>
      <c r="CK75" s="196"/>
      <c r="CL75" s="196"/>
      <c r="CM75" s="197">
        <f t="shared" si="179"/>
        <v>0</v>
      </c>
      <c r="CN75" s="196"/>
      <c r="CO75" s="196"/>
      <c r="CP75" s="197">
        <f t="shared" si="180"/>
        <v>0</v>
      </c>
      <c r="CQ75" s="196"/>
      <c r="CR75" s="196"/>
      <c r="CS75" s="197">
        <f t="shared" si="181"/>
        <v>0</v>
      </c>
      <c r="CT75" s="196"/>
      <c r="CU75" s="196"/>
      <c r="CV75" s="197">
        <f t="shared" si="182"/>
        <v>0</v>
      </c>
      <c r="CW75" s="196"/>
      <c r="CX75" s="196"/>
      <c r="CY75" s="197">
        <f t="shared" si="183"/>
        <v>0</v>
      </c>
      <c r="CZ75" s="196"/>
      <c r="DA75" s="196"/>
      <c r="DB75" s="197">
        <f t="shared" si="184"/>
        <v>0</v>
      </c>
      <c r="DC75" s="196"/>
      <c r="DD75" s="196"/>
      <c r="DE75" s="197">
        <f t="shared" si="185"/>
        <v>0</v>
      </c>
      <c r="DF75" s="196"/>
      <c r="DG75" s="196"/>
      <c r="DH75" s="197">
        <f t="shared" si="186"/>
        <v>0</v>
      </c>
      <c r="DI75" s="196"/>
      <c r="DJ75" s="196"/>
      <c r="DK75" s="197">
        <f t="shared" si="187"/>
        <v>0</v>
      </c>
      <c r="DL75" s="196"/>
      <c r="DM75" s="196"/>
      <c r="DN75" s="197">
        <f t="shared" si="188"/>
        <v>0</v>
      </c>
      <c r="DO75" s="196"/>
      <c r="DP75" s="196"/>
      <c r="DQ75" s="197">
        <f t="shared" si="189"/>
        <v>0</v>
      </c>
      <c r="DR75" s="196"/>
      <c r="DS75" s="196"/>
      <c r="DT75" s="197">
        <f t="shared" si="190"/>
        <v>0</v>
      </c>
      <c r="DU75" s="196"/>
      <c r="DV75" s="196"/>
      <c r="DW75" s="197">
        <f t="shared" si="191"/>
        <v>0</v>
      </c>
      <c r="DX75" s="196"/>
      <c r="DY75" s="196"/>
      <c r="DZ75" s="197">
        <f t="shared" si="192"/>
        <v>0</v>
      </c>
      <c r="EA75" s="196"/>
      <c r="EB75" s="196"/>
      <c r="EC75" s="197">
        <f t="shared" si="193"/>
        <v>0</v>
      </c>
      <c r="ED75" s="196"/>
      <c r="EE75" s="196"/>
      <c r="EF75" s="197">
        <f t="shared" si="194"/>
        <v>0</v>
      </c>
      <c r="EG75" s="196"/>
      <c r="EH75" s="196"/>
      <c r="EI75" s="197">
        <f t="shared" si="195"/>
        <v>0</v>
      </c>
      <c r="EJ75" s="196"/>
      <c r="EK75" s="196"/>
      <c r="EL75" s="197">
        <f t="shared" si="196"/>
        <v>0</v>
      </c>
      <c r="EM75" s="196"/>
      <c r="EN75" s="196"/>
      <c r="EO75" s="197">
        <f t="shared" si="197"/>
        <v>0</v>
      </c>
      <c r="EP75" s="196"/>
      <c r="EQ75" s="196"/>
      <c r="ER75" s="197">
        <f t="shared" si="198"/>
        <v>0</v>
      </c>
      <c r="ES75" s="196"/>
      <c r="ET75" s="196"/>
      <c r="EU75" s="197">
        <f t="shared" si="199"/>
        <v>0</v>
      </c>
      <c r="EV75" s="196"/>
      <c r="EW75" s="196"/>
      <c r="EX75" s="197">
        <f t="shared" si="200"/>
        <v>0</v>
      </c>
      <c r="EY75" s="196"/>
      <c r="EZ75" s="196"/>
      <c r="FA75" s="197">
        <f t="shared" si="201"/>
        <v>0</v>
      </c>
      <c r="FB75" s="196"/>
      <c r="FC75" s="196"/>
      <c r="FD75" s="197">
        <f t="shared" si="202"/>
        <v>0</v>
      </c>
      <c r="FE75" s="196"/>
      <c r="FF75" s="196"/>
      <c r="FG75" s="197">
        <f t="shared" si="203"/>
        <v>0</v>
      </c>
      <c r="FH75" s="310"/>
      <c r="FI75" s="310"/>
      <c r="FJ75" s="197">
        <f t="shared" si="204"/>
        <v>0</v>
      </c>
    </row>
    <row r="76" spans="1:169" x14ac:dyDescent="0.2">
      <c r="A76" s="39">
        <f t="shared" si="107"/>
        <v>62</v>
      </c>
      <c r="B76" s="176"/>
      <c r="C76" s="176"/>
      <c r="D76" s="177"/>
      <c r="E76" s="38">
        <f t="shared" si="205"/>
        <v>43548</v>
      </c>
      <c r="F76" s="182"/>
      <c r="G76" s="197"/>
      <c r="H76" s="196"/>
      <c r="I76" s="196"/>
      <c r="J76" s="197">
        <f t="shared" si="165"/>
        <v>0</v>
      </c>
      <c r="K76" s="196"/>
      <c r="L76" s="196"/>
      <c r="M76" s="197">
        <f t="shared" si="166"/>
        <v>0</v>
      </c>
      <c r="N76" s="196"/>
      <c r="O76" s="196"/>
      <c r="P76" s="197">
        <f t="shared" si="167"/>
        <v>0</v>
      </c>
      <c r="Q76" s="196"/>
      <c r="R76" s="196"/>
      <c r="S76" s="197">
        <f t="shared" si="4"/>
        <v>0</v>
      </c>
      <c r="T76" s="196"/>
      <c r="U76" s="196"/>
      <c r="V76" s="197">
        <f t="shared" si="5"/>
        <v>0</v>
      </c>
      <c r="W76" s="196"/>
      <c r="X76" s="196"/>
      <c r="Y76" s="197">
        <f t="shared" si="6"/>
        <v>0</v>
      </c>
      <c r="Z76" s="196"/>
      <c r="AA76" s="196"/>
      <c r="AB76" s="197">
        <f t="shared" si="7"/>
        <v>0</v>
      </c>
      <c r="AC76" s="196"/>
      <c r="AD76" s="196"/>
      <c r="AE76" s="197">
        <f t="shared" si="8"/>
        <v>0</v>
      </c>
      <c r="AF76" s="196"/>
      <c r="AG76" s="196"/>
      <c r="AH76" s="197">
        <f t="shared" si="9"/>
        <v>0</v>
      </c>
      <c r="AI76" s="196"/>
      <c r="AJ76" s="196"/>
      <c r="AK76" s="197">
        <f t="shared" si="10"/>
        <v>0</v>
      </c>
      <c r="AL76" s="196"/>
      <c r="AM76" s="196"/>
      <c r="AN76" s="197">
        <f t="shared" si="11"/>
        <v>0</v>
      </c>
      <c r="AO76" s="196"/>
      <c r="AP76" s="196"/>
      <c r="AQ76" s="197">
        <f t="shared" si="12"/>
        <v>0</v>
      </c>
      <c r="AR76" s="196"/>
      <c r="AS76" s="196"/>
      <c r="AT76" s="197">
        <f t="shared" si="13"/>
        <v>0</v>
      </c>
      <c r="AU76" s="196"/>
      <c r="AV76" s="196"/>
      <c r="AW76" s="197">
        <f t="shared" si="14"/>
        <v>0</v>
      </c>
      <c r="AX76" s="196"/>
      <c r="AY76" s="196"/>
      <c r="AZ76" s="197">
        <f t="shared" si="15"/>
        <v>0</v>
      </c>
      <c r="BA76" s="196"/>
      <c r="BB76" s="196"/>
      <c r="BC76" s="197">
        <f t="shared" si="16"/>
        <v>0</v>
      </c>
      <c r="BD76" s="196"/>
      <c r="BE76" s="196"/>
      <c r="BF76" s="197">
        <f t="shared" si="168"/>
        <v>0</v>
      </c>
      <c r="BG76" s="196"/>
      <c r="BH76" s="196"/>
      <c r="BI76" s="197">
        <f t="shared" si="169"/>
        <v>0</v>
      </c>
      <c r="BJ76" s="196"/>
      <c r="BK76" s="196"/>
      <c r="BL76" s="197">
        <f t="shared" si="170"/>
        <v>0</v>
      </c>
      <c r="BM76" s="196"/>
      <c r="BN76" s="196"/>
      <c r="BO76" s="197">
        <f t="shared" si="171"/>
        <v>0</v>
      </c>
      <c r="BP76" s="196"/>
      <c r="BQ76" s="196"/>
      <c r="BR76" s="197">
        <f t="shared" si="172"/>
        <v>0</v>
      </c>
      <c r="BS76" s="196"/>
      <c r="BT76" s="196"/>
      <c r="BU76" s="197">
        <f t="shared" si="173"/>
        <v>0</v>
      </c>
      <c r="BV76" s="196"/>
      <c r="BW76" s="196"/>
      <c r="BX76" s="197">
        <f t="shared" si="174"/>
        <v>0</v>
      </c>
      <c r="BY76" s="196"/>
      <c r="BZ76" s="196"/>
      <c r="CA76" s="197">
        <f t="shared" si="175"/>
        <v>0</v>
      </c>
      <c r="CB76" s="196"/>
      <c r="CC76" s="196"/>
      <c r="CD76" s="197">
        <f t="shared" si="176"/>
        <v>0</v>
      </c>
      <c r="CE76" s="196"/>
      <c r="CF76" s="196"/>
      <c r="CG76" s="197">
        <f t="shared" si="177"/>
        <v>0</v>
      </c>
      <c r="CH76" s="196"/>
      <c r="CI76" s="196"/>
      <c r="CJ76" s="197">
        <f t="shared" si="178"/>
        <v>0</v>
      </c>
      <c r="CK76" s="196"/>
      <c r="CL76" s="196"/>
      <c r="CM76" s="197">
        <f t="shared" si="179"/>
        <v>0</v>
      </c>
      <c r="CN76" s="196"/>
      <c r="CO76" s="196"/>
      <c r="CP76" s="197">
        <f t="shared" si="180"/>
        <v>0</v>
      </c>
      <c r="CQ76" s="196"/>
      <c r="CR76" s="196"/>
      <c r="CS76" s="197">
        <f t="shared" si="181"/>
        <v>0</v>
      </c>
      <c r="CT76" s="196"/>
      <c r="CU76" s="196"/>
      <c r="CV76" s="197">
        <f t="shared" si="182"/>
        <v>0</v>
      </c>
      <c r="CW76" s="196"/>
      <c r="CX76" s="196"/>
      <c r="CY76" s="197">
        <f t="shared" si="183"/>
        <v>0</v>
      </c>
      <c r="CZ76" s="196"/>
      <c r="DA76" s="196"/>
      <c r="DB76" s="197">
        <f t="shared" si="184"/>
        <v>0</v>
      </c>
      <c r="DC76" s="196"/>
      <c r="DD76" s="196"/>
      <c r="DE76" s="197">
        <f t="shared" si="185"/>
        <v>0</v>
      </c>
      <c r="DF76" s="196"/>
      <c r="DG76" s="196"/>
      <c r="DH76" s="197">
        <f t="shared" si="186"/>
        <v>0</v>
      </c>
      <c r="DI76" s="196"/>
      <c r="DJ76" s="196"/>
      <c r="DK76" s="197">
        <f t="shared" si="187"/>
        <v>0</v>
      </c>
      <c r="DL76" s="196"/>
      <c r="DM76" s="196"/>
      <c r="DN76" s="197">
        <f t="shared" si="188"/>
        <v>0</v>
      </c>
      <c r="DO76" s="196"/>
      <c r="DP76" s="196"/>
      <c r="DQ76" s="197">
        <f t="shared" si="189"/>
        <v>0</v>
      </c>
      <c r="DR76" s="196"/>
      <c r="DS76" s="196"/>
      <c r="DT76" s="197">
        <f t="shared" si="190"/>
        <v>0</v>
      </c>
      <c r="DU76" s="196"/>
      <c r="DV76" s="196"/>
      <c r="DW76" s="197">
        <f t="shared" si="191"/>
        <v>0</v>
      </c>
      <c r="DX76" s="196"/>
      <c r="DY76" s="196"/>
      <c r="DZ76" s="197">
        <f t="shared" si="192"/>
        <v>0</v>
      </c>
      <c r="EA76" s="196"/>
      <c r="EB76" s="196"/>
      <c r="EC76" s="197">
        <f t="shared" si="193"/>
        <v>0</v>
      </c>
      <c r="ED76" s="196"/>
      <c r="EE76" s="196"/>
      <c r="EF76" s="197">
        <f t="shared" si="194"/>
        <v>0</v>
      </c>
      <c r="EG76" s="196"/>
      <c r="EH76" s="196"/>
      <c r="EI76" s="197">
        <f t="shared" si="195"/>
        <v>0</v>
      </c>
      <c r="EJ76" s="196"/>
      <c r="EK76" s="196"/>
      <c r="EL76" s="197">
        <f t="shared" si="196"/>
        <v>0</v>
      </c>
      <c r="EM76" s="196"/>
      <c r="EN76" s="196"/>
      <c r="EO76" s="197">
        <f t="shared" si="197"/>
        <v>0</v>
      </c>
      <c r="EP76" s="196"/>
      <c r="EQ76" s="196"/>
      <c r="ER76" s="197">
        <f t="shared" si="198"/>
        <v>0</v>
      </c>
      <c r="ES76" s="196"/>
      <c r="ET76" s="196"/>
      <c r="EU76" s="197">
        <f t="shared" si="199"/>
        <v>0</v>
      </c>
      <c r="EV76" s="196"/>
      <c r="EW76" s="196"/>
      <c r="EX76" s="197">
        <f t="shared" si="200"/>
        <v>0</v>
      </c>
      <c r="EY76" s="196"/>
      <c r="EZ76" s="196"/>
      <c r="FA76" s="197">
        <f t="shared" si="201"/>
        <v>0</v>
      </c>
      <c r="FB76" s="196"/>
      <c r="FC76" s="196"/>
      <c r="FD76" s="197">
        <f t="shared" si="202"/>
        <v>0</v>
      </c>
      <c r="FE76" s="196"/>
      <c r="FF76" s="196"/>
      <c r="FG76" s="197">
        <f t="shared" si="203"/>
        <v>0</v>
      </c>
      <c r="FH76" s="310"/>
      <c r="FI76" s="310"/>
      <c r="FJ76" s="197">
        <f t="shared" si="204"/>
        <v>0</v>
      </c>
    </row>
    <row r="77" spans="1:169" x14ac:dyDescent="0.2">
      <c r="A77" s="39">
        <f t="shared" si="107"/>
        <v>63</v>
      </c>
      <c r="B77" s="176"/>
      <c r="C77" s="176"/>
      <c r="D77" s="177"/>
      <c r="E77" s="38">
        <f t="shared" si="205"/>
        <v>43548</v>
      </c>
      <c r="F77" s="182"/>
      <c r="G77" s="197"/>
      <c r="H77" s="196"/>
      <c r="I77" s="196"/>
      <c r="J77" s="197">
        <f t="shared" si="165"/>
        <v>0</v>
      </c>
      <c r="K77" s="196"/>
      <c r="L77" s="196"/>
      <c r="M77" s="197">
        <f t="shared" si="166"/>
        <v>0</v>
      </c>
      <c r="N77" s="196"/>
      <c r="O77" s="196"/>
      <c r="P77" s="197">
        <f t="shared" si="167"/>
        <v>0</v>
      </c>
      <c r="Q77" s="196"/>
      <c r="R77" s="196"/>
      <c r="S77" s="197">
        <f t="shared" si="4"/>
        <v>0</v>
      </c>
      <c r="T77" s="196"/>
      <c r="U77" s="196"/>
      <c r="V77" s="197">
        <f t="shared" si="5"/>
        <v>0</v>
      </c>
      <c r="W77" s="196"/>
      <c r="X77" s="196"/>
      <c r="Y77" s="197">
        <f t="shared" si="6"/>
        <v>0</v>
      </c>
      <c r="Z77" s="196"/>
      <c r="AA77" s="196"/>
      <c r="AB77" s="197">
        <f t="shared" si="7"/>
        <v>0</v>
      </c>
      <c r="AC77" s="196"/>
      <c r="AD77" s="196"/>
      <c r="AE77" s="197">
        <f t="shared" si="8"/>
        <v>0</v>
      </c>
      <c r="AF77" s="196"/>
      <c r="AG77" s="196"/>
      <c r="AH77" s="197">
        <f t="shared" si="9"/>
        <v>0</v>
      </c>
      <c r="AI77" s="196"/>
      <c r="AJ77" s="196"/>
      <c r="AK77" s="197">
        <f t="shared" si="10"/>
        <v>0</v>
      </c>
      <c r="AL77" s="196"/>
      <c r="AM77" s="196"/>
      <c r="AN77" s="197">
        <f t="shared" si="11"/>
        <v>0</v>
      </c>
      <c r="AO77" s="196"/>
      <c r="AP77" s="196"/>
      <c r="AQ77" s="197">
        <f t="shared" si="12"/>
        <v>0</v>
      </c>
      <c r="AR77" s="196"/>
      <c r="AS77" s="196"/>
      <c r="AT77" s="197">
        <f t="shared" si="13"/>
        <v>0</v>
      </c>
      <c r="AU77" s="196"/>
      <c r="AV77" s="196"/>
      <c r="AW77" s="197">
        <f t="shared" si="14"/>
        <v>0</v>
      </c>
      <c r="AX77" s="196"/>
      <c r="AY77" s="196"/>
      <c r="AZ77" s="197">
        <f t="shared" si="15"/>
        <v>0</v>
      </c>
      <c r="BA77" s="196"/>
      <c r="BB77" s="196"/>
      <c r="BC77" s="197">
        <f t="shared" si="16"/>
        <v>0</v>
      </c>
      <c r="BD77" s="196"/>
      <c r="BE77" s="196"/>
      <c r="BF77" s="197">
        <f t="shared" si="168"/>
        <v>0</v>
      </c>
      <c r="BG77" s="196"/>
      <c r="BH77" s="196"/>
      <c r="BI77" s="197">
        <f t="shared" si="169"/>
        <v>0</v>
      </c>
      <c r="BJ77" s="196"/>
      <c r="BK77" s="196"/>
      <c r="BL77" s="197">
        <f t="shared" si="170"/>
        <v>0</v>
      </c>
      <c r="BM77" s="196"/>
      <c r="BN77" s="196"/>
      <c r="BO77" s="197">
        <f t="shared" si="171"/>
        <v>0</v>
      </c>
      <c r="BP77" s="196"/>
      <c r="BQ77" s="196"/>
      <c r="BR77" s="197">
        <f t="shared" si="172"/>
        <v>0</v>
      </c>
      <c r="BS77" s="196"/>
      <c r="BT77" s="196"/>
      <c r="BU77" s="197">
        <f t="shared" si="173"/>
        <v>0</v>
      </c>
      <c r="BV77" s="196"/>
      <c r="BW77" s="196"/>
      <c r="BX77" s="197">
        <f t="shared" si="174"/>
        <v>0</v>
      </c>
      <c r="BY77" s="196"/>
      <c r="BZ77" s="196"/>
      <c r="CA77" s="197">
        <f t="shared" si="175"/>
        <v>0</v>
      </c>
      <c r="CB77" s="196"/>
      <c r="CC77" s="196"/>
      <c r="CD77" s="197">
        <f t="shared" si="176"/>
        <v>0</v>
      </c>
      <c r="CE77" s="196"/>
      <c r="CF77" s="196"/>
      <c r="CG77" s="197">
        <f t="shared" si="177"/>
        <v>0</v>
      </c>
      <c r="CH77" s="196"/>
      <c r="CI77" s="196"/>
      <c r="CJ77" s="197">
        <f t="shared" si="178"/>
        <v>0</v>
      </c>
      <c r="CK77" s="196"/>
      <c r="CL77" s="196"/>
      <c r="CM77" s="197">
        <f t="shared" si="179"/>
        <v>0</v>
      </c>
      <c r="CN77" s="196"/>
      <c r="CO77" s="196"/>
      <c r="CP77" s="197">
        <f t="shared" si="180"/>
        <v>0</v>
      </c>
      <c r="CQ77" s="196"/>
      <c r="CR77" s="196"/>
      <c r="CS77" s="197">
        <f t="shared" si="181"/>
        <v>0</v>
      </c>
      <c r="CT77" s="196"/>
      <c r="CU77" s="196"/>
      <c r="CV77" s="197">
        <f t="shared" si="182"/>
        <v>0</v>
      </c>
      <c r="CW77" s="196"/>
      <c r="CX77" s="196"/>
      <c r="CY77" s="197">
        <f t="shared" si="183"/>
        <v>0</v>
      </c>
      <c r="CZ77" s="196"/>
      <c r="DA77" s="196"/>
      <c r="DB77" s="197">
        <f t="shared" si="184"/>
        <v>0</v>
      </c>
      <c r="DC77" s="196"/>
      <c r="DD77" s="196"/>
      <c r="DE77" s="197">
        <f t="shared" si="185"/>
        <v>0</v>
      </c>
      <c r="DF77" s="196"/>
      <c r="DG77" s="196"/>
      <c r="DH77" s="197">
        <f t="shared" si="186"/>
        <v>0</v>
      </c>
      <c r="DI77" s="196"/>
      <c r="DJ77" s="196"/>
      <c r="DK77" s="197">
        <f t="shared" si="187"/>
        <v>0</v>
      </c>
      <c r="DL77" s="196"/>
      <c r="DM77" s="196"/>
      <c r="DN77" s="197">
        <f t="shared" si="188"/>
        <v>0</v>
      </c>
      <c r="DO77" s="196"/>
      <c r="DP77" s="196"/>
      <c r="DQ77" s="197">
        <f t="shared" si="189"/>
        <v>0</v>
      </c>
      <c r="DR77" s="196"/>
      <c r="DS77" s="196"/>
      <c r="DT77" s="197">
        <f t="shared" si="190"/>
        <v>0</v>
      </c>
      <c r="DU77" s="196"/>
      <c r="DV77" s="196"/>
      <c r="DW77" s="197">
        <f t="shared" si="191"/>
        <v>0</v>
      </c>
      <c r="DX77" s="196"/>
      <c r="DY77" s="196"/>
      <c r="DZ77" s="197">
        <f t="shared" si="192"/>
        <v>0</v>
      </c>
      <c r="EA77" s="196"/>
      <c r="EB77" s="196"/>
      <c r="EC77" s="197">
        <f t="shared" si="193"/>
        <v>0</v>
      </c>
      <c r="ED77" s="196"/>
      <c r="EE77" s="196"/>
      <c r="EF77" s="197">
        <f t="shared" si="194"/>
        <v>0</v>
      </c>
      <c r="EG77" s="196"/>
      <c r="EH77" s="196"/>
      <c r="EI77" s="197">
        <f t="shared" si="195"/>
        <v>0</v>
      </c>
      <c r="EJ77" s="196"/>
      <c r="EK77" s="196"/>
      <c r="EL77" s="197">
        <f t="shared" si="196"/>
        <v>0</v>
      </c>
      <c r="EM77" s="196"/>
      <c r="EN77" s="196"/>
      <c r="EO77" s="197">
        <f t="shared" si="197"/>
        <v>0</v>
      </c>
      <c r="EP77" s="196"/>
      <c r="EQ77" s="196"/>
      <c r="ER77" s="197">
        <f t="shared" si="198"/>
        <v>0</v>
      </c>
      <c r="ES77" s="196"/>
      <c r="ET77" s="196"/>
      <c r="EU77" s="197">
        <f t="shared" si="199"/>
        <v>0</v>
      </c>
      <c r="EV77" s="196"/>
      <c r="EW77" s="196"/>
      <c r="EX77" s="197">
        <f t="shared" si="200"/>
        <v>0</v>
      </c>
      <c r="EY77" s="196"/>
      <c r="EZ77" s="196"/>
      <c r="FA77" s="197">
        <f t="shared" si="201"/>
        <v>0</v>
      </c>
      <c r="FB77" s="196"/>
      <c r="FC77" s="196"/>
      <c r="FD77" s="197">
        <f t="shared" si="202"/>
        <v>0</v>
      </c>
      <c r="FE77" s="196"/>
      <c r="FF77" s="196"/>
      <c r="FG77" s="197">
        <f t="shared" si="203"/>
        <v>0</v>
      </c>
      <c r="FH77" s="310"/>
      <c r="FI77" s="310"/>
      <c r="FJ77" s="197">
        <f t="shared" si="204"/>
        <v>0</v>
      </c>
    </row>
    <row r="78" spans="1:169" x14ac:dyDescent="0.2">
      <c r="A78" s="39">
        <f t="shared" si="107"/>
        <v>64</v>
      </c>
      <c r="B78" s="176"/>
      <c r="C78" s="176"/>
      <c r="D78" s="177"/>
      <c r="E78" s="38">
        <f t="shared" si="205"/>
        <v>43548</v>
      </c>
      <c r="F78" s="182"/>
      <c r="G78" s="197"/>
      <c r="H78" s="196"/>
      <c r="I78" s="196"/>
      <c r="J78" s="197">
        <f t="shared" si="165"/>
        <v>0</v>
      </c>
      <c r="K78" s="196"/>
      <c r="L78" s="196"/>
      <c r="M78" s="197">
        <f t="shared" si="166"/>
        <v>0</v>
      </c>
      <c r="N78" s="196"/>
      <c r="O78" s="196"/>
      <c r="P78" s="197">
        <f t="shared" si="167"/>
        <v>0</v>
      </c>
      <c r="Q78" s="196"/>
      <c r="R78" s="196"/>
      <c r="S78" s="197">
        <f t="shared" si="4"/>
        <v>0</v>
      </c>
      <c r="T78" s="196"/>
      <c r="U78" s="196"/>
      <c r="V78" s="197">
        <f t="shared" si="5"/>
        <v>0</v>
      </c>
      <c r="W78" s="196"/>
      <c r="X78" s="196"/>
      <c r="Y78" s="197">
        <f t="shared" si="6"/>
        <v>0</v>
      </c>
      <c r="Z78" s="196"/>
      <c r="AA78" s="196"/>
      <c r="AB78" s="197">
        <f t="shared" si="7"/>
        <v>0</v>
      </c>
      <c r="AC78" s="196"/>
      <c r="AD78" s="196"/>
      <c r="AE78" s="197">
        <f t="shared" si="8"/>
        <v>0</v>
      </c>
      <c r="AF78" s="196"/>
      <c r="AG78" s="196"/>
      <c r="AH78" s="197">
        <f t="shared" si="9"/>
        <v>0</v>
      </c>
      <c r="AI78" s="196"/>
      <c r="AJ78" s="196"/>
      <c r="AK78" s="197">
        <f t="shared" si="10"/>
        <v>0</v>
      </c>
      <c r="AL78" s="196"/>
      <c r="AM78" s="196"/>
      <c r="AN78" s="197">
        <f t="shared" si="11"/>
        <v>0</v>
      </c>
      <c r="AO78" s="196"/>
      <c r="AP78" s="196"/>
      <c r="AQ78" s="197">
        <f t="shared" si="12"/>
        <v>0</v>
      </c>
      <c r="AR78" s="196"/>
      <c r="AS78" s="196"/>
      <c r="AT78" s="197">
        <f t="shared" si="13"/>
        <v>0</v>
      </c>
      <c r="AU78" s="196"/>
      <c r="AV78" s="196"/>
      <c r="AW78" s="197">
        <f t="shared" si="14"/>
        <v>0</v>
      </c>
      <c r="AX78" s="196"/>
      <c r="AY78" s="196"/>
      <c r="AZ78" s="197">
        <f t="shared" si="15"/>
        <v>0</v>
      </c>
      <c r="BA78" s="196"/>
      <c r="BB78" s="196"/>
      <c r="BC78" s="197">
        <f t="shared" si="16"/>
        <v>0</v>
      </c>
      <c r="BD78" s="196"/>
      <c r="BE78" s="196"/>
      <c r="BF78" s="197">
        <f t="shared" si="168"/>
        <v>0</v>
      </c>
      <c r="BG78" s="196"/>
      <c r="BH78" s="196"/>
      <c r="BI78" s="197">
        <f t="shared" si="169"/>
        <v>0</v>
      </c>
      <c r="BJ78" s="196"/>
      <c r="BK78" s="196"/>
      <c r="BL78" s="197">
        <f t="shared" si="170"/>
        <v>0</v>
      </c>
      <c r="BM78" s="196"/>
      <c r="BN78" s="196"/>
      <c r="BO78" s="197">
        <f t="shared" si="171"/>
        <v>0</v>
      </c>
      <c r="BP78" s="196"/>
      <c r="BQ78" s="196"/>
      <c r="BR78" s="197">
        <f t="shared" si="172"/>
        <v>0</v>
      </c>
      <c r="BS78" s="196"/>
      <c r="BT78" s="196"/>
      <c r="BU78" s="197">
        <f t="shared" si="173"/>
        <v>0</v>
      </c>
      <c r="BV78" s="196"/>
      <c r="BW78" s="196"/>
      <c r="BX78" s="197">
        <f t="shared" si="174"/>
        <v>0</v>
      </c>
      <c r="BY78" s="196"/>
      <c r="BZ78" s="196"/>
      <c r="CA78" s="197">
        <f t="shared" si="175"/>
        <v>0</v>
      </c>
      <c r="CB78" s="196"/>
      <c r="CC78" s="196"/>
      <c r="CD78" s="197">
        <f t="shared" si="176"/>
        <v>0</v>
      </c>
      <c r="CE78" s="196"/>
      <c r="CF78" s="196"/>
      <c r="CG78" s="197">
        <f t="shared" si="177"/>
        <v>0</v>
      </c>
      <c r="CH78" s="196"/>
      <c r="CI78" s="196"/>
      <c r="CJ78" s="197">
        <f t="shared" si="178"/>
        <v>0</v>
      </c>
      <c r="CK78" s="196"/>
      <c r="CL78" s="196"/>
      <c r="CM78" s="197">
        <f t="shared" si="179"/>
        <v>0</v>
      </c>
      <c r="CN78" s="196"/>
      <c r="CO78" s="196"/>
      <c r="CP78" s="197">
        <f t="shared" si="180"/>
        <v>0</v>
      </c>
      <c r="CQ78" s="196"/>
      <c r="CR78" s="196"/>
      <c r="CS78" s="197">
        <f t="shared" si="181"/>
        <v>0</v>
      </c>
      <c r="CT78" s="196"/>
      <c r="CU78" s="196"/>
      <c r="CV78" s="197">
        <f t="shared" si="182"/>
        <v>0</v>
      </c>
      <c r="CW78" s="196"/>
      <c r="CX78" s="196"/>
      <c r="CY78" s="197">
        <f t="shared" si="183"/>
        <v>0</v>
      </c>
      <c r="CZ78" s="196"/>
      <c r="DA78" s="196"/>
      <c r="DB78" s="197">
        <f t="shared" si="184"/>
        <v>0</v>
      </c>
      <c r="DC78" s="196"/>
      <c r="DD78" s="196"/>
      <c r="DE78" s="197">
        <f t="shared" si="185"/>
        <v>0</v>
      </c>
      <c r="DF78" s="196"/>
      <c r="DG78" s="196"/>
      <c r="DH78" s="197">
        <f t="shared" si="186"/>
        <v>0</v>
      </c>
      <c r="DI78" s="196"/>
      <c r="DJ78" s="196"/>
      <c r="DK78" s="197">
        <f t="shared" si="187"/>
        <v>0</v>
      </c>
      <c r="DL78" s="196"/>
      <c r="DM78" s="196"/>
      <c r="DN78" s="197">
        <f t="shared" si="188"/>
        <v>0</v>
      </c>
      <c r="DO78" s="196"/>
      <c r="DP78" s="196"/>
      <c r="DQ78" s="197">
        <f t="shared" si="189"/>
        <v>0</v>
      </c>
      <c r="DR78" s="196"/>
      <c r="DS78" s="196"/>
      <c r="DT78" s="197">
        <f t="shared" si="190"/>
        <v>0</v>
      </c>
      <c r="DU78" s="196"/>
      <c r="DV78" s="196"/>
      <c r="DW78" s="197">
        <f t="shared" si="191"/>
        <v>0</v>
      </c>
      <c r="DX78" s="196"/>
      <c r="DY78" s="196"/>
      <c r="DZ78" s="197">
        <f t="shared" si="192"/>
        <v>0</v>
      </c>
      <c r="EA78" s="196"/>
      <c r="EB78" s="196"/>
      <c r="EC78" s="197">
        <f t="shared" si="193"/>
        <v>0</v>
      </c>
      <c r="ED78" s="196"/>
      <c r="EE78" s="196"/>
      <c r="EF78" s="197">
        <f t="shared" si="194"/>
        <v>0</v>
      </c>
      <c r="EG78" s="196"/>
      <c r="EH78" s="196"/>
      <c r="EI78" s="197">
        <f t="shared" si="195"/>
        <v>0</v>
      </c>
      <c r="EJ78" s="196"/>
      <c r="EK78" s="196"/>
      <c r="EL78" s="197">
        <f t="shared" si="196"/>
        <v>0</v>
      </c>
      <c r="EM78" s="196"/>
      <c r="EN78" s="196"/>
      <c r="EO78" s="197">
        <f t="shared" si="197"/>
        <v>0</v>
      </c>
      <c r="EP78" s="196"/>
      <c r="EQ78" s="196"/>
      <c r="ER78" s="197">
        <f t="shared" si="198"/>
        <v>0</v>
      </c>
      <c r="ES78" s="196"/>
      <c r="ET78" s="196"/>
      <c r="EU78" s="197">
        <f t="shared" si="199"/>
        <v>0</v>
      </c>
      <c r="EV78" s="196"/>
      <c r="EW78" s="196"/>
      <c r="EX78" s="197">
        <f t="shared" si="200"/>
        <v>0</v>
      </c>
      <c r="EY78" s="196"/>
      <c r="EZ78" s="196"/>
      <c r="FA78" s="197">
        <f t="shared" si="201"/>
        <v>0</v>
      </c>
      <c r="FB78" s="196"/>
      <c r="FC78" s="196"/>
      <c r="FD78" s="197">
        <f t="shared" si="202"/>
        <v>0</v>
      </c>
      <c r="FE78" s="196"/>
      <c r="FF78" s="196"/>
      <c r="FG78" s="197">
        <f t="shared" si="203"/>
        <v>0</v>
      </c>
      <c r="FH78" s="310"/>
      <c r="FI78" s="310"/>
      <c r="FJ78" s="197">
        <f t="shared" si="204"/>
        <v>0</v>
      </c>
    </row>
    <row r="79" spans="1:169" x14ac:dyDescent="0.2">
      <c r="A79" s="39">
        <f t="shared" si="107"/>
        <v>65</v>
      </c>
      <c r="B79" s="176"/>
      <c r="C79" s="176"/>
      <c r="D79" s="177"/>
      <c r="E79" s="38">
        <f t="shared" ref="E79:E114" si="206">+$D$10</f>
        <v>43548</v>
      </c>
      <c r="F79" s="182"/>
      <c r="G79" s="197"/>
      <c r="H79" s="196"/>
      <c r="I79" s="196"/>
      <c r="J79" s="197">
        <f t="shared" ref="J79:J114" si="207">SUM(H79:I79)</f>
        <v>0</v>
      </c>
      <c r="K79" s="196"/>
      <c r="L79" s="196"/>
      <c r="M79" s="197">
        <f t="shared" ref="M79:M114" si="208">SUM(K79:L79)</f>
        <v>0</v>
      </c>
      <c r="N79" s="196"/>
      <c r="O79" s="196"/>
      <c r="P79" s="197">
        <f t="shared" ref="P79:P114" si="209">SUM(N79:O79)</f>
        <v>0</v>
      </c>
      <c r="Q79" s="196"/>
      <c r="R79" s="196"/>
      <c r="S79" s="197">
        <f t="shared" ref="S79:S114" si="210">SUM(Q79:R79)</f>
        <v>0</v>
      </c>
      <c r="T79" s="196"/>
      <c r="U79" s="196"/>
      <c r="V79" s="197">
        <f t="shared" ref="V79:V114" si="211">SUM(T79:U79)</f>
        <v>0</v>
      </c>
      <c r="W79" s="196"/>
      <c r="X79" s="196"/>
      <c r="Y79" s="197">
        <f t="shared" ref="Y79:Y114" si="212">SUM(W79:X79)</f>
        <v>0</v>
      </c>
      <c r="Z79" s="196"/>
      <c r="AA79" s="196"/>
      <c r="AB79" s="197">
        <f t="shared" ref="AB79:AB114" si="213">SUM(Z79:AA79)</f>
        <v>0</v>
      </c>
      <c r="AC79" s="196"/>
      <c r="AD79" s="196"/>
      <c r="AE79" s="197">
        <f t="shared" ref="AE79:AE114" si="214">SUM(AC79:AD79)</f>
        <v>0</v>
      </c>
      <c r="AF79" s="196"/>
      <c r="AG79" s="196"/>
      <c r="AH79" s="197">
        <f t="shared" ref="AH79:AH114" si="215">SUM(AF79:AG79)</f>
        <v>0</v>
      </c>
      <c r="AI79" s="196"/>
      <c r="AJ79" s="196"/>
      <c r="AK79" s="197">
        <f t="shared" ref="AK79:AK114" si="216">SUM(AI79:AJ79)</f>
        <v>0</v>
      </c>
      <c r="AL79" s="196"/>
      <c r="AM79" s="196"/>
      <c r="AN79" s="197">
        <f t="shared" ref="AN79:AN114" si="217">SUM(AL79:AM79)</f>
        <v>0</v>
      </c>
      <c r="AO79" s="196"/>
      <c r="AP79" s="196"/>
      <c r="AQ79" s="197">
        <f t="shared" ref="AQ79:AQ114" si="218">SUM(AO79:AP79)</f>
        <v>0</v>
      </c>
      <c r="AR79" s="196"/>
      <c r="AS79" s="196"/>
      <c r="AT79" s="197">
        <f t="shared" ref="AT79:AT114" si="219">SUM(AR79:AS79)</f>
        <v>0</v>
      </c>
      <c r="AU79" s="196"/>
      <c r="AV79" s="196"/>
      <c r="AW79" s="197">
        <f t="shared" ref="AW79:AW114" si="220">SUM(AU79:AV79)</f>
        <v>0</v>
      </c>
      <c r="AX79" s="196"/>
      <c r="AY79" s="196"/>
      <c r="AZ79" s="197">
        <f t="shared" ref="AZ79:AZ114" si="221">SUM(AX79:AY79)</f>
        <v>0</v>
      </c>
      <c r="BA79" s="196"/>
      <c r="BB79" s="196"/>
      <c r="BC79" s="197">
        <f t="shared" ref="BC79:BC114" si="222">SUM(BA79:BB79)</f>
        <v>0</v>
      </c>
      <c r="BD79" s="196"/>
      <c r="BE79" s="196"/>
      <c r="BF79" s="197">
        <f t="shared" ref="BF79:BF114" si="223">SUM(BD79:BE79)</f>
        <v>0</v>
      </c>
      <c r="BG79" s="196"/>
      <c r="BH79" s="196"/>
      <c r="BI79" s="197">
        <f t="shared" ref="BI79:BI114" si="224">SUM(BG79:BH79)</f>
        <v>0</v>
      </c>
      <c r="BJ79" s="196"/>
      <c r="BK79" s="196"/>
      <c r="BL79" s="197">
        <f t="shared" ref="BL79:BL114" si="225">SUM(BJ79:BK79)</f>
        <v>0</v>
      </c>
      <c r="BM79" s="196"/>
      <c r="BN79" s="196"/>
      <c r="BO79" s="197">
        <f t="shared" ref="BO79:BO114" si="226">SUM(BM79:BN79)</f>
        <v>0</v>
      </c>
      <c r="BP79" s="196"/>
      <c r="BQ79" s="196"/>
      <c r="BR79" s="197">
        <f t="shared" ref="BR79:BR114" si="227">SUM(BP79:BQ79)</f>
        <v>0</v>
      </c>
      <c r="BS79" s="196"/>
      <c r="BT79" s="196"/>
      <c r="BU79" s="197">
        <f t="shared" ref="BU79:BU114" si="228">SUM(BS79:BT79)</f>
        <v>0</v>
      </c>
      <c r="BV79" s="196"/>
      <c r="BW79" s="196"/>
      <c r="BX79" s="197">
        <f t="shared" ref="BX79:BX114" si="229">SUM(BV79:BW79)</f>
        <v>0</v>
      </c>
      <c r="BY79" s="196"/>
      <c r="BZ79" s="196"/>
      <c r="CA79" s="197">
        <f t="shared" ref="CA79:CA114" si="230">SUM(BY79:BZ79)</f>
        <v>0</v>
      </c>
      <c r="CB79" s="196"/>
      <c r="CC79" s="196"/>
      <c r="CD79" s="197">
        <f t="shared" ref="CD79:CD114" si="231">SUM(CB79:CC79)</f>
        <v>0</v>
      </c>
      <c r="CE79" s="196"/>
      <c r="CF79" s="196"/>
      <c r="CG79" s="197">
        <f t="shared" ref="CG79:CG114" si="232">SUM(CE79:CF79)</f>
        <v>0</v>
      </c>
      <c r="CH79" s="196"/>
      <c r="CI79" s="196"/>
      <c r="CJ79" s="197">
        <f t="shared" ref="CJ79:CJ112" si="233">SUM(CH79:CI79)</f>
        <v>0</v>
      </c>
      <c r="CK79" s="196"/>
      <c r="CL79" s="196"/>
      <c r="CM79" s="197">
        <f t="shared" ref="CM79:CM114" si="234">SUM(CK79:CL79)</f>
        <v>0</v>
      </c>
      <c r="CN79" s="196"/>
      <c r="CO79" s="196"/>
      <c r="CP79" s="197">
        <f t="shared" ref="CP79:CP114" si="235">SUM(CN79:CO79)</f>
        <v>0</v>
      </c>
      <c r="CQ79" s="196"/>
      <c r="CR79" s="196"/>
      <c r="CS79" s="197">
        <f t="shared" ref="CS79:CS114" si="236">SUM(CQ79:CR79)</f>
        <v>0</v>
      </c>
      <c r="CT79" s="196"/>
      <c r="CU79" s="196"/>
      <c r="CV79" s="197">
        <f t="shared" ref="CV79:CV114" si="237">SUM(CT79:CU79)</f>
        <v>0</v>
      </c>
      <c r="CW79" s="196"/>
      <c r="CX79" s="196"/>
      <c r="CY79" s="197">
        <f t="shared" ref="CY79:CY114" si="238">SUM(CW79:CX79)</f>
        <v>0</v>
      </c>
      <c r="CZ79" s="196"/>
      <c r="DA79" s="196"/>
      <c r="DB79" s="197">
        <f t="shared" ref="DB79:DB114" si="239">SUM(CZ79:DA79)</f>
        <v>0</v>
      </c>
      <c r="DC79" s="196"/>
      <c r="DD79" s="196"/>
      <c r="DE79" s="197">
        <f t="shared" ref="DE79:DE114" si="240">SUM(DC79:DD79)</f>
        <v>0</v>
      </c>
      <c r="DF79" s="196"/>
      <c r="DG79" s="196"/>
      <c r="DH79" s="197">
        <f t="shared" ref="DH79:DH114" si="241">SUM(DF79:DG79)</f>
        <v>0</v>
      </c>
      <c r="DI79" s="196"/>
      <c r="DJ79" s="196"/>
      <c r="DK79" s="197">
        <f t="shared" ref="DK79:DK114" si="242">SUM(DI79:DJ79)</f>
        <v>0</v>
      </c>
      <c r="DL79" s="196"/>
      <c r="DM79" s="196"/>
      <c r="DN79" s="197">
        <f t="shared" ref="DN79:DN114" si="243">SUM(DL79:DM79)</f>
        <v>0</v>
      </c>
      <c r="DO79" s="196"/>
      <c r="DP79" s="196"/>
      <c r="DQ79" s="197">
        <f t="shared" ref="DQ79:DQ114" si="244">SUM(DO79:DP79)</f>
        <v>0</v>
      </c>
      <c r="DR79" s="196"/>
      <c r="DS79" s="196"/>
      <c r="DT79" s="197">
        <f t="shared" ref="DT79:DT114" si="245">SUM(DR79:DS79)</f>
        <v>0</v>
      </c>
      <c r="DU79" s="196"/>
      <c r="DV79" s="196"/>
      <c r="DW79" s="197">
        <f t="shared" ref="DW79:DW114" si="246">SUM(DU79:DV79)</f>
        <v>0</v>
      </c>
      <c r="DX79" s="196"/>
      <c r="DY79" s="196"/>
      <c r="DZ79" s="197">
        <f t="shared" ref="DZ79:DZ114" si="247">SUM(DX79:DY79)</f>
        <v>0</v>
      </c>
      <c r="EA79" s="196"/>
      <c r="EB79" s="196"/>
      <c r="EC79" s="197">
        <f t="shared" ref="EC79:EC114" si="248">SUM(EA79:EB79)</f>
        <v>0</v>
      </c>
      <c r="ED79" s="196"/>
      <c r="EE79" s="196"/>
      <c r="EF79" s="197">
        <f t="shared" ref="EF79:EF114" si="249">SUM(ED79:EE79)</f>
        <v>0</v>
      </c>
      <c r="EG79" s="196"/>
      <c r="EH79" s="196"/>
      <c r="EI79" s="197">
        <f t="shared" ref="EI79:EI114" si="250">SUM(EG79:EH79)</f>
        <v>0</v>
      </c>
      <c r="EJ79" s="196"/>
      <c r="EK79" s="196"/>
      <c r="EL79" s="197">
        <f t="shared" ref="EL79:EL114" si="251">SUM(EJ79:EK79)</f>
        <v>0</v>
      </c>
      <c r="EM79" s="196"/>
      <c r="EN79" s="196"/>
      <c r="EO79" s="197">
        <f t="shared" ref="EO79:EO114" si="252">SUM(EM79:EN79)</f>
        <v>0</v>
      </c>
      <c r="EP79" s="196"/>
      <c r="EQ79" s="196"/>
      <c r="ER79" s="197">
        <f t="shared" ref="ER79:ER114" si="253">SUM(EP79:EQ79)</f>
        <v>0</v>
      </c>
      <c r="ES79" s="196"/>
      <c r="ET79" s="196"/>
      <c r="EU79" s="197">
        <f t="shared" ref="EU79:EU114" si="254">SUM(ES79:ET79)</f>
        <v>0</v>
      </c>
      <c r="EV79" s="196"/>
      <c r="EW79" s="196"/>
      <c r="EX79" s="197">
        <f t="shared" ref="EX79:EX114" si="255">SUM(EV79:EW79)</f>
        <v>0</v>
      </c>
      <c r="EY79" s="196"/>
      <c r="EZ79" s="196"/>
      <c r="FA79" s="197">
        <f t="shared" ref="FA79:FA114" si="256">SUM(EY79:EZ79)</f>
        <v>0</v>
      </c>
      <c r="FB79" s="196"/>
      <c r="FC79" s="196"/>
      <c r="FD79" s="197">
        <f t="shared" ref="FD79:FD114" si="257">SUM(FB79:FC79)</f>
        <v>0</v>
      </c>
      <c r="FE79" s="196"/>
      <c r="FF79" s="196"/>
      <c r="FG79" s="197">
        <f t="shared" ref="FG79:FG114" si="258">SUM(FE79:FF79)</f>
        <v>0</v>
      </c>
      <c r="FH79" s="310"/>
      <c r="FI79" s="310"/>
      <c r="FJ79" s="197">
        <f t="shared" ref="FJ79:FJ114" si="259">SUM(FH79:FI79)</f>
        <v>0</v>
      </c>
    </row>
    <row r="80" spans="1:169" x14ac:dyDescent="0.2">
      <c r="A80" s="39">
        <f t="shared" si="107"/>
        <v>66</v>
      </c>
      <c r="B80" s="176"/>
      <c r="C80" s="176"/>
      <c r="D80" s="177"/>
      <c r="E80" s="38">
        <f t="shared" si="206"/>
        <v>43548</v>
      </c>
      <c r="F80" s="182"/>
      <c r="G80" s="197"/>
      <c r="H80" s="196"/>
      <c r="I80" s="196"/>
      <c r="J80" s="197">
        <f t="shared" si="207"/>
        <v>0</v>
      </c>
      <c r="K80" s="196"/>
      <c r="L80" s="196"/>
      <c r="M80" s="197">
        <f t="shared" si="208"/>
        <v>0</v>
      </c>
      <c r="N80" s="196"/>
      <c r="O80" s="196"/>
      <c r="P80" s="197">
        <f t="shared" si="209"/>
        <v>0</v>
      </c>
      <c r="Q80" s="196"/>
      <c r="R80" s="196"/>
      <c r="S80" s="197">
        <f t="shared" si="210"/>
        <v>0</v>
      </c>
      <c r="T80" s="196"/>
      <c r="U80" s="196"/>
      <c r="V80" s="197">
        <f t="shared" si="211"/>
        <v>0</v>
      </c>
      <c r="W80" s="196"/>
      <c r="X80" s="196"/>
      <c r="Y80" s="197">
        <f t="shared" si="212"/>
        <v>0</v>
      </c>
      <c r="Z80" s="196"/>
      <c r="AA80" s="196"/>
      <c r="AB80" s="197">
        <f t="shared" si="213"/>
        <v>0</v>
      </c>
      <c r="AC80" s="196"/>
      <c r="AD80" s="196"/>
      <c r="AE80" s="197">
        <f t="shared" si="214"/>
        <v>0</v>
      </c>
      <c r="AF80" s="196"/>
      <c r="AG80" s="196"/>
      <c r="AH80" s="197">
        <f t="shared" si="215"/>
        <v>0</v>
      </c>
      <c r="AI80" s="196"/>
      <c r="AJ80" s="196"/>
      <c r="AK80" s="197">
        <f t="shared" si="216"/>
        <v>0</v>
      </c>
      <c r="AL80" s="196"/>
      <c r="AM80" s="196"/>
      <c r="AN80" s="197">
        <f t="shared" si="217"/>
        <v>0</v>
      </c>
      <c r="AO80" s="196"/>
      <c r="AP80" s="196"/>
      <c r="AQ80" s="197">
        <f t="shared" si="218"/>
        <v>0</v>
      </c>
      <c r="AR80" s="196"/>
      <c r="AS80" s="196"/>
      <c r="AT80" s="197">
        <f t="shared" si="219"/>
        <v>0</v>
      </c>
      <c r="AU80" s="196"/>
      <c r="AV80" s="196"/>
      <c r="AW80" s="197">
        <f t="shared" si="220"/>
        <v>0</v>
      </c>
      <c r="AX80" s="196"/>
      <c r="AY80" s="196"/>
      <c r="AZ80" s="197">
        <f t="shared" si="221"/>
        <v>0</v>
      </c>
      <c r="BA80" s="196"/>
      <c r="BB80" s="196"/>
      <c r="BC80" s="197">
        <f t="shared" si="222"/>
        <v>0</v>
      </c>
      <c r="BD80" s="196"/>
      <c r="BE80" s="196"/>
      <c r="BF80" s="197">
        <f t="shared" si="223"/>
        <v>0</v>
      </c>
      <c r="BG80" s="196"/>
      <c r="BH80" s="196"/>
      <c r="BI80" s="197">
        <f t="shared" si="224"/>
        <v>0</v>
      </c>
      <c r="BJ80" s="196"/>
      <c r="BK80" s="196"/>
      <c r="BL80" s="197">
        <f t="shared" si="225"/>
        <v>0</v>
      </c>
      <c r="BM80" s="196"/>
      <c r="BN80" s="196"/>
      <c r="BO80" s="197">
        <f t="shared" si="226"/>
        <v>0</v>
      </c>
      <c r="BP80" s="196"/>
      <c r="BQ80" s="196"/>
      <c r="BR80" s="197">
        <f t="shared" si="227"/>
        <v>0</v>
      </c>
      <c r="BS80" s="196"/>
      <c r="BT80" s="196"/>
      <c r="BU80" s="197">
        <f t="shared" si="228"/>
        <v>0</v>
      </c>
      <c r="BV80" s="196"/>
      <c r="BW80" s="196"/>
      <c r="BX80" s="197">
        <f t="shared" si="229"/>
        <v>0</v>
      </c>
      <c r="BY80" s="196"/>
      <c r="BZ80" s="196"/>
      <c r="CA80" s="197">
        <f t="shared" si="230"/>
        <v>0</v>
      </c>
      <c r="CB80" s="196"/>
      <c r="CC80" s="196"/>
      <c r="CD80" s="197">
        <f t="shared" si="231"/>
        <v>0</v>
      </c>
      <c r="CE80" s="196"/>
      <c r="CF80" s="196"/>
      <c r="CG80" s="197">
        <f t="shared" si="232"/>
        <v>0</v>
      </c>
      <c r="CH80" s="196"/>
      <c r="CI80" s="196"/>
      <c r="CJ80" s="197">
        <f t="shared" si="233"/>
        <v>0</v>
      </c>
      <c r="CK80" s="196"/>
      <c r="CL80" s="196"/>
      <c r="CM80" s="197">
        <f t="shared" si="234"/>
        <v>0</v>
      </c>
      <c r="CN80" s="196"/>
      <c r="CO80" s="196"/>
      <c r="CP80" s="197">
        <f t="shared" si="235"/>
        <v>0</v>
      </c>
      <c r="CQ80" s="196"/>
      <c r="CR80" s="196"/>
      <c r="CS80" s="197">
        <f t="shared" si="236"/>
        <v>0</v>
      </c>
      <c r="CT80" s="196"/>
      <c r="CU80" s="196"/>
      <c r="CV80" s="197">
        <f t="shared" si="237"/>
        <v>0</v>
      </c>
      <c r="CW80" s="196"/>
      <c r="CX80" s="196"/>
      <c r="CY80" s="197">
        <f t="shared" si="238"/>
        <v>0</v>
      </c>
      <c r="CZ80" s="196"/>
      <c r="DA80" s="196"/>
      <c r="DB80" s="197">
        <f t="shared" si="239"/>
        <v>0</v>
      </c>
      <c r="DC80" s="196"/>
      <c r="DD80" s="196"/>
      <c r="DE80" s="197">
        <f t="shared" si="240"/>
        <v>0</v>
      </c>
      <c r="DF80" s="196"/>
      <c r="DG80" s="196"/>
      <c r="DH80" s="197">
        <f t="shared" si="241"/>
        <v>0</v>
      </c>
      <c r="DI80" s="196"/>
      <c r="DJ80" s="196"/>
      <c r="DK80" s="197">
        <f t="shared" si="242"/>
        <v>0</v>
      </c>
      <c r="DL80" s="196"/>
      <c r="DM80" s="196"/>
      <c r="DN80" s="197">
        <f t="shared" si="243"/>
        <v>0</v>
      </c>
      <c r="DO80" s="196"/>
      <c r="DP80" s="196"/>
      <c r="DQ80" s="197">
        <f t="shared" si="244"/>
        <v>0</v>
      </c>
      <c r="DR80" s="196"/>
      <c r="DS80" s="196"/>
      <c r="DT80" s="197">
        <f t="shared" si="245"/>
        <v>0</v>
      </c>
      <c r="DU80" s="196"/>
      <c r="DV80" s="196"/>
      <c r="DW80" s="197">
        <f t="shared" si="246"/>
        <v>0</v>
      </c>
      <c r="DX80" s="196"/>
      <c r="DY80" s="196"/>
      <c r="DZ80" s="197">
        <f t="shared" si="247"/>
        <v>0</v>
      </c>
      <c r="EA80" s="196"/>
      <c r="EB80" s="196"/>
      <c r="EC80" s="197">
        <f t="shared" si="248"/>
        <v>0</v>
      </c>
      <c r="ED80" s="196"/>
      <c r="EE80" s="196"/>
      <c r="EF80" s="197">
        <f t="shared" si="249"/>
        <v>0</v>
      </c>
      <c r="EG80" s="196"/>
      <c r="EH80" s="196"/>
      <c r="EI80" s="197">
        <f t="shared" si="250"/>
        <v>0</v>
      </c>
      <c r="EJ80" s="196"/>
      <c r="EK80" s="196"/>
      <c r="EL80" s="197">
        <f t="shared" si="251"/>
        <v>0</v>
      </c>
      <c r="EM80" s="196"/>
      <c r="EN80" s="196"/>
      <c r="EO80" s="197">
        <f t="shared" si="252"/>
        <v>0</v>
      </c>
      <c r="EP80" s="196"/>
      <c r="EQ80" s="196"/>
      <c r="ER80" s="197">
        <f t="shared" si="253"/>
        <v>0</v>
      </c>
      <c r="ES80" s="196"/>
      <c r="ET80" s="196"/>
      <c r="EU80" s="197">
        <f t="shared" si="254"/>
        <v>0</v>
      </c>
      <c r="EV80" s="196"/>
      <c r="EW80" s="196"/>
      <c r="EX80" s="197">
        <f t="shared" si="255"/>
        <v>0</v>
      </c>
      <c r="EY80" s="196"/>
      <c r="EZ80" s="196"/>
      <c r="FA80" s="197">
        <f t="shared" si="256"/>
        <v>0</v>
      </c>
      <c r="FB80" s="196"/>
      <c r="FC80" s="196"/>
      <c r="FD80" s="197">
        <f t="shared" si="257"/>
        <v>0</v>
      </c>
      <c r="FE80" s="196"/>
      <c r="FF80" s="196"/>
      <c r="FG80" s="197">
        <f t="shared" si="258"/>
        <v>0</v>
      </c>
      <c r="FH80" s="310"/>
      <c r="FI80" s="310"/>
      <c r="FJ80" s="197">
        <f t="shared" si="259"/>
        <v>0</v>
      </c>
    </row>
    <row r="81" spans="1:166" x14ac:dyDescent="0.2">
      <c r="A81" s="39">
        <f t="shared" ref="A81:A114" si="260">+A80+1</f>
        <v>67</v>
      </c>
      <c r="B81" s="176"/>
      <c r="C81" s="176"/>
      <c r="D81" s="177"/>
      <c r="E81" s="38">
        <f t="shared" si="206"/>
        <v>43548</v>
      </c>
      <c r="F81" s="182"/>
      <c r="G81" s="197"/>
      <c r="H81" s="196"/>
      <c r="I81" s="196"/>
      <c r="J81" s="197">
        <f t="shared" si="207"/>
        <v>0</v>
      </c>
      <c r="K81" s="196"/>
      <c r="L81" s="196"/>
      <c r="M81" s="197">
        <f t="shared" si="208"/>
        <v>0</v>
      </c>
      <c r="N81" s="196"/>
      <c r="O81" s="196"/>
      <c r="P81" s="197">
        <f t="shared" si="209"/>
        <v>0</v>
      </c>
      <c r="Q81" s="196"/>
      <c r="R81" s="196"/>
      <c r="S81" s="197">
        <f t="shared" si="210"/>
        <v>0</v>
      </c>
      <c r="T81" s="196"/>
      <c r="U81" s="196"/>
      <c r="V81" s="197">
        <f t="shared" si="211"/>
        <v>0</v>
      </c>
      <c r="W81" s="196"/>
      <c r="X81" s="196"/>
      <c r="Y81" s="197">
        <f t="shared" si="212"/>
        <v>0</v>
      </c>
      <c r="Z81" s="196"/>
      <c r="AA81" s="196"/>
      <c r="AB81" s="197">
        <f t="shared" si="213"/>
        <v>0</v>
      </c>
      <c r="AC81" s="196"/>
      <c r="AD81" s="196"/>
      <c r="AE81" s="197">
        <f t="shared" si="214"/>
        <v>0</v>
      </c>
      <c r="AF81" s="196"/>
      <c r="AG81" s="196"/>
      <c r="AH81" s="197">
        <f t="shared" si="215"/>
        <v>0</v>
      </c>
      <c r="AI81" s="196"/>
      <c r="AJ81" s="196"/>
      <c r="AK81" s="197">
        <f t="shared" si="216"/>
        <v>0</v>
      </c>
      <c r="AL81" s="196"/>
      <c r="AM81" s="196"/>
      <c r="AN81" s="197">
        <f t="shared" si="217"/>
        <v>0</v>
      </c>
      <c r="AO81" s="196"/>
      <c r="AP81" s="196"/>
      <c r="AQ81" s="197">
        <f t="shared" si="218"/>
        <v>0</v>
      </c>
      <c r="AR81" s="196"/>
      <c r="AS81" s="196"/>
      <c r="AT81" s="197">
        <f t="shared" si="219"/>
        <v>0</v>
      </c>
      <c r="AU81" s="196"/>
      <c r="AV81" s="196"/>
      <c r="AW81" s="197">
        <f t="shared" si="220"/>
        <v>0</v>
      </c>
      <c r="AX81" s="196"/>
      <c r="AY81" s="196"/>
      <c r="AZ81" s="197">
        <f t="shared" si="221"/>
        <v>0</v>
      </c>
      <c r="BA81" s="196"/>
      <c r="BB81" s="196"/>
      <c r="BC81" s="197">
        <f t="shared" si="222"/>
        <v>0</v>
      </c>
      <c r="BD81" s="196"/>
      <c r="BE81" s="196"/>
      <c r="BF81" s="197">
        <f t="shared" si="223"/>
        <v>0</v>
      </c>
      <c r="BG81" s="196"/>
      <c r="BH81" s="196"/>
      <c r="BI81" s="197">
        <f t="shared" si="224"/>
        <v>0</v>
      </c>
      <c r="BJ81" s="196"/>
      <c r="BK81" s="196"/>
      <c r="BL81" s="197">
        <f t="shared" si="225"/>
        <v>0</v>
      </c>
      <c r="BM81" s="196"/>
      <c r="BN81" s="196"/>
      <c r="BO81" s="197">
        <f t="shared" si="226"/>
        <v>0</v>
      </c>
      <c r="BP81" s="196"/>
      <c r="BQ81" s="196"/>
      <c r="BR81" s="197">
        <f t="shared" si="227"/>
        <v>0</v>
      </c>
      <c r="BS81" s="196"/>
      <c r="BT81" s="196"/>
      <c r="BU81" s="197">
        <f t="shared" si="228"/>
        <v>0</v>
      </c>
      <c r="BV81" s="196"/>
      <c r="BW81" s="196"/>
      <c r="BX81" s="197">
        <f t="shared" si="229"/>
        <v>0</v>
      </c>
      <c r="BY81" s="196"/>
      <c r="BZ81" s="196"/>
      <c r="CA81" s="197">
        <f t="shared" si="230"/>
        <v>0</v>
      </c>
      <c r="CB81" s="196"/>
      <c r="CC81" s="196"/>
      <c r="CD81" s="197">
        <f t="shared" si="231"/>
        <v>0</v>
      </c>
      <c r="CE81" s="196"/>
      <c r="CF81" s="196"/>
      <c r="CG81" s="197">
        <f t="shared" si="232"/>
        <v>0</v>
      </c>
      <c r="CH81" s="196"/>
      <c r="CI81" s="196"/>
      <c r="CJ81" s="197">
        <f t="shared" si="233"/>
        <v>0</v>
      </c>
      <c r="CK81" s="196"/>
      <c r="CL81" s="196"/>
      <c r="CM81" s="197">
        <f t="shared" si="234"/>
        <v>0</v>
      </c>
      <c r="CN81" s="196"/>
      <c r="CO81" s="196"/>
      <c r="CP81" s="197">
        <f t="shared" si="235"/>
        <v>0</v>
      </c>
      <c r="CQ81" s="196"/>
      <c r="CR81" s="196"/>
      <c r="CS81" s="197">
        <f t="shared" si="236"/>
        <v>0</v>
      </c>
      <c r="CT81" s="196"/>
      <c r="CU81" s="196"/>
      <c r="CV81" s="197">
        <f t="shared" si="237"/>
        <v>0</v>
      </c>
      <c r="CW81" s="196"/>
      <c r="CX81" s="196"/>
      <c r="CY81" s="197">
        <f t="shared" si="238"/>
        <v>0</v>
      </c>
      <c r="CZ81" s="196"/>
      <c r="DA81" s="196"/>
      <c r="DB81" s="197">
        <f t="shared" si="239"/>
        <v>0</v>
      </c>
      <c r="DC81" s="196"/>
      <c r="DD81" s="196"/>
      <c r="DE81" s="197">
        <f t="shared" si="240"/>
        <v>0</v>
      </c>
      <c r="DF81" s="196"/>
      <c r="DG81" s="196"/>
      <c r="DH81" s="197">
        <f t="shared" si="241"/>
        <v>0</v>
      </c>
      <c r="DI81" s="196"/>
      <c r="DJ81" s="196"/>
      <c r="DK81" s="197">
        <f t="shared" si="242"/>
        <v>0</v>
      </c>
      <c r="DL81" s="196"/>
      <c r="DM81" s="196"/>
      <c r="DN81" s="197">
        <f t="shared" si="243"/>
        <v>0</v>
      </c>
      <c r="DO81" s="196"/>
      <c r="DP81" s="196"/>
      <c r="DQ81" s="197">
        <f t="shared" si="244"/>
        <v>0</v>
      </c>
      <c r="DR81" s="196"/>
      <c r="DS81" s="196"/>
      <c r="DT81" s="197">
        <f t="shared" si="245"/>
        <v>0</v>
      </c>
      <c r="DU81" s="196"/>
      <c r="DV81" s="196"/>
      <c r="DW81" s="197">
        <f t="shared" si="246"/>
        <v>0</v>
      </c>
      <c r="DX81" s="196"/>
      <c r="DY81" s="196"/>
      <c r="DZ81" s="197">
        <f t="shared" si="247"/>
        <v>0</v>
      </c>
      <c r="EA81" s="196"/>
      <c r="EB81" s="196"/>
      <c r="EC81" s="197">
        <f t="shared" si="248"/>
        <v>0</v>
      </c>
      <c r="ED81" s="196"/>
      <c r="EE81" s="196"/>
      <c r="EF81" s="197">
        <f t="shared" si="249"/>
        <v>0</v>
      </c>
      <c r="EG81" s="196"/>
      <c r="EH81" s="196"/>
      <c r="EI81" s="197">
        <f t="shared" si="250"/>
        <v>0</v>
      </c>
      <c r="EJ81" s="196"/>
      <c r="EK81" s="196"/>
      <c r="EL81" s="197">
        <f t="shared" si="251"/>
        <v>0</v>
      </c>
      <c r="EM81" s="196"/>
      <c r="EN81" s="196"/>
      <c r="EO81" s="197">
        <f t="shared" si="252"/>
        <v>0</v>
      </c>
      <c r="EP81" s="196"/>
      <c r="EQ81" s="196"/>
      <c r="ER81" s="197">
        <f t="shared" si="253"/>
        <v>0</v>
      </c>
      <c r="ES81" s="196"/>
      <c r="ET81" s="196"/>
      <c r="EU81" s="197">
        <f t="shared" si="254"/>
        <v>0</v>
      </c>
      <c r="EV81" s="196"/>
      <c r="EW81" s="196"/>
      <c r="EX81" s="197">
        <f t="shared" si="255"/>
        <v>0</v>
      </c>
      <c r="EY81" s="196"/>
      <c r="EZ81" s="196"/>
      <c r="FA81" s="197">
        <f t="shared" si="256"/>
        <v>0</v>
      </c>
      <c r="FB81" s="196"/>
      <c r="FC81" s="196"/>
      <c r="FD81" s="197">
        <f t="shared" si="257"/>
        <v>0</v>
      </c>
      <c r="FE81" s="196"/>
      <c r="FF81" s="196"/>
      <c r="FG81" s="197">
        <f t="shared" si="258"/>
        <v>0</v>
      </c>
      <c r="FH81" s="310"/>
      <c r="FI81" s="310"/>
      <c r="FJ81" s="197">
        <f t="shared" si="259"/>
        <v>0</v>
      </c>
    </row>
    <row r="82" spans="1:166" x14ac:dyDescent="0.2">
      <c r="A82" s="39">
        <f t="shared" si="260"/>
        <v>68</v>
      </c>
      <c r="B82" s="176"/>
      <c r="C82" s="176"/>
      <c r="D82" s="177"/>
      <c r="E82" s="38">
        <f t="shared" si="206"/>
        <v>43548</v>
      </c>
      <c r="F82" s="182"/>
      <c r="G82" s="197"/>
      <c r="H82" s="196"/>
      <c r="I82" s="196"/>
      <c r="J82" s="197">
        <f t="shared" si="207"/>
        <v>0</v>
      </c>
      <c r="K82" s="196"/>
      <c r="L82" s="196"/>
      <c r="M82" s="197">
        <f t="shared" si="208"/>
        <v>0</v>
      </c>
      <c r="N82" s="196"/>
      <c r="O82" s="196"/>
      <c r="P82" s="197">
        <f t="shared" si="209"/>
        <v>0</v>
      </c>
      <c r="Q82" s="196"/>
      <c r="R82" s="196"/>
      <c r="S82" s="197">
        <f t="shared" si="210"/>
        <v>0</v>
      </c>
      <c r="T82" s="196"/>
      <c r="U82" s="196"/>
      <c r="V82" s="197">
        <f t="shared" si="211"/>
        <v>0</v>
      </c>
      <c r="W82" s="196"/>
      <c r="X82" s="196"/>
      <c r="Y82" s="197">
        <f t="shared" si="212"/>
        <v>0</v>
      </c>
      <c r="Z82" s="196"/>
      <c r="AA82" s="196"/>
      <c r="AB82" s="197">
        <f t="shared" si="213"/>
        <v>0</v>
      </c>
      <c r="AC82" s="196"/>
      <c r="AD82" s="196"/>
      <c r="AE82" s="197">
        <f t="shared" si="214"/>
        <v>0</v>
      </c>
      <c r="AF82" s="196"/>
      <c r="AG82" s="196"/>
      <c r="AH82" s="197">
        <f t="shared" si="215"/>
        <v>0</v>
      </c>
      <c r="AI82" s="196"/>
      <c r="AJ82" s="196"/>
      <c r="AK82" s="197">
        <f t="shared" si="216"/>
        <v>0</v>
      </c>
      <c r="AL82" s="196"/>
      <c r="AM82" s="196"/>
      <c r="AN82" s="197">
        <f t="shared" si="217"/>
        <v>0</v>
      </c>
      <c r="AO82" s="196"/>
      <c r="AP82" s="196"/>
      <c r="AQ82" s="197">
        <f t="shared" si="218"/>
        <v>0</v>
      </c>
      <c r="AR82" s="196"/>
      <c r="AS82" s="196"/>
      <c r="AT82" s="197">
        <f t="shared" si="219"/>
        <v>0</v>
      </c>
      <c r="AU82" s="196"/>
      <c r="AV82" s="196"/>
      <c r="AW82" s="197">
        <f t="shared" si="220"/>
        <v>0</v>
      </c>
      <c r="AX82" s="196"/>
      <c r="AY82" s="196"/>
      <c r="AZ82" s="197">
        <f t="shared" si="221"/>
        <v>0</v>
      </c>
      <c r="BA82" s="196"/>
      <c r="BB82" s="196"/>
      <c r="BC82" s="197">
        <f t="shared" si="222"/>
        <v>0</v>
      </c>
      <c r="BD82" s="196"/>
      <c r="BE82" s="196"/>
      <c r="BF82" s="197">
        <f t="shared" si="223"/>
        <v>0</v>
      </c>
      <c r="BG82" s="196"/>
      <c r="BH82" s="196"/>
      <c r="BI82" s="197">
        <f t="shared" si="224"/>
        <v>0</v>
      </c>
      <c r="BJ82" s="196"/>
      <c r="BK82" s="196"/>
      <c r="BL82" s="197">
        <f t="shared" si="225"/>
        <v>0</v>
      </c>
      <c r="BM82" s="196"/>
      <c r="BN82" s="196"/>
      <c r="BO82" s="197">
        <f t="shared" si="226"/>
        <v>0</v>
      </c>
      <c r="BP82" s="196"/>
      <c r="BQ82" s="196"/>
      <c r="BR82" s="197">
        <f t="shared" si="227"/>
        <v>0</v>
      </c>
      <c r="BS82" s="196"/>
      <c r="BT82" s="196"/>
      <c r="BU82" s="197">
        <f t="shared" si="228"/>
        <v>0</v>
      </c>
      <c r="BV82" s="196"/>
      <c r="BW82" s="196"/>
      <c r="BX82" s="197">
        <f t="shared" si="229"/>
        <v>0</v>
      </c>
      <c r="BY82" s="196"/>
      <c r="BZ82" s="196"/>
      <c r="CA82" s="197">
        <f t="shared" si="230"/>
        <v>0</v>
      </c>
      <c r="CB82" s="196"/>
      <c r="CC82" s="196"/>
      <c r="CD82" s="197">
        <f t="shared" si="231"/>
        <v>0</v>
      </c>
      <c r="CE82" s="196"/>
      <c r="CF82" s="196"/>
      <c r="CG82" s="197">
        <f t="shared" si="232"/>
        <v>0</v>
      </c>
      <c r="CH82" s="196"/>
      <c r="CI82" s="196"/>
      <c r="CJ82" s="197">
        <f t="shared" si="233"/>
        <v>0</v>
      </c>
      <c r="CK82" s="196"/>
      <c r="CL82" s="196"/>
      <c r="CM82" s="197">
        <f t="shared" si="234"/>
        <v>0</v>
      </c>
      <c r="CN82" s="196"/>
      <c r="CO82" s="196"/>
      <c r="CP82" s="197">
        <f t="shared" si="235"/>
        <v>0</v>
      </c>
      <c r="CQ82" s="196"/>
      <c r="CR82" s="196"/>
      <c r="CS82" s="197">
        <f t="shared" si="236"/>
        <v>0</v>
      </c>
      <c r="CT82" s="196"/>
      <c r="CU82" s="196"/>
      <c r="CV82" s="197">
        <f t="shared" si="237"/>
        <v>0</v>
      </c>
      <c r="CW82" s="196"/>
      <c r="CX82" s="196"/>
      <c r="CY82" s="197">
        <f t="shared" si="238"/>
        <v>0</v>
      </c>
      <c r="CZ82" s="196"/>
      <c r="DA82" s="196"/>
      <c r="DB82" s="197">
        <f t="shared" si="239"/>
        <v>0</v>
      </c>
      <c r="DC82" s="196"/>
      <c r="DD82" s="196"/>
      <c r="DE82" s="197">
        <f t="shared" si="240"/>
        <v>0</v>
      </c>
      <c r="DF82" s="196"/>
      <c r="DG82" s="196"/>
      <c r="DH82" s="197">
        <f t="shared" si="241"/>
        <v>0</v>
      </c>
      <c r="DI82" s="196"/>
      <c r="DJ82" s="196"/>
      <c r="DK82" s="197">
        <f t="shared" si="242"/>
        <v>0</v>
      </c>
      <c r="DL82" s="196"/>
      <c r="DM82" s="196"/>
      <c r="DN82" s="197">
        <f t="shared" si="243"/>
        <v>0</v>
      </c>
      <c r="DO82" s="196"/>
      <c r="DP82" s="196"/>
      <c r="DQ82" s="197">
        <f t="shared" si="244"/>
        <v>0</v>
      </c>
      <c r="DR82" s="196"/>
      <c r="DS82" s="196"/>
      <c r="DT82" s="197">
        <f t="shared" si="245"/>
        <v>0</v>
      </c>
      <c r="DU82" s="196"/>
      <c r="DV82" s="196"/>
      <c r="DW82" s="197">
        <f t="shared" si="246"/>
        <v>0</v>
      </c>
      <c r="DX82" s="196"/>
      <c r="DY82" s="196"/>
      <c r="DZ82" s="197">
        <f t="shared" si="247"/>
        <v>0</v>
      </c>
      <c r="EA82" s="196"/>
      <c r="EB82" s="196"/>
      <c r="EC82" s="197">
        <f t="shared" si="248"/>
        <v>0</v>
      </c>
      <c r="ED82" s="196"/>
      <c r="EE82" s="196"/>
      <c r="EF82" s="197">
        <f t="shared" si="249"/>
        <v>0</v>
      </c>
      <c r="EG82" s="196"/>
      <c r="EH82" s="196"/>
      <c r="EI82" s="197">
        <f t="shared" si="250"/>
        <v>0</v>
      </c>
      <c r="EJ82" s="196"/>
      <c r="EK82" s="196"/>
      <c r="EL82" s="197">
        <f t="shared" si="251"/>
        <v>0</v>
      </c>
      <c r="EM82" s="196"/>
      <c r="EN82" s="196"/>
      <c r="EO82" s="197">
        <f t="shared" si="252"/>
        <v>0</v>
      </c>
      <c r="EP82" s="196"/>
      <c r="EQ82" s="196"/>
      <c r="ER82" s="197">
        <f t="shared" si="253"/>
        <v>0</v>
      </c>
      <c r="ES82" s="196"/>
      <c r="ET82" s="196"/>
      <c r="EU82" s="197">
        <f t="shared" si="254"/>
        <v>0</v>
      </c>
      <c r="EV82" s="196"/>
      <c r="EW82" s="196"/>
      <c r="EX82" s="197">
        <f t="shared" si="255"/>
        <v>0</v>
      </c>
      <c r="EY82" s="196"/>
      <c r="EZ82" s="196"/>
      <c r="FA82" s="197">
        <f t="shared" si="256"/>
        <v>0</v>
      </c>
      <c r="FB82" s="196"/>
      <c r="FC82" s="196"/>
      <c r="FD82" s="197">
        <f t="shared" si="257"/>
        <v>0</v>
      </c>
      <c r="FE82" s="196"/>
      <c r="FF82" s="196"/>
      <c r="FG82" s="197">
        <f t="shared" si="258"/>
        <v>0</v>
      </c>
      <c r="FH82" s="310"/>
      <c r="FI82" s="310"/>
      <c r="FJ82" s="197">
        <f t="shared" si="259"/>
        <v>0</v>
      </c>
    </row>
    <row r="83" spans="1:166" x14ac:dyDescent="0.2">
      <c r="A83" s="39">
        <f t="shared" si="260"/>
        <v>69</v>
      </c>
      <c r="B83" s="176"/>
      <c r="C83" s="176"/>
      <c r="D83" s="177"/>
      <c r="E83" s="38">
        <f t="shared" si="206"/>
        <v>43548</v>
      </c>
      <c r="F83" s="182"/>
      <c r="G83" s="197"/>
      <c r="H83" s="196"/>
      <c r="I83" s="196"/>
      <c r="J83" s="197">
        <f t="shared" si="207"/>
        <v>0</v>
      </c>
      <c r="K83" s="196"/>
      <c r="L83" s="196"/>
      <c r="M83" s="197">
        <f t="shared" si="208"/>
        <v>0</v>
      </c>
      <c r="N83" s="196"/>
      <c r="O83" s="196"/>
      <c r="P83" s="197">
        <f t="shared" si="209"/>
        <v>0</v>
      </c>
      <c r="Q83" s="196"/>
      <c r="R83" s="196"/>
      <c r="S83" s="197">
        <f t="shared" si="210"/>
        <v>0</v>
      </c>
      <c r="T83" s="196"/>
      <c r="U83" s="196"/>
      <c r="V83" s="197">
        <f t="shared" si="211"/>
        <v>0</v>
      </c>
      <c r="W83" s="196"/>
      <c r="X83" s="196"/>
      <c r="Y83" s="197">
        <f t="shared" si="212"/>
        <v>0</v>
      </c>
      <c r="Z83" s="196"/>
      <c r="AA83" s="196"/>
      <c r="AB83" s="197">
        <f t="shared" si="213"/>
        <v>0</v>
      </c>
      <c r="AC83" s="196"/>
      <c r="AD83" s="196"/>
      <c r="AE83" s="197">
        <f t="shared" si="214"/>
        <v>0</v>
      </c>
      <c r="AF83" s="196"/>
      <c r="AG83" s="196"/>
      <c r="AH83" s="197">
        <f t="shared" si="215"/>
        <v>0</v>
      </c>
      <c r="AI83" s="196"/>
      <c r="AJ83" s="196"/>
      <c r="AK83" s="197">
        <f t="shared" si="216"/>
        <v>0</v>
      </c>
      <c r="AL83" s="196"/>
      <c r="AM83" s="196"/>
      <c r="AN83" s="197">
        <f t="shared" si="217"/>
        <v>0</v>
      </c>
      <c r="AO83" s="196"/>
      <c r="AP83" s="196"/>
      <c r="AQ83" s="197">
        <f t="shared" si="218"/>
        <v>0</v>
      </c>
      <c r="AR83" s="196"/>
      <c r="AS83" s="196"/>
      <c r="AT83" s="197">
        <f t="shared" si="219"/>
        <v>0</v>
      </c>
      <c r="AU83" s="196"/>
      <c r="AV83" s="196"/>
      <c r="AW83" s="197">
        <f t="shared" si="220"/>
        <v>0</v>
      </c>
      <c r="AX83" s="196"/>
      <c r="AY83" s="196"/>
      <c r="AZ83" s="197">
        <f t="shared" si="221"/>
        <v>0</v>
      </c>
      <c r="BA83" s="196"/>
      <c r="BB83" s="196"/>
      <c r="BC83" s="197">
        <f t="shared" si="222"/>
        <v>0</v>
      </c>
      <c r="BD83" s="196"/>
      <c r="BE83" s="196"/>
      <c r="BF83" s="197">
        <f t="shared" si="223"/>
        <v>0</v>
      </c>
      <c r="BG83" s="196"/>
      <c r="BH83" s="196"/>
      <c r="BI83" s="197">
        <f t="shared" si="224"/>
        <v>0</v>
      </c>
      <c r="BJ83" s="196"/>
      <c r="BK83" s="196"/>
      <c r="BL83" s="197">
        <f t="shared" si="225"/>
        <v>0</v>
      </c>
      <c r="BM83" s="196"/>
      <c r="BN83" s="196"/>
      <c r="BO83" s="197">
        <f t="shared" si="226"/>
        <v>0</v>
      </c>
      <c r="BP83" s="196"/>
      <c r="BQ83" s="196"/>
      <c r="BR83" s="197">
        <f t="shared" si="227"/>
        <v>0</v>
      </c>
      <c r="BS83" s="196"/>
      <c r="BT83" s="196"/>
      <c r="BU83" s="197">
        <f t="shared" si="228"/>
        <v>0</v>
      </c>
      <c r="BV83" s="196"/>
      <c r="BW83" s="196"/>
      <c r="BX83" s="197">
        <f t="shared" si="229"/>
        <v>0</v>
      </c>
      <c r="BY83" s="196"/>
      <c r="BZ83" s="196"/>
      <c r="CA83" s="197">
        <f t="shared" si="230"/>
        <v>0</v>
      </c>
      <c r="CB83" s="196"/>
      <c r="CC83" s="196"/>
      <c r="CD83" s="197">
        <f t="shared" si="231"/>
        <v>0</v>
      </c>
      <c r="CE83" s="196"/>
      <c r="CF83" s="196"/>
      <c r="CG83" s="197">
        <f t="shared" si="232"/>
        <v>0</v>
      </c>
      <c r="CH83" s="196"/>
      <c r="CI83" s="196"/>
      <c r="CJ83" s="197">
        <f t="shared" si="233"/>
        <v>0</v>
      </c>
      <c r="CK83" s="196"/>
      <c r="CL83" s="196"/>
      <c r="CM83" s="197">
        <f t="shared" si="234"/>
        <v>0</v>
      </c>
      <c r="CN83" s="196"/>
      <c r="CO83" s="196"/>
      <c r="CP83" s="197">
        <f t="shared" si="235"/>
        <v>0</v>
      </c>
      <c r="CQ83" s="196"/>
      <c r="CR83" s="196"/>
      <c r="CS83" s="197">
        <f t="shared" si="236"/>
        <v>0</v>
      </c>
      <c r="CT83" s="196"/>
      <c r="CU83" s="196"/>
      <c r="CV83" s="197">
        <f t="shared" si="237"/>
        <v>0</v>
      </c>
      <c r="CW83" s="196"/>
      <c r="CX83" s="196"/>
      <c r="CY83" s="197">
        <f t="shared" si="238"/>
        <v>0</v>
      </c>
      <c r="CZ83" s="196"/>
      <c r="DA83" s="196"/>
      <c r="DB83" s="197">
        <f t="shared" si="239"/>
        <v>0</v>
      </c>
      <c r="DC83" s="196"/>
      <c r="DD83" s="196"/>
      <c r="DE83" s="197">
        <f t="shared" si="240"/>
        <v>0</v>
      </c>
      <c r="DF83" s="196"/>
      <c r="DG83" s="196"/>
      <c r="DH83" s="197">
        <f t="shared" si="241"/>
        <v>0</v>
      </c>
      <c r="DI83" s="196"/>
      <c r="DJ83" s="196"/>
      <c r="DK83" s="197">
        <f t="shared" si="242"/>
        <v>0</v>
      </c>
      <c r="DL83" s="196"/>
      <c r="DM83" s="196"/>
      <c r="DN83" s="197">
        <f t="shared" si="243"/>
        <v>0</v>
      </c>
      <c r="DO83" s="196"/>
      <c r="DP83" s="196"/>
      <c r="DQ83" s="197">
        <f t="shared" si="244"/>
        <v>0</v>
      </c>
      <c r="DR83" s="196"/>
      <c r="DS83" s="196"/>
      <c r="DT83" s="197">
        <f t="shared" si="245"/>
        <v>0</v>
      </c>
      <c r="DU83" s="196"/>
      <c r="DV83" s="196"/>
      <c r="DW83" s="197">
        <f t="shared" si="246"/>
        <v>0</v>
      </c>
      <c r="DX83" s="196"/>
      <c r="DY83" s="196"/>
      <c r="DZ83" s="197">
        <f t="shared" si="247"/>
        <v>0</v>
      </c>
      <c r="EA83" s="196"/>
      <c r="EB83" s="196"/>
      <c r="EC83" s="197">
        <f t="shared" si="248"/>
        <v>0</v>
      </c>
      <c r="ED83" s="196"/>
      <c r="EE83" s="196"/>
      <c r="EF83" s="197">
        <f t="shared" si="249"/>
        <v>0</v>
      </c>
      <c r="EG83" s="196"/>
      <c r="EH83" s="196"/>
      <c r="EI83" s="197">
        <f t="shared" si="250"/>
        <v>0</v>
      </c>
      <c r="EJ83" s="196"/>
      <c r="EK83" s="196"/>
      <c r="EL83" s="197">
        <f t="shared" si="251"/>
        <v>0</v>
      </c>
      <c r="EM83" s="196"/>
      <c r="EN83" s="196"/>
      <c r="EO83" s="197">
        <f t="shared" si="252"/>
        <v>0</v>
      </c>
      <c r="EP83" s="196"/>
      <c r="EQ83" s="196"/>
      <c r="ER83" s="197">
        <f t="shared" si="253"/>
        <v>0</v>
      </c>
      <c r="ES83" s="196"/>
      <c r="ET83" s="196"/>
      <c r="EU83" s="197">
        <f t="shared" si="254"/>
        <v>0</v>
      </c>
      <c r="EV83" s="196"/>
      <c r="EW83" s="196"/>
      <c r="EX83" s="197">
        <f t="shared" si="255"/>
        <v>0</v>
      </c>
      <c r="EY83" s="196"/>
      <c r="EZ83" s="196"/>
      <c r="FA83" s="197">
        <f t="shared" si="256"/>
        <v>0</v>
      </c>
      <c r="FB83" s="196"/>
      <c r="FC83" s="196"/>
      <c r="FD83" s="197">
        <f t="shared" si="257"/>
        <v>0</v>
      </c>
      <c r="FE83" s="196"/>
      <c r="FF83" s="196"/>
      <c r="FG83" s="197">
        <f t="shared" si="258"/>
        <v>0</v>
      </c>
      <c r="FH83" s="310"/>
      <c r="FI83" s="310"/>
      <c r="FJ83" s="197">
        <f t="shared" si="259"/>
        <v>0</v>
      </c>
    </row>
    <row r="84" spans="1:166" x14ac:dyDescent="0.2">
      <c r="A84" s="39">
        <f t="shared" si="260"/>
        <v>70</v>
      </c>
      <c r="B84" s="176"/>
      <c r="C84" s="176"/>
      <c r="D84" s="177"/>
      <c r="E84" s="38">
        <f t="shared" si="206"/>
        <v>43548</v>
      </c>
      <c r="F84" s="182"/>
      <c r="G84" s="197"/>
      <c r="H84" s="196"/>
      <c r="I84" s="196"/>
      <c r="J84" s="197">
        <f t="shared" si="207"/>
        <v>0</v>
      </c>
      <c r="K84" s="196"/>
      <c r="L84" s="196"/>
      <c r="M84" s="197">
        <f t="shared" si="208"/>
        <v>0</v>
      </c>
      <c r="N84" s="196"/>
      <c r="O84" s="196"/>
      <c r="P84" s="197">
        <f t="shared" si="209"/>
        <v>0</v>
      </c>
      <c r="Q84" s="196"/>
      <c r="R84" s="196"/>
      <c r="S84" s="197">
        <f t="shared" si="210"/>
        <v>0</v>
      </c>
      <c r="T84" s="196"/>
      <c r="U84" s="196"/>
      <c r="V84" s="197">
        <f t="shared" si="211"/>
        <v>0</v>
      </c>
      <c r="W84" s="196"/>
      <c r="X84" s="196"/>
      <c r="Y84" s="197">
        <f t="shared" si="212"/>
        <v>0</v>
      </c>
      <c r="Z84" s="196"/>
      <c r="AA84" s="196"/>
      <c r="AB84" s="197">
        <f t="shared" si="213"/>
        <v>0</v>
      </c>
      <c r="AC84" s="196"/>
      <c r="AD84" s="196"/>
      <c r="AE84" s="197">
        <f t="shared" si="214"/>
        <v>0</v>
      </c>
      <c r="AF84" s="196"/>
      <c r="AG84" s="196"/>
      <c r="AH84" s="197">
        <f t="shared" si="215"/>
        <v>0</v>
      </c>
      <c r="AI84" s="196"/>
      <c r="AJ84" s="196"/>
      <c r="AK84" s="197">
        <f t="shared" si="216"/>
        <v>0</v>
      </c>
      <c r="AL84" s="196"/>
      <c r="AM84" s="196"/>
      <c r="AN84" s="197">
        <f t="shared" si="217"/>
        <v>0</v>
      </c>
      <c r="AO84" s="196"/>
      <c r="AP84" s="196"/>
      <c r="AQ84" s="197">
        <f t="shared" si="218"/>
        <v>0</v>
      </c>
      <c r="AR84" s="196"/>
      <c r="AS84" s="196"/>
      <c r="AT84" s="197">
        <f t="shared" si="219"/>
        <v>0</v>
      </c>
      <c r="AU84" s="196"/>
      <c r="AV84" s="196"/>
      <c r="AW84" s="197">
        <f t="shared" si="220"/>
        <v>0</v>
      </c>
      <c r="AX84" s="196"/>
      <c r="AY84" s="196"/>
      <c r="AZ84" s="197">
        <f t="shared" si="221"/>
        <v>0</v>
      </c>
      <c r="BA84" s="196"/>
      <c r="BB84" s="196"/>
      <c r="BC84" s="197">
        <f t="shared" si="222"/>
        <v>0</v>
      </c>
      <c r="BD84" s="196"/>
      <c r="BE84" s="196"/>
      <c r="BF84" s="197">
        <f t="shared" si="223"/>
        <v>0</v>
      </c>
      <c r="BG84" s="196"/>
      <c r="BH84" s="196"/>
      <c r="BI84" s="197">
        <f t="shared" si="224"/>
        <v>0</v>
      </c>
      <c r="BJ84" s="196"/>
      <c r="BK84" s="196"/>
      <c r="BL84" s="197">
        <f t="shared" si="225"/>
        <v>0</v>
      </c>
      <c r="BM84" s="196"/>
      <c r="BN84" s="196"/>
      <c r="BO84" s="197">
        <f t="shared" si="226"/>
        <v>0</v>
      </c>
      <c r="BP84" s="196"/>
      <c r="BQ84" s="196"/>
      <c r="BR84" s="197">
        <f t="shared" si="227"/>
        <v>0</v>
      </c>
      <c r="BS84" s="196"/>
      <c r="BT84" s="196"/>
      <c r="BU84" s="197">
        <f t="shared" si="228"/>
        <v>0</v>
      </c>
      <c r="BV84" s="196"/>
      <c r="BW84" s="196"/>
      <c r="BX84" s="197">
        <f t="shared" si="229"/>
        <v>0</v>
      </c>
      <c r="BY84" s="196"/>
      <c r="BZ84" s="196"/>
      <c r="CA84" s="197">
        <f t="shared" si="230"/>
        <v>0</v>
      </c>
      <c r="CB84" s="196"/>
      <c r="CC84" s="196"/>
      <c r="CD84" s="197">
        <f t="shared" si="231"/>
        <v>0</v>
      </c>
      <c r="CE84" s="196"/>
      <c r="CF84" s="196"/>
      <c r="CG84" s="197">
        <f t="shared" si="232"/>
        <v>0</v>
      </c>
      <c r="CH84" s="196"/>
      <c r="CI84" s="196"/>
      <c r="CJ84" s="197">
        <f t="shared" si="233"/>
        <v>0</v>
      </c>
      <c r="CK84" s="196"/>
      <c r="CL84" s="196"/>
      <c r="CM84" s="197">
        <f t="shared" si="234"/>
        <v>0</v>
      </c>
      <c r="CN84" s="196"/>
      <c r="CO84" s="196"/>
      <c r="CP84" s="197">
        <f t="shared" si="235"/>
        <v>0</v>
      </c>
      <c r="CQ84" s="196"/>
      <c r="CR84" s="196"/>
      <c r="CS84" s="197">
        <f t="shared" si="236"/>
        <v>0</v>
      </c>
      <c r="CT84" s="196"/>
      <c r="CU84" s="196"/>
      <c r="CV84" s="197">
        <f t="shared" si="237"/>
        <v>0</v>
      </c>
      <c r="CW84" s="196"/>
      <c r="CX84" s="196"/>
      <c r="CY84" s="197">
        <f t="shared" si="238"/>
        <v>0</v>
      </c>
      <c r="CZ84" s="196"/>
      <c r="DA84" s="196"/>
      <c r="DB84" s="197">
        <f t="shared" si="239"/>
        <v>0</v>
      </c>
      <c r="DC84" s="196"/>
      <c r="DD84" s="196"/>
      <c r="DE84" s="197">
        <f t="shared" si="240"/>
        <v>0</v>
      </c>
      <c r="DF84" s="196"/>
      <c r="DG84" s="196"/>
      <c r="DH84" s="197">
        <f t="shared" si="241"/>
        <v>0</v>
      </c>
      <c r="DI84" s="196"/>
      <c r="DJ84" s="196"/>
      <c r="DK84" s="197">
        <f t="shared" si="242"/>
        <v>0</v>
      </c>
      <c r="DL84" s="196"/>
      <c r="DM84" s="196"/>
      <c r="DN84" s="197">
        <f t="shared" si="243"/>
        <v>0</v>
      </c>
      <c r="DO84" s="196"/>
      <c r="DP84" s="196"/>
      <c r="DQ84" s="197">
        <f t="shared" si="244"/>
        <v>0</v>
      </c>
      <c r="DR84" s="196"/>
      <c r="DS84" s="196"/>
      <c r="DT84" s="197">
        <f t="shared" si="245"/>
        <v>0</v>
      </c>
      <c r="DU84" s="196"/>
      <c r="DV84" s="196"/>
      <c r="DW84" s="197">
        <f t="shared" si="246"/>
        <v>0</v>
      </c>
      <c r="DX84" s="196"/>
      <c r="DY84" s="196"/>
      <c r="DZ84" s="197">
        <f t="shared" si="247"/>
        <v>0</v>
      </c>
      <c r="EA84" s="196"/>
      <c r="EB84" s="196"/>
      <c r="EC84" s="197">
        <f t="shared" si="248"/>
        <v>0</v>
      </c>
      <c r="ED84" s="196"/>
      <c r="EE84" s="196"/>
      <c r="EF84" s="197">
        <f t="shared" si="249"/>
        <v>0</v>
      </c>
      <c r="EG84" s="196"/>
      <c r="EH84" s="196"/>
      <c r="EI84" s="197">
        <f t="shared" si="250"/>
        <v>0</v>
      </c>
      <c r="EJ84" s="196"/>
      <c r="EK84" s="196"/>
      <c r="EL84" s="197">
        <f t="shared" si="251"/>
        <v>0</v>
      </c>
      <c r="EM84" s="196"/>
      <c r="EN84" s="196"/>
      <c r="EO84" s="197">
        <f t="shared" si="252"/>
        <v>0</v>
      </c>
      <c r="EP84" s="196"/>
      <c r="EQ84" s="196"/>
      <c r="ER84" s="197">
        <f t="shared" si="253"/>
        <v>0</v>
      </c>
      <c r="ES84" s="196"/>
      <c r="ET84" s="196"/>
      <c r="EU84" s="197">
        <f t="shared" si="254"/>
        <v>0</v>
      </c>
      <c r="EV84" s="196"/>
      <c r="EW84" s="196"/>
      <c r="EX84" s="197">
        <f t="shared" si="255"/>
        <v>0</v>
      </c>
      <c r="EY84" s="196"/>
      <c r="EZ84" s="196"/>
      <c r="FA84" s="197">
        <f t="shared" si="256"/>
        <v>0</v>
      </c>
      <c r="FB84" s="196"/>
      <c r="FC84" s="196"/>
      <c r="FD84" s="197">
        <f t="shared" si="257"/>
        <v>0</v>
      </c>
      <c r="FE84" s="196"/>
      <c r="FF84" s="196"/>
      <c r="FG84" s="197">
        <f t="shared" si="258"/>
        <v>0</v>
      </c>
      <c r="FH84" s="310"/>
      <c r="FI84" s="310"/>
      <c r="FJ84" s="197">
        <f t="shared" si="259"/>
        <v>0</v>
      </c>
    </row>
    <row r="85" spans="1:166" x14ac:dyDescent="0.2">
      <c r="A85" s="39">
        <f t="shared" si="260"/>
        <v>71</v>
      </c>
      <c r="B85" s="176"/>
      <c r="C85" s="176"/>
      <c r="D85" s="177"/>
      <c r="E85" s="38">
        <f t="shared" si="206"/>
        <v>43548</v>
      </c>
      <c r="F85" s="182"/>
      <c r="G85" s="197"/>
      <c r="H85" s="196"/>
      <c r="I85" s="196"/>
      <c r="J85" s="197">
        <f t="shared" si="207"/>
        <v>0</v>
      </c>
      <c r="K85" s="196"/>
      <c r="L85" s="196"/>
      <c r="M85" s="197">
        <f t="shared" si="208"/>
        <v>0</v>
      </c>
      <c r="N85" s="196"/>
      <c r="O85" s="196"/>
      <c r="P85" s="197">
        <f t="shared" si="209"/>
        <v>0</v>
      </c>
      <c r="Q85" s="196"/>
      <c r="R85" s="196"/>
      <c r="S85" s="197">
        <f t="shared" si="210"/>
        <v>0</v>
      </c>
      <c r="T85" s="196"/>
      <c r="U85" s="196"/>
      <c r="V85" s="197">
        <f t="shared" si="211"/>
        <v>0</v>
      </c>
      <c r="W85" s="196"/>
      <c r="X85" s="196"/>
      <c r="Y85" s="197">
        <f t="shared" si="212"/>
        <v>0</v>
      </c>
      <c r="Z85" s="196"/>
      <c r="AA85" s="196"/>
      <c r="AB85" s="197">
        <f t="shared" si="213"/>
        <v>0</v>
      </c>
      <c r="AC85" s="196"/>
      <c r="AD85" s="196"/>
      <c r="AE85" s="197">
        <f t="shared" si="214"/>
        <v>0</v>
      </c>
      <c r="AF85" s="196"/>
      <c r="AG85" s="196"/>
      <c r="AH85" s="197">
        <f t="shared" si="215"/>
        <v>0</v>
      </c>
      <c r="AI85" s="196"/>
      <c r="AJ85" s="196"/>
      <c r="AK85" s="197">
        <f t="shared" si="216"/>
        <v>0</v>
      </c>
      <c r="AL85" s="196"/>
      <c r="AM85" s="196"/>
      <c r="AN85" s="197">
        <f t="shared" si="217"/>
        <v>0</v>
      </c>
      <c r="AO85" s="196"/>
      <c r="AP85" s="196"/>
      <c r="AQ85" s="197">
        <f t="shared" si="218"/>
        <v>0</v>
      </c>
      <c r="AR85" s="196"/>
      <c r="AS85" s="196"/>
      <c r="AT85" s="197">
        <f t="shared" si="219"/>
        <v>0</v>
      </c>
      <c r="AU85" s="196"/>
      <c r="AV85" s="196"/>
      <c r="AW85" s="197">
        <f t="shared" si="220"/>
        <v>0</v>
      </c>
      <c r="AX85" s="196"/>
      <c r="AY85" s="196"/>
      <c r="AZ85" s="197">
        <f t="shared" si="221"/>
        <v>0</v>
      </c>
      <c r="BA85" s="196"/>
      <c r="BB85" s="196"/>
      <c r="BC85" s="197">
        <f t="shared" si="222"/>
        <v>0</v>
      </c>
      <c r="BD85" s="196"/>
      <c r="BE85" s="196"/>
      <c r="BF85" s="197">
        <f t="shared" si="223"/>
        <v>0</v>
      </c>
      <c r="BG85" s="196"/>
      <c r="BH85" s="196"/>
      <c r="BI85" s="197">
        <f t="shared" si="224"/>
        <v>0</v>
      </c>
      <c r="BJ85" s="196"/>
      <c r="BK85" s="196"/>
      <c r="BL85" s="197">
        <f t="shared" si="225"/>
        <v>0</v>
      </c>
      <c r="BM85" s="196"/>
      <c r="BN85" s="196"/>
      <c r="BO85" s="197">
        <f t="shared" si="226"/>
        <v>0</v>
      </c>
      <c r="BP85" s="196"/>
      <c r="BQ85" s="196"/>
      <c r="BR85" s="197">
        <f t="shared" si="227"/>
        <v>0</v>
      </c>
      <c r="BS85" s="196"/>
      <c r="BT85" s="196"/>
      <c r="BU85" s="197">
        <f t="shared" si="228"/>
        <v>0</v>
      </c>
      <c r="BV85" s="196"/>
      <c r="BW85" s="196"/>
      <c r="BX85" s="197">
        <f t="shared" si="229"/>
        <v>0</v>
      </c>
      <c r="BY85" s="196"/>
      <c r="BZ85" s="196"/>
      <c r="CA85" s="197">
        <f t="shared" si="230"/>
        <v>0</v>
      </c>
      <c r="CB85" s="196"/>
      <c r="CC85" s="196"/>
      <c r="CD85" s="197">
        <f t="shared" si="231"/>
        <v>0</v>
      </c>
      <c r="CE85" s="196"/>
      <c r="CF85" s="196"/>
      <c r="CG85" s="197">
        <f t="shared" si="232"/>
        <v>0</v>
      </c>
      <c r="CH85" s="196"/>
      <c r="CI85" s="196"/>
      <c r="CJ85" s="197">
        <f t="shared" si="233"/>
        <v>0</v>
      </c>
      <c r="CK85" s="196"/>
      <c r="CL85" s="196"/>
      <c r="CM85" s="197">
        <f t="shared" si="234"/>
        <v>0</v>
      </c>
      <c r="CN85" s="196"/>
      <c r="CO85" s="196"/>
      <c r="CP85" s="197">
        <f t="shared" si="235"/>
        <v>0</v>
      </c>
      <c r="CQ85" s="196"/>
      <c r="CR85" s="196"/>
      <c r="CS85" s="197">
        <f t="shared" si="236"/>
        <v>0</v>
      </c>
      <c r="CT85" s="196"/>
      <c r="CU85" s="196"/>
      <c r="CV85" s="197">
        <f t="shared" si="237"/>
        <v>0</v>
      </c>
      <c r="CW85" s="196"/>
      <c r="CX85" s="196"/>
      <c r="CY85" s="197">
        <f t="shared" si="238"/>
        <v>0</v>
      </c>
      <c r="CZ85" s="196"/>
      <c r="DA85" s="196"/>
      <c r="DB85" s="197">
        <f t="shared" si="239"/>
        <v>0</v>
      </c>
      <c r="DC85" s="196"/>
      <c r="DD85" s="196"/>
      <c r="DE85" s="197">
        <f t="shared" si="240"/>
        <v>0</v>
      </c>
      <c r="DF85" s="196"/>
      <c r="DG85" s="196"/>
      <c r="DH85" s="197">
        <f t="shared" si="241"/>
        <v>0</v>
      </c>
      <c r="DI85" s="196"/>
      <c r="DJ85" s="196"/>
      <c r="DK85" s="197">
        <f t="shared" si="242"/>
        <v>0</v>
      </c>
      <c r="DL85" s="196"/>
      <c r="DM85" s="196"/>
      <c r="DN85" s="197">
        <f t="shared" si="243"/>
        <v>0</v>
      </c>
      <c r="DO85" s="196"/>
      <c r="DP85" s="196"/>
      <c r="DQ85" s="197">
        <f t="shared" si="244"/>
        <v>0</v>
      </c>
      <c r="DR85" s="196"/>
      <c r="DS85" s="196"/>
      <c r="DT85" s="197">
        <f t="shared" si="245"/>
        <v>0</v>
      </c>
      <c r="DU85" s="196"/>
      <c r="DV85" s="196"/>
      <c r="DW85" s="197">
        <f t="shared" si="246"/>
        <v>0</v>
      </c>
      <c r="DX85" s="196"/>
      <c r="DY85" s="196"/>
      <c r="DZ85" s="197">
        <f t="shared" si="247"/>
        <v>0</v>
      </c>
      <c r="EA85" s="196"/>
      <c r="EB85" s="196"/>
      <c r="EC85" s="197">
        <f t="shared" si="248"/>
        <v>0</v>
      </c>
      <c r="ED85" s="196"/>
      <c r="EE85" s="196"/>
      <c r="EF85" s="197">
        <f t="shared" si="249"/>
        <v>0</v>
      </c>
      <c r="EG85" s="196"/>
      <c r="EH85" s="196"/>
      <c r="EI85" s="197">
        <f t="shared" si="250"/>
        <v>0</v>
      </c>
      <c r="EJ85" s="196"/>
      <c r="EK85" s="196"/>
      <c r="EL85" s="197">
        <f t="shared" si="251"/>
        <v>0</v>
      </c>
      <c r="EM85" s="196"/>
      <c r="EN85" s="196"/>
      <c r="EO85" s="197">
        <f t="shared" si="252"/>
        <v>0</v>
      </c>
      <c r="EP85" s="196"/>
      <c r="EQ85" s="196"/>
      <c r="ER85" s="197">
        <f t="shared" si="253"/>
        <v>0</v>
      </c>
      <c r="ES85" s="196"/>
      <c r="ET85" s="196"/>
      <c r="EU85" s="197">
        <f t="shared" si="254"/>
        <v>0</v>
      </c>
      <c r="EV85" s="196"/>
      <c r="EW85" s="196"/>
      <c r="EX85" s="197">
        <f t="shared" si="255"/>
        <v>0</v>
      </c>
      <c r="EY85" s="196"/>
      <c r="EZ85" s="196"/>
      <c r="FA85" s="197">
        <f t="shared" si="256"/>
        <v>0</v>
      </c>
      <c r="FB85" s="196"/>
      <c r="FC85" s="196"/>
      <c r="FD85" s="197">
        <f t="shared" si="257"/>
        <v>0</v>
      </c>
      <c r="FE85" s="196"/>
      <c r="FF85" s="196"/>
      <c r="FG85" s="197">
        <f t="shared" si="258"/>
        <v>0</v>
      </c>
      <c r="FH85" s="310"/>
      <c r="FI85" s="310"/>
      <c r="FJ85" s="197">
        <f t="shared" si="259"/>
        <v>0</v>
      </c>
    </row>
    <row r="86" spans="1:166" x14ac:dyDescent="0.2">
      <c r="A86" s="39">
        <f t="shared" si="260"/>
        <v>72</v>
      </c>
      <c r="B86" s="176"/>
      <c r="C86" s="176"/>
      <c r="D86" s="177"/>
      <c r="E86" s="38">
        <f t="shared" si="206"/>
        <v>43548</v>
      </c>
      <c r="F86" s="182"/>
      <c r="G86" s="197"/>
      <c r="H86" s="196"/>
      <c r="I86" s="196"/>
      <c r="J86" s="197">
        <f t="shared" si="207"/>
        <v>0</v>
      </c>
      <c r="K86" s="196"/>
      <c r="L86" s="196"/>
      <c r="M86" s="197">
        <f t="shared" si="208"/>
        <v>0</v>
      </c>
      <c r="N86" s="196"/>
      <c r="O86" s="196"/>
      <c r="P86" s="197">
        <f t="shared" si="209"/>
        <v>0</v>
      </c>
      <c r="Q86" s="196"/>
      <c r="R86" s="196"/>
      <c r="S86" s="197">
        <f t="shared" si="210"/>
        <v>0</v>
      </c>
      <c r="T86" s="196"/>
      <c r="U86" s="196"/>
      <c r="V86" s="197">
        <f t="shared" si="211"/>
        <v>0</v>
      </c>
      <c r="W86" s="196"/>
      <c r="X86" s="196"/>
      <c r="Y86" s="197">
        <f t="shared" si="212"/>
        <v>0</v>
      </c>
      <c r="Z86" s="196"/>
      <c r="AA86" s="196"/>
      <c r="AB86" s="197">
        <f t="shared" si="213"/>
        <v>0</v>
      </c>
      <c r="AC86" s="196"/>
      <c r="AD86" s="196"/>
      <c r="AE86" s="197">
        <f t="shared" si="214"/>
        <v>0</v>
      </c>
      <c r="AF86" s="196"/>
      <c r="AG86" s="196"/>
      <c r="AH86" s="197">
        <f t="shared" si="215"/>
        <v>0</v>
      </c>
      <c r="AI86" s="196"/>
      <c r="AJ86" s="196"/>
      <c r="AK86" s="197">
        <f t="shared" si="216"/>
        <v>0</v>
      </c>
      <c r="AL86" s="196"/>
      <c r="AM86" s="196"/>
      <c r="AN86" s="197">
        <f t="shared" si="217"/>
        <v>0</v>
      </c>
      <c r="AO86" s="196"/>
      <c r="AP86" s="196"/>
      <c r="AQ86" s="197">
        <f t="shared" si="218"/>
        <v>0</v>
      </c>
      <c r="AR86" s="196"/>
      <c r="AS86" s="196"/>
      <c r="AT86" s="197">
        <f t="shared" si="219"/>
        <v>0</v>
      </c>
      <c r="AU86" s="196"/>
      <c r="AV86" s="196"/>
      <c r="AW86" s="197">
        <f t="shared" si="220"/>
        <v>0</v>
      </c>
      <c r="AX86" s="196"/>
      <c r="AY86" s="196"/>
      <c r="AZ86" s="197">
        <f t="shared" si="221"/>
        <v>0</v>
      </c>
      <c r="BA86" s="196"/>
      <c r="BB86" s="196"/>
      <c r="BC86" s="197">
        <f t="shared" si="222"/>
        <v>0</v>
      </c>
      <c r="BD86" s="196"/>
      <c r="BE86" s="196"/>
      <c r="BF86" s="197">
        <f t="shared" si="223"/>
        <v>0</v>
      </c>
      <c r="BG86" s="196"/>
      <c r="BH86" s="196"/>
      <c r="BI86" s="197">
        <f t="shared" si="224"/>
        <v>0</v>
      </c>
      <c r="BJ86" s="196"/>
      <c r="BK86" s="196"/>
      <c r="BL86" s="197">
        <f t="shared" si="225"/>
        <v>0</v>
      </c>
      <c r="BM86" s="196"/>
      <c r="BN86" s="196"/>
      <c r="BO86" s="197">
        <f t="shared" si="226"/>
        <v>0</v>
      </c>
      <c r="BP86" s="196"/>
      <c r="BQ86" s="196"/>
      <c r="BR86" s="197">
        <f t="shared" si="227"/>
        <v>0</v>
      </c>
      <c r="BS86" s="196"/>
      <c r="BT86" s="196"/>
      <c r="BU86" s="197">
        <f t="shared" si="228"/>
        <v>0</v>
      </c>
      <c r="BV86" s="196"/>
      <c r="BW86" s="196"/>
      <c r="BX86" s="197">
        <f t="shared" si="229"/>
        <v>0</v>
      </c>
      <c r="BY86" s="196"/>
      <c r="BZ86" s="196"/>
      <c r="CA86" s="197">
        <f t="shared" si="230"/>
        <v>0</v>
      </c>
      <c r="CB86" s="196"/>
      <c r="CC86" s="196"/>
      <c r="CD86" s="197">
        <f t="shared" si="231"/>
        <v>0</v>
      </c>
      <c r="CE86" s="196"/>
      <c r="CF86" s="196"/>
      <c r="CG86" s="197">
        <f t="shared" si="232"/>
        <v>0</v>
      </c>
      <c r="CH86" s="196"/>
      <c r="CI86" s="196"/>
      <c r="CJ86" s="197">
        <f t="shared" si="233"/>
        <v>0</v>
      </c>
      <c r="CK86" s="196"/>
      <c r="CL86" s="196"/>
      <c r="CM86" s="197">
        <f t="shared" si="234"/>
        <v>0</v>
      </c>
      <c r="CN86" s="196"/>
      <c r="CO86" s="196"/>
      <c r="CP86" s="197">
        <f t="shared" si="235"/>
        <v>0</v>
      </c>
      <c r="CQ86" s="196"/>
      <c r="CR86" s="196"/>
      <c r="CS86" s="197">
        <f t="shared" si="236"/>
        <v>0</v>
      </c>
      <c r="CT86" s="196"/>
      <c r="CU86" s="196"/>
      <c r="CV86" s="197">
        <f t="shared" si="237"/>
        <v>0</v>
      </c>
      <c r="CW86" s="196"/>
      <c r="CX86" s="196"/>
      <c r="CY86" s="197">
        <f t="shared" si="238"/>
        <v>0</v>
      </c>
      <c r="CZ86" s="196"/>
      <c r="DA86" s="196"/>
      <c r="DB86" s="197">
        <f t="shared" si="239"/>
        <v>0</v>
      </c>
      <c r="DC86" s="196"/>
      <c r="DD86" s="196"/>
      <c r="DE86" s="197">
        <f t="shared" si="240"/>
        <v>0</v>
      </c>
      <c r="DF86" s="196"/>
      <c r="DG86" s="196"/>
      <c r="DH86" s="197">
        <f t="shared" si="241"/>
        <v>0</v>
      </c>
      <c r="DI86" s="196"/>
      <c r="DJ86" s="196"/>
      <c r="DK86" s="197">
        <f t="shared" si="242"/>
        <v>0</v>
      </c>
      <c r="DL86" s="196"/>
      <c r="DM86" s="196"/>
      <c r="DN86" s="197">
        <f t="shared" si="243"/>
        <v>0</v>
      </c>
      <c r="DO86" s="196"/>
      <c r="DP86" s="196"/>
      <c r="DQ86" s="197">
        <f t="shared" si="244"/>
        <v>0</v>
      </c>
      <c r="DR86" s="196"/>
      <c r="DS86" s="196"/>
      <c r="DT86" s="197">
        <f t="shared" si="245"/>
        <v>0</v>
      </c>
      <c r="DU86" s="196"/>
      <c r="DV86" s="196"/>
      <c r="DW86" s="197">
        <f t="shared" si="246"/>
        <v>0</v>
      </c>
      <c r="DX86" s="196"/>
      <c r="DY86" s="196"/>
      <c r="DZ86" s="197">
        <f t="shared" si="247"/>
        <v>0</v>
      </c>
      <c r="EA86" s="196"/>
      <c r="EB86" s="196"/>
      <c r="EC86" s="197">
        <f t="shared" si="248"/>
        <v>0</v>
      </c>
      <c r="ED86" s="196"/>
      <c r="EE86" s="196"/>
      <c r="EF86" s="197">
        <f t="shared" si="249"/>
        <v>0</v>
      </c>
      <c r="EG86" s="196"/>
      <c r="EH86" s="196"/>
      <c r="EI86" s="197">
        <f t="shared" si="250"/>
        <v>0</v>
      </c>
      <c r="EJ86" s="196"/>
      <c r="EK86" s="196"/>
      <c r="EL86" s="197">
        <f t="shared" si="251"/>
        <v>0</v>
      </c>
      <c r="EM86" s="196"/>
      <c r="EN86" s="196"/>
      <c r="EO86" s="197">
        <f t="shared" si="252"/>
        <v>0</v>
      </c>
      <c r="EP86" s="196"/>
      <c r="EQ86" s="196"/>
      <c r="ER86" s="197">
        <f t="shared" si="253"/>
        <v>0</v>
      </c>
      <c r="ES86" s="196"/>
      <c r="ET86" s="196"/>
      <c r="EU86" s="197">
        <f t="shared" si="254"/>
        <v>0</v>
      </c>
      <c r="EV86" s="196"/>
      <c r="EW86" s="196"/>
      <c r="EX86" s="197">
        <f t="shared" si="255"/>
        <v>0</v>
      </c>
      <c r="EY86" s="196"/>
      <c r="EZ86" s="196"/>
      <c r="FA86" s="197">
        <f t="shared" si="256"/>
        <v>0</v>
      </c>
      <c r="FB86" s="196"/>
      <c r="FC86" s="196"/>
      <c r="FD86" s="197">
        <f t="shared" si="257"/>
        <v>0</v>
      </c>
      <c r="FE86" s="196"/>
      <c r="FF86" s="196"/>
      <c r="FG86" s="197">
        <f t="shared" si="258"/>
        <v>0</v>
      </c>
      <c r="FH86" s="310"/>
      <c r="FI86" s="310"/>
      <c r="FJ86" s="197">
        <f t="shared" si="259"/>
        <v>0</v>
      </c>
    </row>
    <row r="87" spans="1:166" x14ac:dyDescent="0.2">
      <c r="A87" s="39">
        <f t="shared" si="260"/>
        <v>73</v>
      </c>
      <c r="B87" s="176"/>
      <c r="C87" s="176"/>
      <c r="D87" s="177"/>
      <c r="E87" s="38">
        <f t="shared" si="206"/>
        <v>43548</v>
      </c>
      <c r="F87" s="182"/>
      <c r="G87" s="197"/>
      <c r="H87" s="196"/>
      <c r="I87" s="196"/>
      <c r="J87" s="197">
        <f t="shared" si="207"/>
        <v>0</v>
      </c>
      <c r="K87" s="196"/>
      <c r="L87" s="196"/>
      <c r="M87" s="197">
        <f t="shared" si="208"/>
        <v>0</v>
      </c>
      <c r="N87" s="196"/>
      <c r="O87" s="196"/>
      <c r="P87" s="197">
        <f t="shared" si="209"/>
        <v>0</v>
      </c>
      <c r="Q87" s="196"/>
      <c r="R87" s="196"/>
      <c r="S87" s="197">
        <f t="shared" si="210"/>
        <v>0</v>
      </c>
      <c r="T87" s="196"/>
      <c r="U87" s="196"/>
      <c r="V87" s="197">
        <f t="shared" si="211"/>
        <v>0</v>
      </c>
      <c r="W87" s="196"/>
      <c r="X87" s="196"/>
      <c r="Y87" s="197">
        <f t="shared" si="212"/>
        <v>0</v>
      </c>
      <c r="Z87" s="196"/>
      <c r="AA87" s="196"/>
      <c r="AB87" s="197">
        <f t="shared" si="213"/>
        <v>0</v>
      </c>
      <c r="AC87" s="196"/>
      <c r="AD87" s="196"/>
      <c r="AE87" s="197">
        <f t="shared" si="214"/>
        <v>0</v>
      </c>
      <c r="AF87" s="196"/>
      <c r="AG87" s="196"/>
      <c r="AH87" s="197">
        <f t="shared" si="215"/>
        <v>0</v>
      </c>
      <c r="AI87" s="196"/>
      <c r="AJ87" s="196"/>
      <c r="AK87" s="197">
        <f t="shared" si="216"/>
        <v>0</v>
      </c>
      <c r="AL87" s="196"/>
      <c r="AM87" s="196"/>
      <c r="AN87" s="197">
        <f t="shared" si="217"/>
        <v>0</v>
      </c>
      <c r="AO87" s="196"/>
      <c r="AP87" s="196"/>
      <c r="AQ87" s="197">
        <f t="shared" si="218"/>
        <v>0</v>
      </c>
      <c r="AR87" s="196"/>
      <c r="AS87" s="196"/>
      <c r="AT87" s="197">
        <f t="shared" si="219"/>
        <v>0</v>
      </c>
      <c r="AU87" s="196"/>
      <c r="AV87" s="196"/>
      <c r="AW87" s="197">
        <f t="shared" si="220"/>
        <v>0</v>
      </c>
      <c r="AX87" s="196"/>
      <c r="AY87" s="196"/>
      <c r="AZ87" s="197">
        <f t="shared" si="221"/>
        <v>0</v>
      </c>
      <c r="BA87" s="196"/>
      <c r="BB87" s="196"/>
      <c r="BC87" s="197">
        <f t="shared" si="222"/>
        <v>0</v>
      </c>
      <c r="BD87" s="196"/>
      <c r="BE87" s="196"/>
      <c r="BF87" s="197">
        <f t="shared" si="223"/>
        <v>0</v>
      </c>
      <c r="BG87" s="196"/>
      <c r="BH87" s="196"/>
      <c r="BI87" s="197">
        <f t="shared" si="224"/>
        <v>0</v>
      </c>
      <c r="BJ87" s="196"/>
      <c r="BK87" s="196"/>
      <c r="BL87" s="197">
        <f t="shared" si="225"/>
        <v>0</v>
      </c>
      <c r="BM87" s="196"/>
      <c r="BN87" s="196"/>
      <c r="BO87" s="197">
        <f t="shared" si="226"/>
        <v>0</v>
      </c>
      <c r="BP87" s="196"/>
      <c r="BQ87" s="196"/>
      <c r="BR87" s="197">
        <f t="shared" si="227"/>
        <v>0</v>
      </c>
      <c r="BS87" s="196"/>
      <c r="BT87" s="196"/>
      <c r="BU87" s="197">
        <f t="shared" si="228"/>
        <v>0</v>
      </c>
      <c r="BV87" s="196"/>
      <c r="BW87" s="196"/>
      <c r="BX87" s="197">
        <f t="shared" si="229"/>
        <v>0</v>
      </c>
      <c r="BY87" s="196"/>
      <c r="BZ87" s="196"/>
      <c r="CA87" s="197">
        <f t="shared" si="230"/>
        <v>0</v>
      </c>
      <c r="CB87" s="196"/>
      <c r="CC87" s="196"/>
      <c r="CD87" s="197">
        <f t="shared" si="231"/>
        <v>0</v>
      </c>
      <c r="CE87" s="196"/>
      <c r="CF87" s="196"/>
      <c r="CG87" s="197">
        <f t="shared" si="232"/>
        <v>0</v>
      </c>
      <c r="CH87" s="196"/>
      <c r="CI87" s="196"/>
      <c r="CJ87" s="197">
        <f t="shared" si="233"/>
        <v>0</v>
      </c>
      <c r="CK87" s="196"/>
      <c r="CL87" s="196"/>
      <c r="CM87" s="197">
        <f t="shared" si="234"/>
        <v>0</v>
      </c>
      <c r="CN87" s="196"/>
      <c r="CO87" s="196"/>
      <c r="CP87" s="197">
        <f t="shared" si="235"/>
        <v>0</v>
      </c>
      <c r="CQ87" s="196"/>
      <c r="CR87" s="196"/>
      <c r="CS87" s="197">
        <f t="shared" si="236"/>
        <v>0</v>
      </c>
      <c r="CT87" s="196"/>
      <c r="CU87" s="196"/>
      <c r="CV87" s="197">
        <f t="shared" si="237"/>
        <v>0</v>
      </c>
      <c r="CW87" s="196"/>
      <c r="CX87" s="196"/>
      <c r="CY87" s="197">
        <f t="shared" si="238"/>
        <v>0</v>
      </c>
      <c r="CZ87" s="196"/>
      <c r="DA87" s="196"/>
      <c r="DB87" s="197">
        <f t="shared" si="239"/>
        <v>0</v>
      </c>
      <c r="DC87" s="196"/>
      <c r="DD87" s="196"/>
      <c r="DE87" s="197">
        <f t="shared" si="240"/>
        <v>0</v>
      </c>
      <c r="DF87" s="196"/>
      <c r="DG87" s="196"/>
      <c r="DH87" s="197">
        <f t="shared" si="241"/>
        <v>0</v>
      </c>
      <c r="DI87" s="196"/>
      <c r="DJ87" s="196"/>
      <c r="DK87" s="197">
        <f t="shared" si="242"/>
        <v>0</v>
      </c>
      <c r="DL87" s="196"/>
      <c r="DM87" s="196"/>
      <c r="DN87" s="197">
        <f t="shared" si="243"/>
        <v>0</v>
      </c>
      <c r="DO87" s="196"/>
      <c r="DP87" s="196"/>
      <c r="DQ87" s="197">
        <f t="shared" si="244"/>
        <v>0</v>
      </c>
      <c r="DR87" s="196"/>
      <c r="DS87" s="196"/>
      <c r="DT87" s="197">
        <f t="shared" si="245"/>
        <v>0</v>
      </c>
      <c r="DU87" s="196"/>
      <c r="DV87" s="196"/>
      <c r="DW87" s="197">
        <f t="shared" si="246"/>
        <v>0</v>
      </c>
      <c r="DX87" s="196"/>
      <c r="DY87" s="196"/>
      <c r="DZ87" s="197">
        <f t="shared" si="247"/>
        <v>0</v>
      </c>
      <c r="EA87" s="196"/>
      <c r="EB87" s="196"/>
      <c r="EC87" s="197">
        <f t="shared" si="248"/>
        <v>0</v>
      </c>
      <c r="ED87" s="196"/>
      <c r="EE87" s="196"/>
      <c r="EF87" s="197">
        <f t="shared" si="249"/>
        <v>0</v>
      </c>
      <c r="EG87" s="196"/>
      <c r="EH87" s="196"/>
      <c r="EI87" s="197">
        <f t="shared" si="250"/>
        <v>0</v>
      </c>
      <c r="EJ87" s="196"/>
      <c r="EK87" s="196"/>
      <c r="EL87" s="197">
        <f t="shared" si="251"/>
        <v>0</v>
      </c>
      <c r="EM87" s="196"/>
      <c r="EN87" s="196"/>
      <c r="EO87" s="197">
        <f t="shared" si="252"/>
        <v>0</v>
      </c>
      <c r="EP87" s="196"/>
      <c r="EQ87" s="196"/>
      <c r="ER87" s="197">
        <f t="shared" si="253"/>
        <v>0</v>
      </c>
      <c r="ES87" s="196"/>
      <c r="ET87" s="196"/>
      <c r="EU87" s="197">
        <f t="shared" si="254"/>
        <v>0</v>
      </c>
      <c r="EV87" s="196"/>
      <c r="EW87" s="196"/>
      <c r="EX87" s="197">
        <f t="shared" si="255"/>
        <v>0</v>
      </c>
      <c r="EY87" s="196"/>
      <c r="EZ87" s="196"/>
      <c r="FA87" s="197">
        <f t="shared" si="256"/>
        <v>0</v>
      </c>
      <c r="FB87" s="196"/>
      <c r="FC87" s="196"/>
      <c r="FD87" s="197">
        <f t="shared" si="257"/>
        <v>0</v>
      </c>
      <c r="FE87" s="196"/>
      <c r="FF87" s="196"/>
      <c r="FG87" s="197">
        <f t="shared" si="258"/>
        <v>0</v>
      </c>
      <c r="FH87" s="310"/>
      <c r="FI87" s="310"/>
      <c r="FJ87" s="197">
        <f t="shared" si="259"/>
        <v>0</v>
      </c>
    </row>
    <row r="88" spans="1:166" x14ac:dyDescent="0.2">
      <c r="A88" s="39">
        <f t="shared" si="260"/>
        <v>74</v>
      </c>
      <c r="B88" s="176"/>
      <c r="C88" s="176"/>
      <c r="D88" s="177"/>
      <c r="E88" s="38">
        <f t="shared" si="206"/>
        <v>43548</v>
      </c>
      <c r="F88" s="182"/>
      <c r="G88" s="197"/>
      <c r="H88" s="196"/>
      <c r="I88" s="196"/>
      <c r="J88" s="197">
        <f t="shared" si="207"/>
        <v>0</v>
      </c>
      <c r="K88" s="196"/>
      <c r="L88" s="196"/>
      <c r="M88" s="197">
        <f t="shared" si="208"/>
        <v>0</v>
      </c>
      <c r="N88" s="196"/>
      <c r="O88" s="196"/>
      <c r="P88" s="197">
        <f t="shared" si="209"/>
        <v>0</v>
      </c>
      <c r="Q88" s="196"/>
      <c r="R88" s="196"/>
      <c r="S88" s="197">
        <f t="shared" si="210"/>
        <v>0</v>
      </c>
      <c r="T88" s="196"/>
      <c r="U88" s="196"/>
      <c r="V88" s="197">
        <f t="shared" si="211"/>
        <v>0</v>
      </c>
      <c r="W88" s="196"/>
      <c r="X88" s="196"/>
      <c r="Y88" s="197">
        <f t="shared" si="212"/>
        <v>0</v>
      </c>
      <c r="Z88" s="196"/>
      <c r="AA88" s="196"/>
      <c r="AB88" s="197">
        <f t="shared" si="213"/>
        <v>0</v>
      </c>
      <c r="AC88" s="196"/>
      <c r="AD88" s="196"/>
      <c r="AE88" s="197">
        <f t="shared" si="214"/>
        <v>0</v>
      </c>
      <c r="AF88" s="196"/>
      <c r="AG88" s="196"/>
      <c r="AH88" s="197">
        <f t="shared" si="215"/>
        <v>0</v>
      </c>
      <c r="AI88" s="196"/>
      <c r="AJ88" s="196"/>
      <c r="AK88" s="197">
        <f t="shared" si="216"/>
        <v>0</v>
      </c>
      <c r="AL88" s="196"/>
      <c r="AM88" s="196"/>
      <c r="AN88" s="197">
        <f t="shared" si="217"/>
        <v>0</v>
      </c>
      <c r="AO88" s="196"/>
      <c r="AP88" s="196"/>
      <c r="AQ88" s="197">
        <f t="shared" si="218"/>
        <v>0</v>
      </c>
      <c r="AR88" s="196"/>
      <c r="AS88" s="196"/>
      <c r="AT88" s="197">
        <f t="shared" si="219"/>
        <v>0</v>
      </c>
      <c r="AU88" s="196"/>
      <c r="AV88" s="196"/>
      <c r="AW88" s="197">
        <f t="shared" si="220"/>
        <v>0</v>
      </c>
      <c r="AX88" s="196"/>
      <c r="AY88" s="196"/>
      <c r="AZ88" s="197">
        <f t="shared" si="221"/>
        <v>0</v>
      </c>
      <c r="BA88" s="196"/>
      <c r="BB88" s="196"/>
      <c r="BC88" s="197">
        <f t="shared" si="222"/>
        <v>0</v>
      </c>
      <c r="BD88" s="196"/>
      <c r="BE88" s="196"/>
      <c r="BF88" s="197">
        <f t="shared" si="223"/>
        <v>0</v>
      </c>
      <c r="BG88" s="196"/>
      <c r="BH88" s="196"/>
      <c r="BI88" s="197">
        <f t="shared" si="224"/>
        <v>0</v>
      </c>
      <c r="BJ88" s="196"/>
      <c r="BK88" s="196"/>
      <c r="BL88" s="197">
        <f t="shared" si="225"/>
        <v>0</v>
      </c>
      <c r="BM88" s="196"/>
      <c r="BN88" s="196"/>
      <c r="BO88" s="197">
        <f t="shared" si="226"/>
        <v>0</v>
      </c>
      <c r="BP88" s="196"/>
      <c r="BQ88" s="196"/>
      <c r="BR88" s="197">
        <f t="shared" si="227"/>
        <v>0</v>
      </c>
      <c r="BS88" s="196"/>
      <c r="BT88" s="196"/>
      <c r="BU88" s="197">
        <f t="shared" si="228"/>
        <v>0</v>
      </c>
      <c r="BV88" s="196"/>
      <c r="BW88" s="196"/>
      <c r="BX88" s="197">
        <f t="shared" si="229"/>
        <v>0</v>
      </c>
      <c r="BY88" s="196"/>
      <c r="BZ88" s="196"/>
      <c r="CA88" s="197">
        <f t="shared" si="230"/>
        <v>0</v>
      </c>
      <c r="CB88" s="196"/>
      <c r="CC88" s="196"/>
      <c r="CD88" s="197">
        <f t="shared" si="231"/>
        <v>0</v>
      </c>
      <c r="CE88" s="196"/>
      <c r="CF88" s="196"/>
      <c r="CG88" s="197">
        <f t="shared" si="232"/>
        <v>0</v>
      </c>
      <c r="CH88" s="196"/>
      <c r="CI88" s="196"/>
      <c r="CJ88" s="197">
        <f t="shared" si="233"/>
        <v>0</v>
      </c>
      <c r="CK88" s="196"/>
      <c r="CL88" s="196"/>
      <c r="CM88" s="197">
        <f t="shared" si="234"/>
        <v>0</v>
      </c>
      <c r="CN88" s="196"/>
      <c r="CO88" s="196"/>
      <c r="CP88" s="197">
        <f t="shared" si="235"/>
        <v>0</v>
      </c>
      <c r="CQ88" s="196"/>
      <c r="CR88" s="196"/>
      <c r="CS88" s="197">
        <f t="shared" si="236"/>
        <v>0</v>
      </c>
      <c r="CT88" s="196"/>
      <c r="CU88" s="196"/>
      <c r="CV88" s="197">
        <f t="shared" si="237"/>
        <v>0</v>
      </c>
      <c r="CW88" s="196"/>
      <c r="CX88" s="196"/>
      <c r="CY88" s="197">
        <f t="shared" si="238"/>
        <v>0</v>
      </c>
      <c r="CZ88" s="196"/>
      <c r="DA88" s="196"/>
      <c r="DB88" s="197">
        <f t="shared" si="239"/>
        <v>0</v>
      </c>
      <c r="DC88" s="196"/>
      <c r="DD88" s="196"/>
      <c r="DE88" s="197">
        <f t="shared" si="240"/>
        <v>0</v>
      </c>
      <c r="DF88" s="196"/>
      <c r="DG88" s="196"/>
      <c r="DH88" s="197">
        <f t="shared" si="241"/>
        <v>0</v>
      </c>
      <c r="DI88" s="196"/>
      <c r="DJ88" s="196"/>
      <c r="DK88" s="197">
        <f t="shared" si="242"/>
        <v>0</v>
      </c>
      <c r="DL88" s="196"/>
      <c r="DM88" s="196"/>
      <c r="DN88" s="197">
        <f t="shared" si="243"/>
        <v>0</v>
      </c>
      <c r="DO88" s="196"/>
      <c r="DP88" s="196"/>
      <c r="DQ88" s="197">
        <f t="shared" si="244"/>
        <v>0</v>
      </c>
      <c r="DR88" s="196"/>
      <c r="DS88" s="196"/>
      <c r="DT88" s="197">
        <f t="shared" si="245"/>
        <v>0</v>
      </c>
      <c r="DU88" s="196"/>
      <c r="DV88" s="196"/>
      <c r="DW88" s="197">
        <f t="shared" si="246"/>
        <v>0</v>
      </c>
      <c r="DX88" s="196"/>
      <c r="DY88" s="196"/>
      <c r="DZ88" s="197">
        <f t="shared" si="247"/>
        <v>0</v>
      </c>
      <c r="EA88" s="196"/>
      <c r="EB88" s="196"/>
      <c r="EC88" s="197">
        <f t="shared" si="248"/>
        <v>0</v>
      </c>
      <c r="ED88" s="196"/>
      <c r="EE88" s="196"/>
      <c r="EF88" s="197">
        <f t="shared" si="249"/>
        <v>0</v>
      </c>
      <c r="EG88" s="196"/>
      <c r="EH88" s="196"/>
      <c r="EI88" s="197">
        <f t="shared" si="250"/>
        <v>0</v>
      </c>
      <c r="EJ88" s="196"/>
      <c r="EK88" s="196"/>
      <c r="EL88" s="197">
        <f t="shared" si="251"/>
        <v>0</v>
      </c>
      <c r="EM88" s="196"/>
      <c r="EN88" s="196"/>
      <c r="EO88" s="197">
        <f t="shared" si="252"/>
        <v>0</v>
      </c>
      <c r="EP88" s="196"/>
      <c r="EQ88" s="196"/>
      <c r="ER88" s="197">
        <f t="shared" si="253"/>
        <v>0</v>
      </c>
      <c r="ES88" s="196"/>
      <c r="ET88" s="196"/>
      <c r="EU88" s="197">
        <f t="shared" si="254"/>
        <v>0</v>
      </c>
      <c r="EV88" s="196"/>
      <c r="EW88" s="196"/>
      <c r="EX88" s="197">
        <f t="shared" si="255"/>
        <v>0</v>
      </c>
      <c r="EY88" s="196"/>
      <c r="EZ88" s="196"/>
      <c r="FA88" s="197">
        <f t="shared" si="256"/>
        <v>0</v>
      </c>
      <c r="FB88" s="196"/>
      <c r="FC88" s="196"/>
      <c r="FD88" s="197">
        <f t="shared" si="257"/>
        <v>0</v>
      </c>
      <c r="FE88" s="196"/>
      <c r="FF88" s="196"/>
      <c r="FG88" s="197">
        <f t="shared" si="258"/>
        <v>0</v>
      </c>
      <c r="FH88" s="310"/>
      <c r="FI88" s="310"/>
      <c r="FJ88" s="197">
        <f t="shared" si="259"/>
        <v>0</v>
      </c>
    </row>
    <row r="89" spans="1:166" x14ac:dyDescent="0.2">
      <c r="A89" s="39">
        <f t="shared" si="260"/>
        <v>75</v>
      </c>
      <c r="B89" s="176"/>
      <c r="C89" s="176"/>
      <c r="D89" s="177"/>
      <c r="E89" s="38">
        <f t="shared" si="206"/>
        <v>43548</v>
      </c>
      <c r="F89" s="182"/>
      <c r="G89" s="197"/>
      <c r="H89" s="196"/>
      <c r="I89" s="196"/>
      <c r="J89" s="197">
        <f t="shared" si="207"/>
        <v>0</v>
      </c>
      <c r="K89" s="196"/>
      <c r="L89" s="196"/>
      <c r="M89" s="197">
        <f t="shared" si="208"/>
        <v>0</v>
      </c>
      <c r="N89" s="196"/>
      <c r="O89" s="196"/>
      <c r="P89" s="197">
        <f t="shared" si="209"/>
        <v>0</v>
      </c>
      <c r="Q89" s="196"/>
      <c r="R89" s="196"/>
      <c r="S89" s="197">
        <f t="shared" si="210"/>
        <v>0</v>
      </c>
      <c r="T89" s="196"/>
      <c r="U89" s="196"/>
      <c r="V89" s="197">
        <f t="shared" si="211"/>
        <v>0</v>
      </c>
      <c r="W89" s="196"/>
      <c r="X89" s="196"/>
      <c r="Y89" s="197">
        <f t="shared" si="212"/>
        <v>0</v>
      </c>
      <c r="Z89" s="196"/>
      <c r="AA89" s="196"/>
      <c r="AB89" s="197">
        <f t="shared" si="213"/>
        <v>0</v>
      </c>
      <c r="AC89" s="196"/>
      <c r="AD89" s="196"/>
      <c r="AE89" s="197">
        <f t="shared" si="214"/>
        <v>0</v>
      </c>
      <c r="AF89" s="196"/>
      <c r="AG89" s="196"/>
      <c r="AH89" s="197">
        <f t="shared" si="215"/>
        <v>0</v>
      </c>
      <c r="AI89" s="196"/>
      <c r="AJ89" s="196"/>
      <c r="AK89" s="197">
        <f t="shared" si="216"/>
        <v>0</v>
      </c>
      <c r="AL89" s="196"/>
      <c r="AM89" s="196"/>
      <c r="AN89" s="197">
        <f t="shared" si="217"/>
        <v>0</v>
      </c>
      <c r="AO89" s="196"/>
      <c r="AP89" s="196"/>
      <c r="AQ89" s="197">
        <f t="shared" si="218"/>
        <v>0</v>
      </c>
      <c r="AR89" s="196"/>
      <c r="AS89" s="196"/>
      <c r="AT89" s="197">
        <f t="shared" si="219"/>
        <v>0</v>
      </c>
      <c r="AU89" s="196"/>
      <c r="AV89" s="196"/>
      <c r="AW89" s="197">
        <f t="shared" si="220"/>
        <v>0</v>
      </c>
      <c r="AX89" s="196"/>
      <c r="AY89" s="196"/>
      <c r="AZ89" s="197">
        <f t="shared" si="221"/>
        <v>0</v>
      </c>
      <c r="BA89" s="196"/>
      <c r="BB89" s="196"/>
      <c r="BC89" s="197">
        <f t="shared" si="222"/>
        <v>0</v>
      </c>
      <c r="BD89" s="196"/>
      <c r="BE89" s="196"/>
      <c r="BF89" s="197">
        <f t="shared" si="223"/>
        <v>0</v>
      </c>
      <c r="BG89" s="196"/>
      <c r="BH89" s="196"/>
      <c r="BI89" s="197">
        <f t="shared" si="224"/>
        <v>0</v>
      </c>
      <c r="BJ89" s="196"/>
      <c r="BK89" s="196"/>
      <c r="BL89" s="197">
        <f t="shared" si="225"/>
        <v>0</v>
      </c>
      <c r="BM89" s="196"/>
      <c r="BN89" s="196"/>
      <c r="BO89" s="197">
        <f t="shared" si="226"/>
        <v>0</v>
      </c>
      <c r="BP89" s="196"/>
      <c r="BQ89" s="196"/>
      <c r="BR89" s="197">
        <f t="shared" si="227"/>
        <v>0</v>
      </c>
      <c r="BS89" s="196"/>
      <c r="BT89" s="196"/>
      <c r="BU89" s="197">
        <f t="shared" si="228"/>
        <v>0</v>
      </c>
      <c r="BV89" s="196"/>
      <c r="BW89" s="196"/>
      <c r="BX89" s="197">
        <f t="shared" si="229"/>
        <v>0</v>
      </c>
      <c r="BY89" s="196"/>
      <c r="BZ89" s="196"/>
      <c r="CA89" s="197">
        <f t="shared" si="230"/>
        <v>0</v>
      </c>
      <c r="CB89" s="196"/>
      <c r="CC89" s="196"/>
      <c r="CD89" s="197">
        <f t="shared" si="231"/>
        <v>0</v>
      </c>
      <c r="CE89" s="196"/>
      <c r="CF89" s="196"/>
      <c r="CG89" s="197">
        <f t="shared" si="232"/>
        <v>0</v>
      </c>
      <c r="CH89" s="196"/>
      <c r="CI89" s="196"/>
      <c r="CJ89" s="197">
        <f t="shared" si="233"/>
        <v>0</v>
      </c>
      <c r="CK89" s="196"/>
      <c r="CL89" s="196"/>
      <c r="CM89" s="197">
        <f t="shared" si="234"/>
        <v>0</v>
      </c>
      <c r="CN89" s="196"/>
      <c r="CO89" s="196"/>
      <c r="CP89" s="197">
        <f t="shared" si="235"/>
        <v>0</v>
      </c>
      <c r="CQ89" s="196"/>
      <c r="CR89" s="196"/>
      <c r="CS89" s="197">
        <f t="shared" si="236"/>
        <v>0</v>
      </c>
      <c r="CT89" s="196"/>
      <c r="CU89" s="196"/>
      <c r="CV89" s="197">
        <f t="shared" si="237"/>
        <v>0</v>
      </c>
      <c r="CW89" s="196"/>
      <c r="CX89" s="196"/>
      <c r="CY89" s="197">
        <f t="shared" si="238"/>
        <v>0</v>
      </c>
      <c r="CZ89" s="196"/>
      <c r="DA89" s="196"/>
      <c r="DB89" s="197">
        <f t="shared" si="239"/>
        <v>0</v>
      </c>
      <c r="DC89" s="196"/>
      <c r="DD89" s="196"/>
      <c r="DE89" s="197">
        <f t="shared" si="240"/>
        <v>0</v>
      </c>
      <c r="DF89" s="196"/>
      <c r="DG89" s="196"/>
      <c r="DH89" s="197">
        <f t="shared" si="241"/>
        <v>0</v>
      </c>
      <c r="DI89" s="196"/>
      <c r="DJ89" s="196"/>
      <c r="DK89" s="197">
        <f t="shared" si="242"/>
        <v>0</v>
      </c>
      <c r="DL89" s="196"/>
      <c r="DM89" s="196"/>
      <c r="DN89" s="197">
        <f t="shared" si="243"/>
        <v>0</v>
      </c>
      <c r="DO89" s="196"/>
      <c r="DP89" s="196"/>
      <c r="DQ89" s="197">
        <f t="shared" si="244"/>
        <v>0</v>
      </c>
      <c r="DR89" s="196"/>
      <c r="DS89" s="196"/>
      <c r="DT89" s="197">
        <f t="shared" si="245"/>
        <v>0</v>
      </c>
      <c r="DU89" s="196"/>
      <c r="DV89" s="196"/>
      <c r="DW89" s="197">
        <f t="shared" si="246"/>
        <v>0</v>
      </c>
      <c r="DX89" s="196"/>
      <c r="DY89" s="196"/>
      <c r="DZ89" s="197">
        <f t="shared" si="247"/>
        <v>0</v>
      </c>
      <c r="EA89" s="196"/>
      <c r="EB89" s="196"/>
      <c r="EC89" s="197">
        <f t="shared" si="248"/>
        <v>0</v>
      </c>
      <c r="ED89" s="196"/>
      <c r="EE89" s="196"/>
      <c r="EF89" s="197">
        <f t="shared" si="249"/>
        <v>0</v>
      </c>
      <c r="EG89" s="196"/>
      <c r="EH89" s="196"/>
      <c r="EI89" s="197">
        <f t="shared" si="250"/>
        <v>0</v>
      </c>
      <c r="EJ89" s="196"/>
      <c r="EK89" s="196"/>
      <c r="EL89" s="197">
        <f t="shared" si="251"/>
        <v>0</v>
      </c>
      <c r="EM89" s="196"/>
      <c r="EN89" s="196"/>
      <c r="EO89" s="197">
        <f t="shared" si="252"/>
        <v>0</v>
      </c>
      <c r="EP89" s="196"/>
      <c r="EQ89" s="196"/>
      <c r="ER89" s="197">
        <f t="shared" si="253"/>
        <v>0</v>
      </c>
      <c r="ES89" s="196"/>
      <c r="ET89" s="196"/>
      <c r="EU89" s="197">
        <f t="shared" si="254"/>
        <v>0</v>
      </c>
      <c r="EV89" s="196"/>
      <c r="EW89" s="196"/>
      <c r="EX89" s="197">
        <f t="shared" si="255"/>
        <v>0</v>
      </c>
      <c r="EY89" s="196"/>
      <c r="EZ89" s="196"/>
      <c r="FA89" s="197">
        <f t="shared" si="256"/>
        <v>0</v>
      </c>
      <c r="FB89" s="196"/>
      <c r="FC89" s="196"/>
      <c r="FD89" s="197">
        <f t="shared" si="257"/>
        <v>0</v>
      </c>
      <c r="FE89" s="196"/>
      <c r="FF89" s="196"/>
      <c r="FG89" s="197">
        <f t="shared" si="258"/>
        <v>0</v>
      </c>
      <c r="FH89" s="310"/>
      <c r="FI89" s="310"/>
      <c r="FJ89" s="197">
        <f t="shared" si="259"/>
        <v>0</v>
      </c>
    </row>
    <row r="90" spans="1:166" x14ac:dyDescent="0.2">
      <c r="A90" s="39">
        <f t="shared" si="260"/>
        <v>76</v>
      </c>
      <c r="B90" s="176"/>
      <c r="C90" s="176"/>
      <c r="D90" s="177"/>
      <c r="E90" s="38">
        <f t="shared" si="206"/>
        <v>43548</v>
      </c>
      <c r="F90" s="182"/>
      <c r="G90" s="197"/>
      <c r="H90" s="196"/>
      <c r="I90" s="196"/>
      <c r="J90" s="197">
        <f t="shared" si="207"/>
        <v>0</v>
      </c>
      <c r="K90" s="196"/>
      <c r="L90" s="196"/>
      <c r="M90" s="197">
        <f t="shared" si="208"/>
        <v>0</v>
      </c>
      <c r="N90" s="196"/>
      <c r="O90" s="196"/>
      <c r="P90" s="197">
        <f t="shared" si="209"/>
        <v>0</v>
      </c>
      <c r="Q90" s="196"/>
      <c r="R90" s="196"/>
      <c r="S90" s="197">
        <f t="shared" si="210"/>
        <v>0</v>
      </c>
      <c r="T90" s="196"/>
      <c r="U90" s="196"/>
      <c r="V90" s="197">
        <f t="shared" si="211"/>
        <v>0</v>
      </c>
      <c r="W90" s="196"/>
      <c r="X90" s="196"/>
      <c r="Y90" s="197">
        <f t="shared" si="212"/>
        <v>0</v>
      </c>
      <c r="Z90" s="196"/>
      <c r="AA90" s="196"/>
      <c r="AB90" s="197">
        <f t="shared" si="213"/>
        <v>0</v>
      </c>
      <c r="AC90" s="196"/>
      <c r="AD90" s="196"/>
      <c r="AE90" s="197">
        <f t="shared" si="214"/>
        <v>0</v>
      </c>
      <c r="AF90" s="196"/>
      <c r="AG90" s="196"/>
      <c r="AH90" s="197">
        <f t="shared" si="215"/>
        <v>0</v>
      </c>
      <c r="AI90" s="196"/>
      <c r="AJ90" s="196"/>
      <c r="AK90" s="197">
        <f t="shared" si="216"/>
        <v>0</v>
      </c>
      <c r="AL90" s="196"/>
      <c r="AM90" s="196"/>
      <c r="AN90" s="197">
        <f t="shared" si="217"/>
        <v>0</v>
      </c>
      <c r="AO90" s="196"/>
      <c r="AP90" s="196"/>
      <c r="AQ90" s="197">
        <f t="shared" si="218"/>
        <v>0</v>
      </c>
      <c r="AR90" s="196"/>
      <c r="AS90" s="196"/>
      <c r="AT90" s="197">
        <f t="shared" si="219"/>
        <v>0</v>
      </c>
      <c r="AU90" s="196"/>
      <c r="AV90" s="196"/>
      <c r="AW90" s="197">
        <f t="shared" si="220"/>
        <v>0</v>
      </c>
      <c r="AX90" s="196"/>
      <c r="AY90" s="196"/>
      <c r="AZ90" s="197">
        <f t="shared" si="221"/>
        <v>0</v>
      </c>
      <c r="BA90" s="196"/>
      <c r="BB90" s="196"/>
      <c r="BC90" s="197">
        <f t="shared" si="222"/>
        <v>0</v>
      </c>
      <c r="BD90" s="196"/>
      <c r="BE90" s="196"/>
      <c r="BF90" s="197">
        <f t="shared" si="223"/>
        <v>0</v>
      </c>
      <c r="BG90" s="196"/>
      <c r="BH90" s="196"/>
      <c r="BI90" s="197">
        <f t="shared" si="224"/>
        <v>0</v>
      </c>
      <c r="BJ90" s="196"/>
      <c r="BK90" s="196"/>
      <c r="BL90" s="197">
        <f t="shared" si="225"/>
        <v>0</v>
      </c>
      <c r="BM90" s="196"/>
      <c r="BN90" s="196"/>
      <c r="BO90" s="197">
        <f t="shared" si="226"/>
        <v>0</v>
      </c>
      <c r="BP90" s="196"/>
      <c r="BQ90" s="196"/>
      <c r="BR90" s="197">
        <f t="shared" si="227"/>
        <v>0</v>
      </c>
      <c r="BS90" s="196"/>
      <c r="BT90" s="196"/>
      <c r="BU90" s="197">
        <f t="shared" si="228"/>
        <v>0</v>
      </c>
      <c r="BV90" s="196"/>
      <c r="BW90" s="196"/>
      <c r="BX90" s="197">
        <f t="shared" si="229"/>
        <v>0</v>
      </c>
      <c r="BY90" s="196"/>
      <c r="BZ90" s="196"/>
      <c r="CA90" s="197">
        <f t="shared" si="230"/>
        <v>0</v>
      </c>
      <c r="CB90" s="196"/>
      <c r="CC90" s="196"/>
      <c r="CD90" s="197">
        <f t="shared" si="231"/>
        <v>0</v>
      </c>
      <c r="CE90" s="196"/>
      <c r="CF90" s="196"/>
      <c r="CG90" s="197">
        <f t="shared" si="232"/>
        <v>0</v>
      </c>
      <c r="CH90" s="196"/>
      <c r="CI90" s="196"/>
      <c r="CJ90" s="197">
        <f t="shared" si="233"/>
        <v>0</v>
      </c>
      <c r="CK90" s="196"/>
      <c r="CL90" s="196"/>
      <c r="CM90" s="197">
        <f t="shared" si="234"/>
        <v>0</v>
      </c>
      <c r="CN90" s="196"/>
      <c r="CO90" s="196"/>
      <c r="CP90" s="197">
        <f t="shared" si="235"/>
        <v>0</v>
      </c>
      <c r="CQ90" s="196"/>
      <c r="CR90" s="196"/>
      <c r="CS90" s="197">
        <f t="shared" si="236"/>
        <v>0</v>
      </c>
      <c r="CT90" s="196"/>
      <c r="CU90" s="196"/>
      <c r="CV90" s="197">
        <f t="shared" si="237"/>
        <v>0</v>
      </c>
      <c r="CW90" s="196"/>
      <c r="CX90" s="196"/>
      <c r="CY90" s="197">
        <f t="shared" si="238"/>
        <v>0</v>
      </c>
      <c r="CZ90" s="196"/>
      <c r="DA90" s="196"/>
      <c r="DB90" s="197">
        <f t="shared" si="239"/>
        <v>0</v>
      </c>
      <c r="DC90" s="196"/>
      <c r="DD90" s="196"/>
      <c r="DE90" s="197">
        <f t="shared" si="240"/>
        <v>0</v>
      </c>
      <c r="DF90" s="196"/>
      <c r="DG90" s="196"/>
      <c r="DH90" s="197">
        <f t="shared" si="241"/>
        <v>0</v>
      </c>
      <c r="DI90" s="196"/>
      <c r="DJ90" s="196"/>
      <c r="DK90" s="197">
        <f t="shared" si="242"/>
        <v>0</v>
      </c>
      <c r="DL90" s="196"/>
      <c r="DM90" s="196"/>
      <c r="DN90" s="197">
        <f t="shared" si="243"/>
        <v>0</v>
      </c>
      <c r="DO90" s="196"/>
      <c r="DP90" s="196"/>
      <c r="DQ90" s="197">
        <f t="shared" si="244"/>
        <v>0</v>
      </c>
      <c r="DR90" s="196"/>
      <c r="DS90" s="196"/>
      <c r="DT90" s="197">
        <f t="shared" si="245"/>
        <v>0</v>
      </c>
      <c r="DU90" s="196"/>
      <c r="DV90" s="196"/>
      <c r="DW90" s="197">
        <f t="shared" si="246"/>
        <v>0</v>
      </c>
      <c r="DX90" s="196"/>
      <c r="DY90" s="196"/>
      <c r="DZ90" s="197">
        <f t="shared" si="247"/>
        <v>0</v>
      </c>
      <c r="EA90" s="196"/>
      <c r="EB90" s="196"/>
      <c r="EC90" s="197">
        <f t="shared" si="248"/>
        <v>0</v>
      </c>
      <c r="ED90" s="196"/>
      <c r="EE90" s="196"/>
      <c r="EF90" s="197">
        <f t="shared" si="249"/>
        <v>0</v>
      </c>
      <c r="EG90" s="196"/>
      <c r="EH90" s="196"/>
      <c r="EI90" s="197">
        <f t="shared" si="250"/>
        <v>0</v>
      </c>
      <c r="EJ90" s="196"/>
      <c r="EK90" s="196"/>
      <c r="EL90" s="197">
        <f t="shared" si="251"/>
        <v>0</v>
      </c>
      <c r="EM90" s="196"/>
      <c r="EN90" s="196"/>
      <c r="EO90" s="197">
        <f t="shared" si="252"/>
        <v>0</v>
      </c>
      <c r="EP90" s="196"/>
      <c r="EQ90" s="196"/>
      <c r="ER90" s="197">
        <f t="shared" si="253"/>
        <v>0</v>
      </c>
      <c r="ES90" s="196"/>
      <c r="ET90" s="196"/>
      <c r="EU90" s="197">
        <f t="shared" si="254"/>
        <v>0</v>
      </c>
      <c r="EV90" s="196"/>
      <c r="EW90" s="196"/>
      <c r="EX90" s="197">
        <f t="shared" si="255"/>
        <v>0</v>
      </c>
      <c r="EY90" s="196"/>
      <c r="EZ90" s="196"/>
      <c r="FA90" s="197">
        <f t="shared" si="256"/>
        <v>0</v>
      </c>
      <c r="FB90" s="196"/>
      <c r="FC90" s="196"/>
      <c r="FD90" s="197">
        <f t="shared" si="257"/>
        <v>0</v>
      </c>
      <c r="FE90" s="196"/>
      <c r="FF90" s="196"/>
      <c r="FG90" s="197">
        <f t="shared" si="258"/>
        <v>0</v>
      </c>
      <c r="FH90" s="310"/>
      <c r="FI90" s="310"/>
      <c r="FJ90" s="197">
        <f t="shared" si="259"/>
        <v>0</v>
      </c>
    </row>
    <row r="91" spans="1:166" x14ac:dyDescent="0.2">
      <c r="A91" s="39">
        <f t="shared" si="260"/>
        <v>77</v>
      </c>
      <c r="B91" s="176"/>
      <c r="C91" s="176"/>
      <c r="D91" s="177"/>
      <c r="E91" s="38">
        <f t="shared" si="206"/>
        <v>43548</v>
      </c>
      <c r="F91" s="182"/>
      <c r="G91" s="197"/>
      <c r="H91" s="196"/>
      <c r="I91" s="196"/>
      <c r="J91" s="197">
        <f t="shared" si="207"/>
        <v>0</v>
      </c>
      <c r="K91" s="196"/>
      <c r="L91" s="196"/>
      <c r="M91" s="197">
        <f t="shared" si="208"/>
        <v>0</v>
      </c>
      <c r="N91" s="196"/>
      <c r="O91" s="196"/>
      <c r="P91" s="197">
        <f t="shared" si="209"/>
        <v>0</v>
      </c>
      <c r="Q91" s="196"/>
      <c r="R91" s="196"/>
      <c r="S91" s="197">
        <f t="shared" si="210"/>
        <v>0</v>
      </c>
      <c r="T91" s="196"/>
      <c r="U91" s="196"/>
      <c r="V91" s="197">
        <f t="shared" si="211"/>
        <v>0</v>
      </c>
      <c r="W91" s="196"/>
      <c r="X91" s="196"/>
      <c r="Y91" s="197">
        <f t="shared" si="212"/>
        <v>0</v>
      </c>
      <c r="Z91" s="196"/>
      <c r="AA91" s="196"/>
      <c r="AB91" s="197">
        <f t="shared" si="213"/>
        <v>0</v>
      </c>
      <c r="AC91" s="196"/>
      <c r="AD91" s="196"/>
      <c r="AE91" s="197">
        <f t="shared" si="214"/>
        <v>0</v>
      </c>
      <c r="AF91" s="196"/>
      <c r="AG91" s="196"/>
      <c r="AH91" s="197">
        <f t="shared" si="215"/>
        <v>0</v>
      </c>
      <c r="AI91" s="196"/>
      <c r="AJ91" s="196"/>
      <c r="AK91" s="197">
        <f t="shared" si="216"/>
        <v>0</v>
      </c>
      <c r="AL91" s="196"/>
      <c r="AM91" s="196"/>
      <c r="AN91" s="197">
        <f t="shared" si="217"/>
        <v>0</v>
      </c>
      <c r="AO91" s="196"/>
      <c r="AP91" s="196"/>
      <c r="AQ91" s="197">
        <f t="shared" si="218"/>
        <v>0</v>
      </c>
      <c r="AR91" s="196"/>
      <c r="AS91" s="196"/>
      <c r="AT91" s="197">
        <f t="shared" si="219"/>
        <v>0</v>
      </c>
      <c r="AU91" s="196"/>
      <c r="AV91" s="196"/>
      <c r="AW91" s="197">
        <f t="shared" si="220"/>
        <v>0</v>
      </c>
      <c r="AX91" s="196"/>
      <c r="AY91" s="196"/>
      <c r="AZ91" s="197">
        <f t="shared" si="221"/>
        <v>0</v>
      </c>
      <c r="BA91" s="196"/>
      <c r="BB91" s="196"/>
      <c r="BC91" s="197">
        <f t="shared" si="222"/>
        <v>0</v>
      </c>
      <c r="BD91" s="196"/>
      <c r="BE91" s="196"/>
      <c r="BF91" s="197">
        <f t="shared" si="223"/>
        <v>0</v>
      </c>
      <c r="BG91" s="196"/>
      <c r="BH91" s="196"/>
      <c r="BI91" s="197">
        <f t="shared" si="224"/>
        <v>0</v>
      </c>
      <c r="BJ91" s="196"/>
      <c r="BK91" s="196"/>
      <c r="BL91" s="197">
        <f t="shared" si="225"/>
        <v>0</v>
      </c>
      <c r="BM91" s="196"/>
      <c r="BN91" s="196"/>
      <c r="BO91" s="197">
        <f t="shared" si="226"/>
        <v>0</v>
      </c>
      <c r="BP91" s="196"/>
      <c r="BQ91" s="196"/>
      <c r="BR91" s="197">
        <f t="shared" si="227"/>
        <v>0</v>
      </c>
      <c r="BS91" s="196"/>
      <c r="BT91" s="196"/>
      <c r="BU91" s="197">
        <f t="shared" si="228"/>
        <v>0</v>
      </c>
      <c r="BV91" s="196"/>
      <c r="BW91" s="196"/>
      <c r="BX91" s="197">
        <f t="shared" si="229"/>
        <v>0</v>
      </c>
      <c r="BY91" s="196"/>
      <c r="BZ91" s="196"/>
      <c r="CA91" s="197">
        <f t="shared" si="230"/>
        <v>0</v>
      </c>
      <c r="CB91" s="196"/>
      <c r="CC91" s="196"/>
      <c r="CD91" s="197">
        <f t="shared" si="231"/>
        <v>0</v>
      </c>
      <c r="CE91" s="196"/>
      <c r="CF91" s="196"/>
      <c r="CG91" s="197">
        <f t="shared" si="232"/>
        <v>0</v>
      </c>
      <c r="CH91" s="196"/>
      <c r="CI91" s="196"/>
      <c r="CJ91" s="197">
        <f t="shared" si="233"/>
        <v>0</v>
      </c>
      <c r="CK91" s="196"/>
      <c r="CL91" s="196"/>
      <c r="CM91" s="197">
        <f t="shared" si="234"/>
        <v>0</v>
      </c>
      <c r="CN91" s="196"/>
      <c r="CO91" s="196"/>
      <c r="CP91" s="197">
        <f t="shared" si="235"/>
        <v>0</v>
      </c>
      <c r="CQ91" s="196"/>
      <c r="CR91" s="196"/>
      <c r="CS91" s="197">
        <f t="shared" si="236"/>
        <v>0</v>
      </c>
      <c r="CT91" s="196"/>
      <c r="CU91" s="196"/>
      <c r="CV91" s="197">
        <f t="shared" si="237"/>
        <v>0</v>
      </c>
      <c r="CW91" s="196"/>
      <c r="CX91" s="196"/>
      <c r="CY91" s="197">
        <f t="shared" si="238"/>
        <v>0</v>
      </c>
      <c r="CZ91" s="196"/>
      <c r="DA91" s="196"/>
      <c r="DB91" s="197">
        <f t="shared" si="239"/>
        <v>0</v>
      </c>
      <c r="DC91" s="196"/>
      <c r="DD91" s="196"/>
      <c r="DE91" s="197">
        <f t="shared" si="240"/>
        <v>0</v>
      </c>
      <c r="DF91" s="196"/>
      <c r="DG91" s="196"/>
      <c r="DH91" s="197">
        <f t="shared" si="241"/>
        <v>0</v>
      </c>
      <c r="DI91" s="196"/>
      <c r="DJ91" s="196"/>
      <c r="DK91" s="197">
        <f t="shared" si="242"/>
        <v>0</v>
      </c>
      <c r="DL91" s="196"/>
      <c r="DM91" s="196"/>
      <c r="DN91" s="197">
        <f t="shared" si="243"/>
        <v>0</v>
      </c>
      <c r="DO91" s="196"/>
      <c r="DP91" s="196"/>
      <c r="DQ91" s="197">
        <f t="shared" si="244"/>
        <v>0</v>
      </c>
      <c r="DR91" s="196"/>
      <c r="DS91" s="196"/>
      <c r="DT91" s="197">
        <f t="shared" si="245"/>
        <v>0</v>
      </c>
      <c r="DU91" s="196"/>
      <c r="DV91" s="196"/>
      <c r="DW91" s="197">
        <f t="shared" si="246"/>
        <v>0</v>
      </c>
      <c r="DX91" s="196"/>
      <c r="DY91" s="196"/>
      <c r="DZ91" s="197">
        <f t="shared" si="247"/>
        <v>0</v>
      </c>
      <c r="EA91" s="196"/>
      <c r="EB91" s="196"/>
      <c r="EC91" s="197">
        <f t="shared" si="248"/>
        <v>0</v>
      </c>
      <c r="ED91" s="196"/>
      <c r="EE91" s="196"/>
      <c r="EF91" s="197">
        <f t="shared" si="249"/>
        <v>0</v>
      </c>
      <c r="EG91" s="196"/>
      <c r="EH91" s="196"/>
      <c r="EI91" s="197">
        <f t="shared" si="250"/>
        <v>0</v>
      </c>
      <c r="EJ91" s="196"/>
      <c r="EK91" s="196"/>
      <c r="EL91" s="197">
        <f t="shared" si="251"/>
        <v>0</v>
      </c>
      <c r="EM91" s="196"/>
      <c r="EN91" s="196"/>
      <c r="EO91" s="197">
        <f t="shared" si="252"/>
        <v>0</v>
      </c>
      <c r="EP91" s="196"/>
      <c r="EQ91" s="196"/>
      <c r="ER91" s="197">
        <f t="shared" si="253"/>
        <v>0</v>
      </c>
      <c r="ES91" s="196"/>
      <c r="ET91" s="196"/>
      <c r="EU91" s="197">
        <f t="shared" si="254"/>
        <v>0</v>
      </c>
      <c r="EV91" s="196"/>
      <c r="EW91" s="196"/>
      <c r="EX91" s="197">
        <f t="shared" si="255"/>
        <v>0</v>
      </c>
      <c r="EY91" s="196"/>
      <c r="EZ91" s="196"/>
      <c r="FA91" s="197">
        <f t="shared" si="256"/>
        <v>0</v>
      </c>
      <c r="FB91" s="196"/>
      <c r="FC91" s="196"/>
      <c r="FD91" s="197">
        <f t="shared" si="257"/>
        <v>0</v>
      </c>
      <c r="FE91" s="196"/>
      <c r="FF91" s="196"/>
      <c r="FG91" s="197">
        <f t="shared" si="258"/>
        <v>0</v>
      </c>
      <c r="FH91" s="310"/>
      <c r="FI91" s="310"/>
      <c r="FJ91" s="197">
        <f t="shared" si="259"/>
        <v>0</v>
      </c>
    </row>
    <row r="92" spans="1:166" x14ac:dyDescent="0.2">
      <c r="A92" s="39">
        <f t="shared" si="260"/>
        <v>78</v>
      </c>
      <c r="B92" s="176"/>
      <c r="C92" s="176"/>
      <c r="D92" s="177"/>
      <c r="E92" s="38">
        <f t="shared" si="206"/>
        <v>43548</v>
      </c>
      <c r="F92" s="182"/>
      <c r="G92" s="197"/>
      <c r="H92" s="196"/>
      <c r="I92" s="196"/>
      <c r="J92" s="197">
        <f t="shared" si="207"/>
        <v>0</v>
      </c>
      <c r="K92" s="196"/>
      <c r="L92" s="196"/>
      <c r="M92" s="197">
        <f t="shared" si="208"/>
        <v>0</v>
      </c>
      <c r="N92" s="196"/>
      <c r="O92" s="196"/>
      <c r="P92" s="197">
        <f t="shared" si="209"/>
        <v>0</v>
      </c>
      <c r="Q92" s="196"/>
      <c r="R92" s="196"/>
      <c r="S92" s="197">
        <f t="shared" si="210"/>
        <v>0</v>
      </c>
      <c r="T92" s="196"/>
      <c r="U92" s="196"/>
      <c r="V92" s="197">
        <f t="shared" si="211"/>
        <v>0</v>
      </c>
      <c r="W92" s="196"/>
      <c r="X92" s="196"/>
      <c r="Y92" s="197">
        <f t="shared" si="212"/>
        <v>0</v>
      </c>
      <c r="Z92" s="196"/>
      <c r="AA92" s="196"/>
      <c r="AB92" s="197">
        <f t="shared" si="213"/>
        <v>0</v>
      </c>
      <c r="AC92" s="196"/>
      <c r="AD92" s="196"/>
      <c r="AE92" s="197">
        <f t="shared" si="214"/>
        <v>0</v>
      </c>
      <c r="AF92" s="196"/>
      <c r="AG92" s="196"/>
      <c r="AH92" s="197">
        <f t="shared" si="215"/>
        <v>0</v>
      </c>
      <c r="AI92" s="196"/>
      <c r="AJ92" s="196"/>
      <c r="AK92" s="197">
        <f t="shared" si="216"/>
        <v>0</v>
      </c>
      <c r="AL92" s="196"/>
      <c r="AM92" s="196"/>
      <c r="AN92" s="197">
        <f t="shared" si="217"/>
        <v>0</v>
      </c>
      <c r="AO92" s="196"/>
      <c r="AP92" s="196"/>
      <c r="AQ92" s="197">
        <f t="shared" si="218"/>
        <v>0</v>
      </c>
      <c r="AR92" s="196"/>
      <c r="AS92" s="196"/>
      <c r="AT92" s="197">
        <f t="shared" si="219"/>
        <v>0</v>
      </c>
      <c r="AU92" s="196"/>
      <c r="AV92" s="196"/>
      <c r="AW92" s="197">
        <f t="shared" si="220"/>
        <v>0</v>
      </c>
      <c r="AX92" s="196"/>
      <c r="AY92" s="196"/>
      <c r="AZ92" s="197">
        <f t="shared" si="221"/>
        <v>0</v>
      </c>
      <c r="BA92" s="196"/>
      <c r="BB92" s="196"/>
      <c r="BC92" s="197">
        <f t="shared" si="222"/>
        <v>0</v>
      </c>
      <c r="BD92" s="196"/>
      <c r="BE92" s="196"/>
      <c r="BF92" s="197">
        <f t="shared" si="223"/>
        <v>0</v>
      </c>
      <c r="BG92" s="196"/>
      <c r="BH92" s="196"/>
      <c r="BI92" s="197">
        <f t="shared" si="224"/>
        <v>0</v>
      </c>
      <c r="BJ92" s="196"/>
      <c r="BK92" s="196"/>
      <c r="BL92" s="197">
        <f t="shared" si="225"/>
        <v>0</v>
      </c>
      <c r="BM92" s="196"/>
      <c r="BN92" s="196"/>
      <c r="BO92" s="197">
        <f t="shared" si="226"/>
        <v>0</v>
      </c>
      <c r="BP92" s="196"/>
      <c r="BQ92" s="196"/>
      <c r="BR92" s="197">
        <f t="shared" si="227"/>
        <v>0</v>
      </c>
      <c r="BS92" s="196"/>
      <c r="BT92" s="196"/>
      <c r="BU92" s="197">
        <f t="shared" si="228"/>
        <v>0</v>
      </c>
      <c r="BV92" s="196"/>
      <c r="BW92" s="196"/>
      <c r="BX92" s="197">
        <f t="shared" si="229"/>
        <v>0</v>
      </c>
      <c r="BY92" s="196"/>
      <c r="BZ92" s="196"/>
      <c r="CA92" s="197">
        <f t="shared" si="230"/>
        <v>0</v>
      </c>
      <c r="CB92" s="196"/>
      <c r="CC92" s="196"/>
      <c r="CD92" s="197">
        <f t="shared" si="231"/>
        <v>0</v>
      </c>
      <c r="CE92" s="196"/>
      <c r="CF92" s="196"/>
      <c r="CG92" s="197">
        <f t="shared" si="232"/>
        <v>0</v>
      </c>
      <c r="CH92" s="196"/>
      <c r="CI92" s="196"/>
      <c r="CJ92" s="197">
        <f t="shared" si="233"/>
        <v>0</v>
      </c>
      <c r="CK92" s="196"/>
      <c r="CL92" s="196"/>
      <c r="CM92" s="197">
        <f t="shared" si="234"/>
        <v>0</v>
      </c>
      <c r="CN92" s="196"/>
      <c r="CO92" s="196"/>
      <c r="CP92" s="197">
        <f t="shared" si="235"/>
        <v>0</v>
      </c>
      <c r="CQ92" s="196"/>
      <c r="CR92" s="196"/>
      <c r="CS92" s="197">
        <f t="shared" si="236"/>
        <v>0</v>
      </c>
      <c r="CT92" s="196"/>
      <c r="CU92" s="196"/>
      <c r="CV92" s="197">
        <f t="shared" si="237"/>
        <v>0</v>
      </c>
      <c r="CW92" s="196"/>
      <c r="CX92" s="196"/>
      <c r="CY92" s="197">
        <f t="shared" si="238"/>
        <v>0</v>
      </c>
      <c r="CZ92" s="196"/>
      <c r="DA92" s="196"/>
      <c r="DB92" s="197">
        <f t="shared" si="239"/>
        <v>0</v>
      </c>
      <c r="DC92" s="196"/>
      <c r="DD92" s="196"/>
      <c r="DE92" s="197">
        <f t="shared" si="240"/>
        <v>0</v>
      </c>
      <c r="DF92" s="196"/>
      <c r="DG92" s="196"/>
      <c r="DH92" s="197">
        <f t="shared" si="241"/>
        <v>0</v>
      </c>
      <c r="DI92" s="196"/>
      <c r="DJ92" s="196"/>
      <c r="DK92" s="197">
        <f t="shared" si="242"/>
        <v>0</v>
      </c>
      <c r="DL92" s="196"/>
      <c r="DM92" s="196"/>
      <c r="DN92" s="197">
        <f t="shared" si="243"/>
        <v>0</v>
      </c>
      <c r="DO92" s="196"/>
      <c r="DP92" s="196"/>
      <c r="DQ92" s="197">
        <f t="shared" si="244"/>
        <v>0</v>
      </c>
      <c r="DR92" s="196"/>
      <c r="DS92" s="196"/>
      <c r="DT92" s="197">
        <f t="shared" si="245"/>
        <v>0</v>
      </c>
      <c r="DU92" s="196"/>
      <c r="DV92" s="196"/>
      <c r="DW92" s="197">
        <f t="shared" si="246"/>
        <v>0</v>
      </c>
      <c r="DX92" s="196"/>
      <c r="DY92" s="196"/>
      <c r="DZ92" s="197">
        <f t="shared" si="247"/>
        <v>0</v>
      </c>
      <c r="EA92" s="196"/>
      <c r="EB92" s="196"/>
      <c r="EC92" s="197">
        <f t="shared" si="248"/>
        <v>0</v>
      </c>
      <c r="ED92" s="196"/>
      <c r="EE92" s="196"/>
      <c r="EF92" s="197">
        <f t="shared" si="249"/>
        <v>0</v>
      </c>
      <c r="EG92" s="196"/>
      <c r="EH92" s="196"/>
      <c r="EI92" s="197">
        <f t="shared" si="250"/>
        <v>0</v>
      </c>
      <c r="EJ92" s="196"/>
      <c r="EK92" s="196"/>
      <c r="EL92" s="197">
        <f t="shared" si="251"/>
        <v>0</v>
      </c>
      <c r="EM92" s="196"/>
      <c r="EN92" s="196"/>
      <c r="EO92" s="197">
        <f t="shared" si="252"/>
        <v>0</v>
      </c>
      <c r="EP92" s="196"/>
      <c r="EQ92" s="196"/>
      <c r="ER92" s="197">
        <f t="shared" si="253"/>
        <v>0</v>
      </c>
      <c r="ES92" s="196"/>
      <c r="ET92" s="196"/>
      <c r="EU92" s="197">
        <f t="shared" si="254"/>
        <v>0</v>
      </c>
      <c r="EV92" s="196"/>
      <c r="EW92" s="196"/>
      <c r="EX92" s="197">
        <f t="shared" si="255"/>
        <v>0</v>
      </c>
      <c r="EY92" s="196"/>
      <c r="EZ92" s="196"/>
      <c r="FA92" s="197">
        <f t="shared" si="256"/>
        <v>0</v>
      </c>
      <c r="FB92" s="196"/>
      <c r="FC92" s="196"/>
      <c r="FD92" s="197">
        <f t="shared" si="257"/>
        <v>0</v>
      </c>
      <c r="FE92" s="196"/>
      <c r="FF92" s="196"/>
      <c r="FG92" s="197">
        <f t="shared" si="258"/>
        <v>0</v>
      </c>
      <c r="FH92" s="310"/>
      <c r="FI92" s="310"/>
      <c r="FJ92" s="197">
        <f t="shared" si="259"/>
        <v>0</v>
      </c>
    </row>
    <row r="93" spans="1:166" x14ac:dyDescent="0.2">
      <c r="A93" s="39">
        <f t="shared" si="260"/>
        <v>79</v>
      </c>
      <c r="B93" s="176"/>
      <c r="C93" s="176"/>
      <c r="D93" s="177"/>
      <c r="E93" s="38">
        <f t="shared" si="206"/>
        <v>43548</v>
      </c>
      <c r="F93" s="182"/>
      <c r="G93" s="197"/>
      <c r="H93" s="196"/>
      <c r="I93" s="196"/>
      <c r="J93" s="197">
        <f t="shared" si="207"/>
        <v>0</v>
      </c>
      <c r="K93" s="196"/>
      <c r="L93" s="196"/>
      <c r="M93" s="197">
        <f t="shared" si="208"/>
        <v>0</v>
      </c>
      <c r="N93" s="196"/>
      <c r="O93" s="196"/>
      <c r="P93" s="197">
        <f t="shared" si="209"/>
        <v>0</v>
      </c>
      <c r="Q93" s="196"/>
      <c r="R93" s="196"/>
      <c r="S93" s="197">
        <f t="shared" si="210"/>
        <v>0</v>
      </c>
      <c r="T93" s="196"/>
      <c r="U93" s="196"/>
      <c r="V93" s="197">
        <f t="shared" si="211"/>
        <v>0</v>
      </c>
      <c r="W93" s="196"/>
      <c r="X93" s="196"/>
      <c r="Y93" s="197">
        <f t="shared" si="212"/>
        <v>0</v>
      </c>
      <c r="Z93" s="196"/>
      <c r="AA93" s="196"/>
      <c r="AB93" s="197">
        <f t="shared" si="213"/>
        <v>0</v>
      </c>
      <c r="AC93" s="196"/>
      <c r="AD93" s="196"/>
      <c r="AE93" s="197">
        <f t="shared" si="214"/>
        <v>0</v>
      </c>
      <c r="AF93" s="196"/>
      <c r="AG93" s="196"/>
      <c r="AH93" s="197">
        <f t="shared" si="215"/>
        <v>0</v>
      </c>
      <c r="AI93" s="196"/>
      <c r="AJ93" s="196"/>
      <c r="AK93" s="197">
        <f t="shared" si="216"/>
        <v>0</v>
      </c>
      <c r="AL93" s="196"/>
      <c r="AM93" s="196"/>
      <c r="AN93" s="197">
        <f t="shared" si="217"/>
        <v>0</v>
      </c>
      <c r="AO93" s="196"/>
      <c r="AP93" s="196"/>
      <c r="AQ93" s="197">
        <f t="shared" si="218"/>
        <v>0</v>
      </c>
      <c r="AR93" s="196"/>
      <c r="AS93" s="196"/>
      <c r="AT93" s="197">
        <f t="shared" si="219"/>
        <v>0</v>
      </c>
      <c r="AU93" s="196"/>
      <c r="AV93" s="196"/>
      <c r="AW93" s="197">
        <f t="shared" si="220"/>
        <v>0</v>
      </c>
      <c r="AX93" s="196"/>
      <c r="AY93" s="196"/>
      <c r="AZ93" s="197">
        <f t="shared" si="221"/>
        <v>0</v>
      </c>
      <c r="BA93" s="196"/>
      <c r="BB93" s="196"/>
      <c r="BC93" s="197">
        <f t="shared" si="222"/>
        <v>0</v>
      </c>
      <c r="BD93" s="196"/>
      <c r="BE93" s="196"/>
      <c r="BF93" s="197">
        <f t="shared" si="223"/>
        <v>0</v>
      </c>
      <c r="BG93" s="196"/>
      <c r="BH93" s="196"/>
      <c r="BI93" s="197">
        <f t="shared" si="224"/>
        <v>0</v>
      </c>
      <c r="BJ93" s="196"/>
      <c r="BK93" s="196"/>
      <c r="BL93" s="197">
        <f t="shared" si="225"/>
        <v>0</v>
      </c>
      <c r="BM93" s="196"/>
      <c r="BN93" s="196"/>
      <c r="BO93" s="197">
        <f t="shared" si="226"/>
        <v>0</v>
      </c>
      <c r="BP93" s="196"/>
      <c r="BQ93" s="196"/>
      <c r="BR93" s="197">
        <f t="shared" si="227"/>
        <v>0</v>
      </c>
      <c r="BS93" s="196"/>
      <c r="BT93" s="196"/>
      <c r="BU93" s="197">
        <f t="shared" si="228"/>
        <v>0</v>
      </c>
      <c r="BV93" s="196"/>
      <c r="BW93" s="196"/>
      <c r="BX93" s="197">
        <f t="shared" si="229"/>
        <v>0</v>
      </c>
      <c r="BY93" s="196"/>
      <c r="BZ93" s="196"/>
      <c r="CA93" s="197">
        <f t="shared" si="230"/>
        <v>0</v>
      </c>
      <c r="CB93" s="196"/>
      <c r="CC93" s="196"/>
      <c r="CD93" s="197">
        <f t="shared" si="231"/>
        <v>0</v>
      </c>
      <c r="CE93" s="196"/>
      <c r="CF93" s="196"/>
      <c r="CG93" s="197">
        <f t="shared" si="232"/>
        <v>0</v>
      </c>
      <c r="CH93" s="196"/>
      <c r="CI93" s="196"/>
      <c r="CJ93" s="197">
        <f t="shared" si="233"/>
        <v>0</v>
      </c>
      <c r="CK93" s="196"/>
      <c r="CL93" s="196"/>
      <c r="CM93" s="197">
        <f t="shared" si="234"/>
        <v>0</v>
      </c>
      <c r="CN93" s="196"/>
      <c r="CO93" s="196"/>
      <c r="CP93" s="197">
        <f t="shared" si="235"/>
        <v>0</v>
      </c>
      <c r="CQ93" s="196"/>
      <c r="CR93" s="196"/>
      <c r="CS93" s="197">
        <f t="shared" si="236"/>
        <v>0</v>
      </c>
      <c r="CT93" s="196"/>
      <c r="CU93" s="196"/>
      <c r="CV93" s="197">
        <f t="shared" si="237"/>
        <v>0</v>
      </c>
      <c r="CW93" s="196"/>
      <c r="CX93" s="196"/>
      <c r="CY93" s="197">
        <f t="shared" si="238"/>
        <v>0</v>
      </c>
      <c r="CZ93" s="196"/>
      <c r="DA93" s="196"/>
      <c r="DB93" s="197">
        <f t="shared" si="239"/>
        <v>0</v>
      </c>
      <c r="DC93" s="196"/>
      <c r="DD93" s="196"/>
      <c r="DE93" s="197">
        <f t="shared" si="240"/>
        <v>0</v>
      </c>
      <c r="DF93" s="196"/>
      <c r="DG93" s="196"/>
      <c r="DH93" s="197">
        <f t="shared" si="241"/>
        <v>0</v>
      </c>
      <c r="DI93" s="196"/>
      <c r="DJ93" s="196"/>
      <c r="DK93" s="197">
        <f t="shared" si="242"/>
        <v>0</v>
      </c>
      <c r="DL93" s="196"/>
      <c r="DM93" s="196"/>
      <c r="DN93" s="197">
        <f t="shared" si="243"/>
        <v>0</v>
      </c>
      <c r="DO93" s="196"/>
      <c r="DP93" s="196"/>
      <c r="DQ93" s="197">
        <f t="shared" si="244"/>
        <v>0</v>
      </c>
      <c r="DR93" s="196"/>
      <c r="DS93" s="196"/>
      <c r="DT93" s="197">
        <f t="shared" si="245"/>
        <v>0</v>
      </c>
      <c r="DU93" s="196"/>
      <c r="DV93" s="196"/>
      <c r="DW93" s="197">
        <f t="shared" si="246"/>
        <v>0</v>
      </c>
      <c r="DX93" s="196"/>
      <c r="DY93" s="196"/>
      <c r="DZ93" s="197">
        <f t="shared" si="247"/>
        <v>0</v>
      </c>
      <c r="EA93" s="196"/>
      <c r="EB93" s="196"/>
      <c r="EC93" s="197">
        <f t="shared" si="248"/>
        <v>0</v>
      </c>
      <c r="ED93" s="196"/>
      <c r="EE93" s="196"/>
      <c r="EF93" s="197">
        <f t="shared" si="249"/>
        <v>0</v>
      </c>
      <c r="EG93" s="196"/>
      <c r="EH93" s="196"/>
      <c r="EI93" s="197">
        <f t="shared" si="250"/>
        <v>0</v>
      </c>
      <c r="EJ93" s="196"/>
      <c r="EK93" s="196"/>
      <c r="EL93" s="197">
        <f t="shared" si="251"/>
        <v>0</v>
      </c>
      <c r="EM93" s="196"/>
      <c r="EN93" s="196"/>
      <c r="EO93" s="197">
        <f t="shared" si="252"/>
        <v>0</v>
      </c>
      <c r="EP93" s="196"/>
      <c r="EQ93" s="196"/>
      <c r="ER93" s="197">
        <f t="shared" si="253"/>
        <v>0</v>
      </c>
      <c r="ES93" s="196"/>
      <c r="ET93" s="196"/>
      <c r="EU93" s="197">
        <f t="shared" si="254"/>
        <v>0</v>
      </c>
      <c r="EV93" s="196"/>
      <c r="EW93" s="196"/>
      <c r="EX93" s="197">
        <f t="shared" si="255"/>
        <v>0</v>
      </c>
      <c r="EY93" s="196"/>
      <c r="EZ93" s="196"/>
      <c r="FA93" s="197">
        <f t="shared" si="256"/>
        <v>0</v>
      </c>
      <c r="FB93" s="196"/>
      <c r="FC93" s="196"/>
      <c r="FD93" s="197">
        <f t="shared" si="257"/>
        <v>0</v>
      </c>
      <c r="FE93" s="196"/>
      <c r="FF93" s="196"/>
      <c r="FG93" s="197">
        <f t="shared" si="258"/>
        <v>0</v>
      </c>
      <c r="FH93" s="310"/>
      <c r="FI93" s="310"/>
      <c r="FJ93" s="197">
        <f t="shared" si="259"/>
        <v>0</v>
      </c>
    </row>
    <row r="94" spans="1:166" x14ac:dyDescent="0.2">
      <c r="A94" s="39">
        <f t="shared" si="260"/>
        <v>80</v>
      </c>
      <c r="B94" s="176"/>
      <c r="C94" s="176"/>
      <c r="D94" s="177"/>
      <c r="E94" s="38">
        <f t="shared" si="206"/>
        <v>43548</v>
      </c>
      <c r="F94" s="182"/>
      <c r="G94" s="197"/>
      <c r="H94" s="196"/>
      <c r="I94" s="196"/>
      <c r="J94" s="197">
        <f t="shared" si="207"/>
        <v>0</v>
      </c>
      <c r="K94" s="196"/>
      <c r="L94" s="196"/>
      <c r="M94" s="197">
        <f t="shared" si="208"/>
        <v>0</v>
      </c>
      <c r="N94" s="196"/>
      <c r="O94" s="196"/>
      <c r="P94" s="197">
        <f t="shared" si="209"/>
        <v>0</v>
      </c>
      <c r="Q94" s="196"/>
      <c r="R94" s="196"/>
      <c r="S94" s="197">
        <f t="shared" si="210"/>
        <v>0</v>
      </c>
      <c r="T94" s="196"/>
      <c r="U94" s="196"/>
      <c r="V94" s="197">
        <f t="shared" si="211"/>
        <v>0</v>
      </c>
      <c r="W94" s="196"/>
      <c r="X94" s="196"/>
      <c r="Y94" s="197">
        <f t="shared" si="212"/>
        <v>0</v>
      </c>
      <c r="Z94" s="196"/>
      <c r="AA94" s="196"/>
      <c r="AB94" s="197">
        <f t="shared" si="213"/>
        <v>0</v>
      </c>
      <c r="AC94" s="196"/>
      <c r="AD94" s="196"/>
      <c r="AE94" s="197">
        <f t="shared" si="214"/>
        <v>0</v>
      </c>
      <c r="AF94" s="196"/>
      <c r="AG94" s="196"/>
      <c r="AH94" s="197">
        <f t="shared" si="215"/>
        <v>0</v>
      </c>
      <c r="AI94" s="196"/>
      <c r="AJ94" s="196"/>
      <c r="AK94" s="197">
        <f t="shared" si="216"/>
        <v>0</v>
      </c>
      <c r="AL94" s="196"/>
      <c r="AM94" s="196"/>
      <c r="AN94" s="197">
        <f t="shared" si="217"/>
        <v>0</v>
      </c>
      <c r="AO94" s="196"/>
      <c r="AP94" s="196"/>
      <c r="AQ94" s="197">
        <f t="shared" si="218"/>
        <v>0</v>
      </c>
      <c r="AR94" s="196"/>
      <c r="AS94" s="196"/>
      <c r="AT94" s="197">
        <f t="shared" si="219"/>
        <v>0</v>
      </c>
      <c r="AU94" s="196"/>
      <c r="AV94" s="196"/>
      <c r="AW94" s="197">
        <f t="shared" si="220"/>
        <v>0</v>
      </c>
      <c r="AX94" s="196"/>
      <c r="AY94" s="196"/>
      <c r="AZ94" s="197">
        <f t="shared" si="221"/>
        <v>0</v>
      </c>
      <c r="BA94" s="196"/>
      <c r="BB94" s="196"/>
      <c r="BC94" s="197">
        <f t="shared" si="222"/>
        <v>0</v>
      </c>
      <c r="BD94" s="196"/>
      <c r="BE94" s="196"/>
      <c r="BF94" s="197">
        <f t="shared" si="223"/>
        <v>0</v>
      </c>
      <c r="BG94" s="196"/>
      <c r="BH94" s="196"/>
      <c r="BI94" s="197">
        <f t="shared" si="224"/>
        <v>0</v>
      </c>
      <c r="BJ94" s="196"/>
      <c r="BK94" s="196"/>
      <c r="BL94" s="197">
        <f t="shared" si="225"/>
        <v>0</v>
      </c>
      <c r="BM94" s="196"/>
      <c r="BN94" s="196"/>
      <c r="BO94" s="197">
        <f t="shared" si="226"/>
        <v>0</v>
      </c>
      <c r="BP94" s="196"/>
      <c r="BQ94" s="196"/>
      <c r="BR94" s="197">
        <f t="shared" si="227"/>
        <v>0</v>
      </c>
      <c r="BS94" s="196"/>
      <c r="BT94" s="196"/>
      <c r="BU94" s="197">
        <f t="shared" si="228"/>
        <v>0</v>
      </c>
      <c r="BV94" s="196"/>
      <c r="BW94" s="196"/>
      <c r="BX94" s="197">
        <f t="shared" si="229"/>
        <v>0</v>
      </c>
      <c r="BY94" s="196"/>
      <c r="BZ94" s="196"/>
      <c r="CA94" s="197">
        <f t="shared" si="230"/>
        <v>0</v>
      </c>
      <c r="CB94" s="196"/>
      <c r="CC94" s="196"/>
      <c r="CD94" s="197">
        <f t="shared" si="231"/>
        <v>0</v>
      </c>
      <c r="CE94" s="196"/>
      <c r="CF94" s="196"/>
      <c r="CG94" s="197">
        <f t="shared" si="232"/>
        <v>0</v>
      </c>
      <c r="CH94" s="196"/>
      <c r="CI94" s="196"/>
      <c r="CJ94" s="197">
        <f t="shared" si="233"/>
        <v>0</v>
      </c>
      <c r="CK94" s="196"/>
      <c r="CL94" s="196"/>
      <c r="CM94" s="197">
        <f t="shared" si="234"/>
        <v>0</v>
      </c>
      <c r="CN94" s="196"/>
      <c r="CO94" s="196"/>
      <c r="CP94" s="197">
        <f t="shared" si="235"/>
        <v>0</v>
      </c>
      <c r="CQ94" s="196"/>
      <c r="CR94" s="196"/>
      <c r="CS94" s="197">
        <f t="shared" si="236"/>
        <v>0</v>
      </c>
      <c r="CT94" s="196"/>
      <c r="CU94" s="196"/>
      <c r="CV94" s="197">
        <f t="shared" si="237"/>
        <v>0</v>
      </c>
      <c r="CW94" s="196"/>
      <c r="CX94" s="196"/>
      <c r="CY94" s="197">
        <f t="shared" si="238"/>
        <v>0</v>
      </c>
      <c r="CZ94" s="196"/>
      <c r="DA94" s="196"/>
      <c r="DB94" s="197">
        <f t="shared" si="239"/>
        <v>0</v>
      </c>
      <c r="DC94" s="196"/>
      <c r="DD94" s="196"/>
      <c r="DE94" s="197">
        <f t="shared" si="240"/>
        <v>0</v>
      </c>
      <c r="DF94" s="196"/>
      <c r="DG94" s="196"/>
      <c r="DH94" s="197">
        <f t="shared" si="241"/>
        <v>0</v>
      </c>
      <c r="DI94" s="196"/>
      <c r="DJ94" s="196"/>
      <c r="DK94" s="197">
        <f t="shared" si="242"/>
        <v>0</v>
      </c>
      <c r="DL94" s="196"/>
      <c r="DM94" s="196"/>
      <c r="DN94" s="197">
        <f t="shared" si="243"/>
        <v>0</v>
      </c>
      <c r="DO94" s="196"/>
      <c r="DP94" s="196"/>
      <c r="DQ94" s="197">
        <f t="shared" si="244"/>
        <v>0</v>
      </c>
      <c r="DR94" s="196"/>
      <c r="DS94" s="196"/>
      <c r="DT94" s="197">
        <f t="shared" si="245"/>
        <v>0</v>
      </c>
      <c r="DU94" s="196"/>
      <c r="DV94" s="196"/>
      <c r="DW94" s="197">
        <f t="shared" si="246"/>
        <v>0</v>
      </c>
      <c r="DX94" s="196"/>
      <c r="DY94" s="196"/>
      <c r="DZ94" s="197">
        <f t="shared" si="247"/>
        <v>0</v>
      </c>
      <c r="EA94" s="196"/>
      <c r="EB94" s="196"/>
      <c r="EC94" s="197">
        <f t="shared" si="248"/>
        <v>0</v>
      </c>
      <c r="ED94" s="196"/>
      <c r="EE94" s="196"/>
      <c r="EF94" s="197">
        <f t="shared" si="249"/>
        <v>0</v>
      </c>
      <c r="EG94" s="196"/>
      <c r="EH94" s="196"/>
      <c r="EI94" s="197">
        <f t="shared" si="250"/>
        <v>0</v>
      </c>
      <c r="EJ94" s="196"/>
      <c r="EK94" s="196"/>
      <c r="EL94" s="197">
        <f t="shared" si="251"/>
        <v>0</v>
      </c>
      <c r="EM94" s="196"/>
      <c r="EN94" s="196"/>
      <c r="EO94" s="197">
        <f t="shared" si="252"/>
        <v>0</v>
      </c>
      <c r="EP94" s="196"/>
      <c r="EQ94" s="196"/>
      <c r="ER94" s="197">
        <f t="shared" si="253"/>
        <v>0</v>
      </c>
      <c r="ES94" s="196"/>
      <c r="ET94" s="196"/>
      <c r="EU94" s="197">
        <f t="shared" si="254"/>
        <v>0</v>
      </c>
      <c r="EV94" s="196"/>
      <c r="EW94" s="196"/>
      <c r="EX94" s="197">
        <f t="shared" si="255"/>
        <v>0</v>
      </c>
      <c r="EY94" s="196"/>
      <c r="EZ94" s="196"/>
      <c r="FA94" s="197">
        <f t="shared" si="256"/>
        <v>0</v>
      </c>
      <c r="FB94" s="196"/>
      <c r="FC94" s="196"/>
      <c r="FD94" s="197">
        <f t="shared" si="257"/>
        <v>0</v>
      </c>
      <c r="FE94" s="196"/>
      <c r="FF94" s="196"/>
      <c r="FG94" s="197">
        <f t="shared" si="258"/>
        <v>0</v>
      </c>
      <c r="FH94" s="310"/>
      <c r="FI94" s="310"/>
      <c r="FJ94" s="197">
        <f t="shared" si="259"/>
        <v>0</v>
      </c>
    </row>
    <row r="95" spans="1:166" x14ac:dyDescent="0.2">
      <c r="A95" s="39">
        <f t="shared" si="260"/>
        <v>81</v>
      </c>
      <c r="B95" s="176"/>
      <c r="C95" s="176"/>
      <c r="D95" s="177"/>
      <c r="E95" s="38">
        <f t="shared" si="206"/>
        <v>43548</v>
      </c>
      <c r="F95" s="182"/>
      <c r="G95" s="197"/>
      <c r="H95" s="196"/>
      <c r="I95" s="196"/>
      <c r="J95" s="197">
        <f t="shared" si="207"/>
        <v>0</v>
      </c>
      <c r="K95" s="196"/>
      <c r="L95" s="196"/>
      <c r="M95" s="197">
        <f t="shared" si="208"/>
        <v>0</v>
      </c>
      <c r="N95" s="196"/>
      <c r="O95" s="196"/>
      <c r="P95" s="197">
        <f t="shared" si="209"/>
        <v>0</v>
      </c>
      <c r="Q95" s="196"/>
      <c r="R95" s="196"/>
      <c r="S95" s="197">
        <f t="shared" si="210"/>
        <v>0</v>
      </c>
      <c r="T95" s="196"/>
      <c r="U95" s="196"/>
      <c r="V95" s="197">
        <f t="shared" si="211"/>
        <v>0</v>
      </c>
      <c r="W95" s="196"/>
      <c r="X95" s="196"/>
      <c r="Y95" s="197">
        <f t="shared" si="212"/>
        <v>0</v>
      </c>
      <c r="Z95" s="196"/>
      <c r="AA95" s="196"/>
      <c r="AB95" s="197">
        <f t="shared" si="213"/>
        <v>0</v>
      </c>
      <c r="AC95" s="196"/>
      <c r="AD95" s="196"/>
      <c r="AE95" s="197">
        <f t="shared" si="214"/>
        <v>0</v>
      </c>
      <c r="AF95" s="196"/>
      <c r="AG95" s="196"/>
      <c r="AH95" s="197">
        <f t="shared" si="215"/>
        <v>0</v>
      </c>
      <c r="AI95" s="196"/>
      <c r="AJ95" s="196"/>
      <c r="AK95" s="197">
        <f t="shared" si="216"/>
        <v>0</v>
      </c>
      <c r="AL95" s="196"/>
      <c r="AM95" s="196"/>
      <c r="AN95" s="197">
        <f t="shared" si="217"/>
        <v>0</v>
      </c>
      <c r="AO95" s="196"/>
      <c r="AP95" s="196"/>
      <c r="AQ95" s="197">
        <f t="shared" si="218"/>
        <v>0</v>
      </c>
      <c r="AR95" s="196"/>
      <c r="AS95" s="196"/>
      <c r="AT95" s="197">
        <f t="shared" si="219"/>
        <v>0</v>
      </c>
      <c r="AU95" s="196"/>
      <c r="AV95" s="196"/>
      <c r="AW95" s="197">
        <f t="shared" si="220"/>
        <v>0</v>
      </c>
      <c r="AX95" s="196"/>
      <c r="AY95" s="196"/>
      <c r="AZ95" s="197">
        <f t="shared" si="221"/>
        <v>0</v>
      </c>
      <c r="BA95" s="196"/>
      <c r="BB95" s="196"/>
      <c r="BC95" s="197">
        <f t="shared" si="222"/>
        <v>0</v>
      </c>
      <c r="BD95" s="196"/>
      <c r="BE95" s="196"/>
      <c r="BF95" s="197">
        <f t="shared" si="223"/>
        <v>0</v>
      </c>
      <c r="BG95" s="196"/>
      <c r="BH95" s="196"/>
      <c r="BI95" s="197">
        <f t="shared" si="224"/>
        <v>0</v>
      </c>
      <c r="BJ95" s="196"/>
      <c r="BK95" s="196"/>
      <c r="BL95" s="197">
        <f t="shared" si="225"/>
        <v>0</v>
      </c>
      <c r="BM95" s="196"/>
      <c r="BN95" s="196"/>
      <c r="BO95" s="197">
        <f t="shared" si="226"/>
        <v>0</v>
      </c>
      <c r="BP95" s="196"/>
      <c r="BQ95" s="196"/>
      <c r="BR95" s="197">
        <f t="shared" si="227"/>
        <v>0</v>
      </c>
      <c r="BS95" s="196"/>
      <c r="BT95" s="196"/>
      <c r="BU95" s="197">
        <f t="shared" si="228"/>
        <v>0</v>
      </c>
      <c r="BV95" s="196"/>
      <c r="BW95" s="196"/>
      <c r="BX95" s="197">
        <f t="shared" si="229"/>
        <v>0</v>
      </c>
      <c r="BY95" s="196"/>
      <c r="BZ95" s="196"/>
      <c r="CA95" s="197">
        <f t="shared" si="230"/>
        <v>0</v>
      </c>
      <c r="CB95" s="196"/>
      <c r="CC95" s="196"/>
      <c r="CD95" s="197">
        <f t="shared" si="231"/>
        <v>0</v>
      </c>
      <c r="CE95" s="196"/>
      <c r="CF95" s="196"/>
      <c r="CG95" s="197">
        <f t="shared" si="232"/>
        <v>0</v>
      </c>
      <c r="CH95" s="196"/>
      <c r="CI95" s="196"/>
      <c r="CJ95" s="197">
        <f t="shared" si="233"/>
        <v>0</v>
      </c>
      <c r="CK95" s="196"/>
      <c r="CL95" s="196"/>
      <c r="CM95" s="197">
        <f t="shared" si="234"/>
        <v>0</v>
      </c>
      <c r="CN95" s="196"/>
      <c r="CO95" s="196"/>
      <c r="CP95" s="197">
        <f t="shared" si="235"/>
        <v>0</v>
      </c>
      <c r="CQ95" s="196"/>
      <c r="CR95" s="196"/>
      <c r="CS95" s="197">
        <f t="shared" si="236"/>
        <v>0</v>
      </c>
      <c r="CT95" s="196"/>
      <c r="CU95" s="196"/>
      <c r="CV95" s="197">
        <f t="shared" si="237"/>
        <v>0</v>
      </c>
      <c r="CW95" s="196"/>
      <c r="CX95" s="196"/>
      <c r="CY95" s="197">
        <f t="shared" si="238"/>
        <v>0</v>
      </c>
      <c r="CZ95" s="196"/>
      <c r="DA95" s="196"/>
      <c r="DB95" s="197">
        <f t="shared" si="239"/>
        <v>0</v>
      </c>
      <c r="DC95" s="196"/>
      <c r="DD95" s="196"/>
      <c r="DE95" s="197">
        <f t="shared" si="240"/>
        <v>0</v>
      </c>
      <c r="DF95" s="196"/>
      <c r="DG95" s="196"/>
      <c r="DH95" s="197">
        <f t="shared" si="241"/>
        <v>0</v>
      </c>
      <c r="DI95" s="196"/>
      <c r="DJ95" s="196"/>
      <c r="DK95" s="197">
        <f t="shared" si="242"/>
        <v>0</v>
      </c>
      <c r="DL95" s="196"/>
      <c r="DM95" s="196"/>
      <c r="DN95" s="197">
        <f t="shared" si="243"/>
        <v>0</v>
      </c>
      <c r="DO95" s="196"/>
      <c r="DP95" s="196"/>
      <c r="DQ95" s="197">
        <f t="shared" si="244"/>
        <v>0</v>
      </c>
      <c r="DR95" s="196"/>
      <c r="DS95" s="196"/>
      <c r="DT95" s="197">
        <f t="shared" si="245"/>
        <v>0</v>
      </c>
      <c r="DU95" s="196"/>
      <c r="DV95" s="196"/>
      <c r="DW95" s="197">
        <f t="shared" si="246"/>
        <v>0</v>
      </c>
      <c r="DX95" s="196"/>
      <c r="DY95" s="196"/>
      <c r="DZ95" s="197">
        <f t="shared" si="247"/>
        <v>0</v>
      </c>
      <c r="EA95" s="196"/>
      <c r="EB95" s="196"/>
      <c r="EC95" s="197">
        <f t="shared" si="248"/>
        <v>0</v>
      </c>
      <c r="ED95" s="196"/>
      <c r="EE95" s="196"/>
      <c r="EF95" s="197">
        <f t="shared" si="249"/>
        <v>0</v>
      </c>
      <c r="EG95" s="196"/>
      <c r="EH95" s="196"/>
      <c r="EI95" s="197">
        <f t="shared" si="250"/>
        <v>0</v>
      </c>
      <c r="EJ95" s="196"/>
      <c r="EK95" s="196"/>
      <c r="EL95" s="197">
        <f t="shared" si="251"/>
        <v>0</v>
      </c>
      <c r="EM95" s="196"/>
      <c r="EN95" s="196"/>
      <c r="EO95" s="197">
        <f t="shared" si="252"/>
        <v>0</v>
      </c>
      <c r="EP95" s="196"/>
      <c r="EQ95" s="196"/>
      <c r="ER95" s="197">
        <f t="shared" si="253"/>
        <v>0</v>
      </c>
      <c r="ES95" s="196"/>
      <c r="ET95" s="196"/>
      <c r="EU95" s="197">
        <f t="shared" si="254"/>
        <v>0</v>
      </c>
      <c r="EV95" s="196"/>
      <c r="EW95" s="196"/>
      <c r="EX95" s="197">
        <f t="shared" si="255"/>
        <v>0</v>
      </c>
      <c r="EY95" s="196"/>
      <c r="EZ95" s="196"/>
      <c r="FA95" s="197">
        <f t="shared" si="256"/>
        <v>0</v>
      </c>
      <c r="FB95" s="196"/>
      <c r="FC95" s="196"/>
      <c r="FD95" s="197">
        <f t="shared" si="257"/>
        <v>0</v>
      </c>
      <c r="FE95" s="196"/>
      <c r="FF95" s="196"/>
      <c r="FG95" s="197">
        <f t="shared" si="258"/>
        <v>0</v>
      </c>
      <c r="FH95" s="310"/>
      <c r="FI95" s="310"/>
      <c r="FJ95" s="197">
        <f t="shared" si="259"/>
        <v>0</v>
      </c>
    </row>
    <row r="96" spans="1:166" x14ac:dyDescent="0.2">
      <c r="A96" s="39">
        <f t="shared" si="260"/>
        <v>82</v>
      </c>
      <c r="B96" s="176"/>
      <c r="C96" s="176"/>
      <c r="D96" s="177"/>
      <c r="E96" s="38">
        <f t="shared" si="206"/>
        <v>43548</v>
      </c>
      <c r="F96" s="182"/>
      <c r="G96" s="197"/>
      <c r="H96" s="196"/>
      <c r="I96" s="196"/>
      <c r="J96" s="197">
        <f t="shared" si="207"/>
        <v>0</v>
      </c>
      <c r="K96" s="196"/>
      <c r="L96" s="196"/>
      <c r="M96" s="197">
        <f t="shared" si="208"/>
        <v>0</v>
      </c>
      <c r="N96" s="196"/>
      <c r="O96" s="196"/>
      <c r="P96" s="197">
        <f t="shared" si="209"/>
        <v>0</v>
      </c>
      <c r="Q96" s="196"/>
      <c r="R96" s="196"/>
      <c r="S96" s="197">
        <f t="shared" si="210"/>
        <v>0</v>
      </c>
      <c r="T96" s="196"/>
      <c r="U96" s="196"/>
      <c r="V96" s="197">
        <f t="shared" si="211"/>
        <v>0</v>
      </c>
      <c r="W96" s="196"/>
      <c r="X96" s="196"/>
      <c r="Y96" s="197">
        <f t="shared" si="212"/>
        <v>0</v>
      </c>
      <c r="Z96" s="196"/>
      <c r="AA96" s="196"/>
      <c r="AB96" s="197">
        <f t="shared" si="213"/>
        <v>0</v>
      </c>
      <c r="AC96" s="196"/>
      <c r="AD96" s="196"/>
      <c r="AE96" s="197">
        <f t="shared" si="214"/>
        <v>0</v>
      </c>
      <c r="AF96" s="196"/>
      <c r="AG96" s="196"/>
      <c r="AH96" s="197">
        <f t="shared" si="215"/>
        <v>0</v>
      </c>
      <c r="AI96" s="196"/>
      <c r="AJ96" s="196"/>
      <c r="AK96" s="197">
        <f t="shared" si="216"/>
        <v>0</v>
      </c>
      <c r="AL96" s="196"/>
      <c r="AM96" s="196"/>
      <c r="AN96" s="197">
        <f t="shared" si="217"/>
        <v>0</v>
      </c>
      <c r="AO96" s="196"/>
      <c r="AP96" s="196"/>
      <c r="AQ96" s="197">
        <f t="shared" si="218"/>
        <v>0</v>
      </c>
      <c r="AR96" s="196"/>
      <c r="AS96" s="196"/>
      <c r="AT96" s="197">
        <f t="shared" si="219"/>
        <v>0</v>
      </c>
      <c r="AU96" s="196"/>
      <c r="AV96" s="196"/>
      <c r="AW96" s="197">
        <f t="shared" si="220"/>
        <v>0</v>
      </c>
      <c r="AX96" s="196"/>
      <c r="AY96" s="196"/>
      <c r="AZ96" s="197">
        <f t="shared" si="221"/>
        <v>0</v>
      </c>
      <c r="BA96" s="196"/>
      <c r="BB96" s="196"/>
      <c r="BC96" s="197">
        <f t="shared" si="222"/>
        <v>0</v>
      </c>
      <c r="BD96" s="196"/>
      <c r="BE96" s="196"/>
      <c r="BF96" s="197">
        <f t="shared" si="223"/>
        <v>0</v>
      </c>
      <c r="BG96" s="196"/>
      <c r="BH96" s="196"/>
      <c r="BI96" s="197">
        <f t="shared" si="224"/>
        <v>0</v>
      </c>
      <c r="BJ96" s="196"/>
      <c r="BK96" s="196"/>
      <c r="BL96" s="197">
        <f t="shared" si="225"/>
        <v>0</v>
      </c>
      <c r="BM96" s="196"/>
      <c r="BN96" s="196"/>
      <c r="BO96" s="197">
        <f t="shared" si="226"/>
        <v>0</v>
      </c>
      <c r="BP96" s="196"/>
      <c r="BQ96" s="196"/>
      <c r="BR96" s="197">
        <f t="shared" si="227"/>
        <v>0</v>
      </c>
      <c r="BS96" s="196"/>
      <c r="BT96" s="196"/>
      <c r="BU96" s="197">
        <f t="shared" si="228"/>
        <v>0</v>
      </c>
      <c r="BV96" s="196"/>
      <c r="BW96" s="196"/>
      <c r="BX96" s="197">
        <f t="shared" si="229"/>
        <v>0</v>
      </c>
      <c r="BY96" s="196"/>
      <c r="BZ96" s="196"/>
      <c r="CA96" s="197">
        <f t="shared" si="230"/>
        <v>0</v>
      </c>
      <c r="CB96" s="196"/>
      <c r="CC96" s="196"/>
      <c r="CD96" s="197">
        <f t="shared" si="231"/>
        <v>0</v>
      </c>
      <c r="CE96" s="196"/>
      <c r="CF96" s="196"/>
      <c r="CG96" s="197">
        <f t="shared" si="232"/>
        <v>0</v>
      </c>
      <c r="CH96" s="196"/>
      <c r="CI96" s="196"/>
      <c r="CJ96" s="197">
        <f t="shared" si="233"/>
        <v>0</v>
      </c>
      <c r="CK96" s="196"/>
      <c r="CL96" s="196"/>
      <c r="CM96" s="197">
        <f t="shared" si="234"/>
        <v>0</v>
      </c>
      <c r="CN96" s="196"/>
      <c r="CO96" s="196"/>
      <c r="CP96" s="197">
        <f t="shared" si="235"/>
        <v>0</v>
      </c>
      <c r="CQ96" s="196"/>
      <c r="CR96" s="196"/>
      <c r="CS96" s="197">
        <f t="shared" si="236"/>
        <v>0</v>
      </c>
      <c r="CT96" s="196"/>
      <c r="CU96" s="196"/>
      <c r="CV96" s="197">
        <f t="shared" si="237"/>
        <v>0</v>
      </c>
      <c r="CW96" s="196"/>
      <c r="CX96" s="196"/>
      <c r="CY96" s="197">
        <f t="shared" si="238"/>
        <v>0</v>
      </c>
      <c r="CZ96" s="196"/>
      <c r="DA96" s="196"/>
      <c r="DB96" s="197">
        <f t="shared" si="239"/>
        <v>0</v>
      </c>
      <c r="DC96" s="196"/>
      <c r="DD96" s="196"/>
      <c r="DE96" s="197">
        <f t="shared" si="240"/>
        <v>0</v>
      </c>
      <c r="DF96" s="196"/>
      <c r="DG96" s="196"/>
      <c r="DH96" s="197">
        <f t="shared" si="241"/>
        <v>0</v>
      </c>
      <c r="DI96" s="196"/>
      <c r="DJ96" s="196"/>
      <c r="DK96" s="197">
        <f t="shared" si="242"/>
        <v>0</v>
      </c>
      <c r="DL96" s="196"/>
      <c r="DM96" s="196"/>
      <c r="DN96" s="197">
        <f t="shared" si="243"/>
        <v>0</v>
      </c>
      <c r="DO96" s="196"/>
      <c r="DP96" s="196"/>
      <c r="DQ96" s="197">
        <f t="shared" si="244"/>
        <v>0</v>
      </c>
      <c r="DR96" s="196"/>
      <c r="DS96" s="196"/>
      <c r="DT96" s="197">
        <f t="shared" si="245"/>
        <v>0</v>
      </c>
      <c r="DU96" s="196"/>
      <c r="DV96" s="196"/>
      <c r="DW96" s="197">
        <f t="shared" si="246"/>
        <v>0</v>
      </c>
      <c r="DX96" s="196"/>
      <c r="DY96" s="196"/>
      <c r="DZ96" s="197">
        <f t="shared" si="247"/>
        <v>0</v>
      </c>
      <c r="EA96" s="196"/>
      <c r="EB96" s="196"/>
      <c r="EC96" s="197">
        <f t="shared" si="248"/>
        <v>0</v>
      </c>
      <c r="ED96" s="196"/>
      <c r="EE96" s="196"/>
      <c r="EF96" s="197">
        <f t="shared" si="249"/>
        <v>0</v>
      </c>
      <c r="EG96" s="196"/>
      <c r="EH96" s="196"/>
      <c r="EI96" s="197">
        <f t="shared" si="250"/>
        <v>0</v>
      </c>
      <c r="EJ96" s="196"/>
      <c r="EK96" s="196"/>
      <c r="EL96" s="197">
        <f t="shared" si="251"/>
        <v>0</v>
      </c>
      <c r="EM96" s="196"/>
      <c r="EN96" s="196"/>
      <c r="EO96" s="197">
        <f t="shared" si="252"/>
        <v>0</v>
      </c>
      <c r="EP96" s="196"/>
      <c r="EQ96" s="196"/>
      <c r="ER96" s="197">
        <f t="shared" si="253"/>
        <v>0</v>
      </c>
      <c r="ES96" s="196"/>
      <c r="ET96" s="196"/>
      <c r="EU96" s="197">
        <f t="shared" si="254"/>
        <v>0</v>
      </c>
      <c r="EV96" s="196"/>
      <c r="EW96" s="196"/>
      <c r="EX96" s="197">
        <f t="shared" si="255"/>
        <v>0</v>
      </c>
      <c r="EY96" s="196"/>
      <c r="EZ96" s="196"/>
      <c r="FA96" s="197">
        <f t="shared" si="256"/>
        <v>0</v>
      </c>
      <c r="FB96" s="196"/>
      <c r="FC96" s="196"/>
      <c r="FD96" s="197">
        <f t="shared" si="257"/>
        <v>0</v>
      </c>
      <c r="FE96" s="196"/>
      <c r="FF96" s="196"/>
      <c r="FG96" s="197">
        <f t="shared" si="258"/>
        <v>0</v>
      </c>
      <c r="FH96" s="310"/>
      <c r="FI96" s="310"/>
      <c r="FJ96" s="197">
        <f t="shared" si="259"/>
        <v>0</v>
      </c>
    </row>
    <row r="97" spans="1:166" x14ac:dyDescent="0.2">
      <c r="A97" s="39">
        <f t="shared" si="260"/>
        <v>83</v>
      </c>
      <c r="B97" s="176"/>
      <c r="C97" s="178"/>
      <c r="D97" s="177"/>
      <c r="E97" s="38">
        <f t="shared" si="206"/>
        <v>43548</v>
      </c>
      <c r="F97" s="182"/>
      <c r="G97" s="197"/>
      <c r="H97" s="196"/>
      <c r="I97" s="196"/>
      <c r="J97" s="197">
        <f t="shared" si="207"/>
        <v>0</v>
      </c>
      <c r="K97" s="196"/>
      <c r="L97" s="196"/>
      <c r="M97" s="197">
        <f t="shared" si="208"/>
        <v>0</v>
      </c>
      <c r="N97" s="196"/>
      <c r="O97" s="196"/>
      <c r="P97" s="197">
        <f t="shared" si="209"/>
        <v>0</v>
      </c>
      <c r="Q97" s="196"/>
      <c r="R97" s="196"/>
      <c r="S97" s="197">
        <f t="shared" si="210"/>
        <v>0</v>
      </c>
      <c r="T97" s="196"/>
      <c r="U97" s="196"/>
      <c r="V97" s="197">
        <f t="shared" si="211"/>
        <v>0</v>
      </c>
      <c r="W97" s="196"/>
      <c r="X97" s="196"/>
      <c r="Y97" s="197">
        <f t="shared" si="212"/>
        <v>0</v>
      </c>
      <c r="Z97" s="196"/>
      <c r="AA97" s="196"/>
      <c r="AB97" s="197">
        <f t="shared" si="213"/>
        <v>0</v>
      </c>
      <c r="AC97" s="196"/>
      <c r="AD97" s="196"/>
      <c r="AE97" s="197">
        <f t="shared" si="214"/>
        <v>0</v>
      </c>
      <c r="AF97" s="196"/>
      <c r="AG97" s="196"/>
      <c r="AH97" s="197">
        <f t="shared" si="215"/>
        <v>0</v>
      </c>
      <c r="AI97" s="196"/>
      <c r="AJ97" s="196"/>
      <c r="AK97" s="197">
        <f t="shared" si="216"/>
        <v>0</v>
      </c>
      <c r="AL97" s="196"/>
      <c r="AM97" s="196"/>
      <c r="AN97" s="197">
        <f t="shared" si="217"/>
        <v>0</v>
      </c>
      <c r="AO97" s="196"/>
      <c r="AP97" s="196"/>
      <c r="AQ97" s="197">
        <f t="shared" si="218"/>
        <v>0</v>
      </c>
      <c r="AR97" s="196"/>
      <c r="AS97" s="196"/>
      <c r="AT97" s="197">
        <f t="shared" si="219"/>
        <v>0</v>
      </c>
      <c r="AU97" s="196"/>
      <c r="AV97" s="196"/>
      <c r="AW97" s="197">
        <f t="shared" si="220"/>
        <v>0</v>
      </c>
      <c r="AX97" s="196"/>
      <c r="AY97" s="196"/>
      <c r="AZ97" s="197">
        <f t="shared" si="221"/>
        <v>0</v>
      </c>
      <c r="BA97" s="196"/>
      <c r="BB97" s="196"/>
      <c r="BC97" s="197">
        <f t="shared" si="222"/>
        <v>0</v>
      </c>
      <c r="BD97" s="196"/>
      <c r="BE97" s="196"/>
      <c r="BF97" s="197">
        <f t="shared" si="223"/>
        <v>0</v>
      </c>
      <c r="BG97" s="196"/>
      <c r="BH97" s="196"/>
      <c r="BI97" s="197">
        <f t="shared" si="224"/>
        <v>0</v>
      </c>
      <c r="BJ97" s="196"/>
      <c r="BK97" s="196"/>
      <c r="BL97" s="197">
        <f t="shared" si="225"/>
        <v>0</v>
      </c>
      <c r="BM97" s="196"/>
      <c r="BN97" s="196"/>
      <c r="BO97" s="197">
        <f t="shared" si="226"/>
        <v>0</v>
      </c>
      <c r="BP97" s="196"/>
      <c r="BQ97" s="196"/>
      <c r="BR97" s="197">
        <f t="shared" si="227"/>
        <v>0</v>
      </c>
      <c r="BS97" s="196"/>
      <c r="BT97" s="196"/>
      <c r="BU97" s="197">
        <f t="shared" si="228"/>
        <v>0</v>
      </c>
      <c r="BV97" s="196"/>
      <c r="BW97" s="196"/>
      <c r="BX97" s="197">
        <f t="shared" si="229"/>
        <v>0</v>
      </c>
      <c r="BY97" s="196"/>
      <c r="BZ97" s="196"/>
      <c r="CA97" s="197">
        <f t="shared" si="230"/>
        <v>0</v>
      </c>
      <c r="CB97" s="196"/>
      <c r="CC97" s="196"/>
      <c r="CD97" s="197">
        <f t="shared" si="231"/>
        <v>0</v>
      </c>
      <c r="CE97" s="196"/>
      <c r="CF97" s="196"/>
      <c r="CG97" s="197">
        <f t="shared" si="232"/>
        <v>0</v>
      </c>
      <c r="CH97" s="196"/>
      <c r="CI97" s="196"/>
      <c r="CJ97" s="197">
        <f t="shared" si="233"/>
        <v>0</v>
      </c>
      <c r="CK97" s="196"/>
      <c r="CL97" s="196"/>
      <c r="CM97" s="197">
        <f t="shared" si="234"/>
        <v>0</v>
      </c>
      <c r="CN97" s="196"/>
      <c r="CO97" s="196"/>
      <c r="CP97" s="197">
        <f t="shared" si="235"/>
        <v>0</v>
      </c>
      <c r="CQ97" s="196"/>
      <c r="CR97" s="196"/>
      <c r="CS97" s="197">
        <f t="shared" si="236"/>
        <v>0</v>
      </c>
      <c r="CT97" s="196"/>
      <c r="CU97" s="196"/>
      <c r="CV97" s="197">
        <f t="shared" si="237"/>
        <v>0</v>
      </c>
      <c r="CW97" s="196"/>
      <c r="CX97" s="196"/>
      <c r="CY97" s="197">
        <f t="shared" si="238"/>
        <v>0</v>
      </c>
      <c r="CZ97" s="196"/>
      <c r="DA97" s="196"/>
      <c r="DB97" s="197">
        <f t="shared" si="239"/>
        <v>0</v>
      </c>
      <c r="DC97" s="196"/>
      <c r="DD97" s="196"/>
      <c r="DE97" s="197">
        <f t="shared" si="240"/>
        <v>0</v>
      </c>
      <c r="DF97" s="196"/>
      <c r="DG97" s="196"/>
      <c r="DH97" s="197">
        <f t="shared" si="241"/>
        <v>0</v>
      </c>
      <c r="DI97" s="196"/>
      <c r="DJ97" s="196"/>
      <c r="DK97" s="197">
        <f t="shared" si="242"/>
        <v>0</v>
      </c>
      <c r="DL97" s="196"/>
      <c r="DM97" s="196"/>
      <c r="DN97" s="197">
        <f t="shared" si="243"/>
        <v>0</v>
      </c>
      <c r="DO97" s="196"/>
      <c r="DP97" s="196"/>
      <c r="DQ97" s="197">
        <f t="shared" si="244"/>
        <v>0</v>
      </c>
      <c r="DR97" s="196"/>
      <c r="DS97" s="196"/>
      <c r="DT97" s="197">
        <f t="shared" si="245"/>
        <v>0</v>
      </c>
      <c r="DU97" s="196"/>
      <c r="DV97" s="196"/>
      <c r="DW97" s="197">
        <f t="shared" si="246"/>
        <v>0</v>
      </c>
      <c r="DX97" s="196"/>
      <c r="DY97" s="196"/>
      <c r="DZ97" s="197">
        <f t="shared" si="247"/>
        <v>0</v>
      </c>
      <c r="EA97" s="196"/>
      <c r="EB97" s="196"/>
      <c r="EC97" s="197">
        <f t="shared" si="248"/>
        <v>0</v>
      </c>
      <c r="ED97" s="196"/>
      <c r="EE97" s="196"/>
      <c r="EF97" s="197">
        <f t="shared" si="249"/>
        <v>0</v>
      </c>
      <c r="EG97" s="196"/>
      <c r="EH97" s="196"/>
      <c r="EI97" s="197">
        <f t="shared" si="250"/>
        <v>0</v>
      </c>
      <c r="EJ97" s="196"/>
      <c r="EK97" s="196"/>
      <c r="EL97" s="197">
        <f t="shared" si="251"/>
        <v>0</v>
      </c>
      <c r="EM97" s="196"/>
      <c r="EN97" s="196"/>
      <c r="EO97" s="197">
        <f t="shared" si="252"/>
        <v>0</v>
      </c>
      <c r="EP97" s="196"/>
      <c r="EQ97" s="196"/>
      <c r="ER97" s="197">
        <f t="shared" si="253"/>
        <v>0</v>
      </c>
      <c r="ES97" s="196"/>
      <c r="ET97" s="196"/>
      <c r="EU97" s="197">
        <f t="shared" si="254"/>
        <v>0</v>
      </c>
      <c r="EV97" s="196"/>
      <c r="EW97" s="196"/>
      <c r="EX97" s="197">
        <f t="shared" si="255"/>
        <v>0</v>
      </c>
      <c r="EY97" s="196"/>
      <c r="EZ97" s="196"/>
      <c r="FA97" s="197">
        <f t="shared" si="256"/>
        <v>0</v>
      </c>
      <c r="FB97" s="196"/>
      <c r="FC97" s="196"/>
      <c r="FD97" s="197">
        <f t="shared" si="257"/>
        <v>0</v>
      </c>
      <c r="FE97" s="196"/>
      <c r="FF97" s="196"/>
      <c r="FG97" s="197">
        <f t="shared" si="258"/>
        <v>0</v>
      </c>
      <c r="FH97" s="310"/>
      <c r="FI97" s="310"/>
      <c r="FJ97" s="197">
        <f t="shared" si="259"/>
        <v>0</v>
      </c>
    </row>
    <row r="98" spans="1:166" x14ac:dyDescent="0.2">
      <c r="A98" s="39">
        <f t="shared" si="260"/>
        <v>84</v>
      </c>
      <c r="B98" s="176"/>
      <c r="C98" s="176"/>
      <c r="D98" s="177"/>
      <c r="E98" s="38">
        <f t="shared" si="206"/>
        <v>43548</v>
      </c>
      <c r="F98" s="182"/>
      <c r="G98" s="197"/>
      <c r="H98" s="196"/>
      <c r="I98" s="196"/>
      <c r="J98" s="197">
        <f t="shared" si="207"/>
        <v>0</v>
      </c>
      <c r="K98" s="196"/>
      <c r="L98" s="196"/>
      <c r="M98" s="197">
        <f t="shared" si="208"/>
        <v>0</v>
      </c>
      <c r="N98" s="196"/>
      <c r="O98" s="196"/>
      <c r="P98" s="197">
        <f t="shared" si="209"/>
        <v>0</v>
      </c>
      <c r="Q98" s="196"/>
      <c r="R98" s="196"/>
      <c r="S98" s="197">
        <f t="shared" si="210"/>
        <v>0</v>
      </c>
      <c r="T98" s="196"/>
      <c r="U98" s="196"/>
      <c r="V98" s="197">
        <f t="shared" si="211"/>
        <v>0</v>
      </c>
      <c r="W98" s="196"/>
      <c r="X98" s="196"/>
      <c r="Y98" s="197">
        <f t="shared" si="212"/>
        <v>0</v>
      </c>
      <c r="Z98" s="196"/>
      <c r="AA98" s="196"/>
      <c r="AB98" s="197">
        <f t="shared" si="213"/>
        <v>0</v>
      </c>
      <c r="AC98" s="196"/>
      <c r="AD98" s="196"/>
      <c r="AE98" s="197">
        <f t="shared" si="214"/>
        <v>0</v>
      </c>
      <c r="AF98" s="196"/>
      <c r="AG98" s="196"/>
      <c r="AH98" s="197">
        <f t="shared" si="215"/>
        <v>0</v>
      </c>
      <c r="AI98" s="196"/>
      <c r="AJ98" s="196"/>
      <c r="AK98" s="197">
        <f t="shared" si="216"/>
        <v>0</v>
      </c>
      <c r="AL98" s="196"/>
      <c r="AM98" s="196"/>
      <c r="AN98" s="197">
        <f t="shared" si="217"/>
        <v>0</v>
      </c>
      <c r="AO98" s="196"/>
      <c r="AP98" s="196"/>
      <c r="AQ98" s="197">
        <f t="shared" si="218"/>
        <v>0</v>
      </c>
      <c r="AR98" s="196"/>
      <c r="AS98" s="196"/>
      <c r="AT98" s="197">
        <f t="shared" si="219"/>
        <v>0</v>
      </c>
      <c r="AU98" s="196"/>
      <c r="AV98" s="196"/>
      <c r="AW98" s="197">
        <f t="shared" si="220"/>
        <v>0</v>
      </c>
      <c r="AX98" s="196"/>
      <c r="AY98" s="196"/>
      <c r="AZ98" s="197">
        <f t="shared" si="221"/>
        <v>0</v>
      </c>
      <c r="BA98" s="196"/>
      <c r="BB98" s="196"/>
      <c r="BC98" s="197">
        <f t="shared" si="222"/>
        <v>0</v>
      </c>
      <c r="BD98" s="196"/>
      <c r="BE98" s="196"/>
      <c r="BF98" s="197">
        <f t="shared" si="223"/>
        <v>0</v>
      </c>
      <c r="BG98" s="196"/>
      <c r="BH98" s="196"/>
      <c r="BI98" s="197">
        <f t="shared" si="224"/>
        <v>0</v>
      </c>
      <c r="BJ98" s="196"/>
      <c r="BK98" s="196"/>
      <c r="BL98" s="197">
        <f t="shared" si="225"/>
        <v>0</v>
      </c>
      <c r="BM98" s="196"/>
      <c r="BN98" s="196"/>
      <c r="BO98" s="197">
        <f t="shared" si="226"/>
        <v>0</v>
      </c>
      <c r="BP98" s="196"/>
      <c r="BQ98" s="196"/>
      <c r="BR98" s="197">
        <f t="shared" si="227"/>
        <v>0</v>
      </c>
      <c r="BS98" s="196"/>
      <c r="BT98" s="196"/>
      <c r="BU98" s="197">
        <f t="shared" si="228"/>
        <v>0</v>
      </c>
      <c r="BV98" s="196"/>
      <c r="BW98" s="196"/>
      <c r="BX98" s="197">
        <f t="shared" si="229"/>
        <v>0</v>
      </c>
      <c r="BY98" s="196"/>
      <c r="BZ98" s="196"/>
      <c r="CA98" s="197">
        <f t="shared" si="230"/>
        <v>0</v>
      </c>
      <c r="CB98" s="196"/>
      <c r="CC98" s="196"/>
      <c r="CD98" s="197">
        <f t="shared" si="231"/>
        <v>0</v>
      </c>
      <c r="CE98" s="196"/>
      <c r="CF98" s="196"/>
      <c r="CG98" s="197">
        <f t="shared" si="232"/>
        <v>0</v>
      </c>
      <c r="CH98" s="196"/>
      <c r="CI98" s="196"/>
      <c r="CJ98" s="197">
        <f t="shared" si="233"/>
        <v>0</v>
      </c>
      <c r="CK98" s="196"/>
      <c r="CL98" s="196"/>
      <c r="CM98" s="197">
        <f t="shared" si="234"/>
        <v>0</v>
      </c>
      <c r="CN98" s="196"/>
      <c r="CO98" s="196"/>
      <c r="CP98" s="197">
        <f t="shared" si="235"/>
        <v>0</v>
      </c>
      <c r="CQ98" s="196"/>
      <c r="CR98" s="196"/>
      <c r="CS98" s="197">
        <f t="shared" si="236"/>
        <v>0</v>
      </c>
      <c r="CT98" s="196"/>
      <c r="CU98" s="196"/>
      <c r="CV98" s="197">
        <f t="shared" si="237"/>
        <v>0</v>
      </c>
      <c r="CW98" s="196"/>
      <c r="CX98" s="196"/>
      <c r="CY98" s="197">
        <f t="shared" si="238"/>
        <v>0</v>
      </c>
      <c r="CZ98" s="196"/>
      <c r="DA98" s="196"/>
      <c r="DB98" s="197">
        <f t="shared" si="239"/>
        <v>0</v>
      </c>
      <c r="DC98" s="196"/>
      <c r="DD98" s="196"/>
      <c r="DE98" s="197">
        <f t="shared" si="240"/>
        <v>0</v>
      </c>
      <c r="DF98" s="196"/>
      <c r="DG98" s="196"/>
      <c r="DH98" s="197">
        <f t="shared" si="241"/>
        <v>0</v>
      </c>
      <c r="DI98" s="196"/>
      <c r="DJ98" s="196"/>
      <c r="DK98" s="197">
        <f t="shared" si="242"/>
        <v>0</v>
      </c>
      <c r="DL98" s="196"/>
      <c r="DM98" s="196"/>
      <c r="DN98" s="197">
        <f t="shared" si="243"/>
        <v>0</v>
      </c>
      <c r="DO98" s="196"/>
      <c r="DP98" s="196"/>
      <c r="DQ98" s="197">
        <f t="shared" si="244"/>
        <v>0</v>
      </c>
      <c r="DR98" s="196"/>
      <c r="DS98" s="196"/>
      <c r="DT98" s="197">
        <f t="shared" si="245"/>
        <v>0</v>
      </c>
      <c r="DU98" s="196"/>
      <c r="DV98" s="196"/>
      <c r="DW98" s="197">
        <f t="shared" si="246"/>
        <v>0</v>
      </c>
      <c r="DX98" s="196"/>
      <c r="DY98" s="196"/>
      <c r="DZ98" s="197">
        <f t="shared" si="247"/>
        <v>0</v>
      </c>
      <c r="EA98" s="196"/>
      <c r="EB98" s="196"/>
      <c r="EC98" s="197">
        <f t="shared" si="248"/>
        <v>0</v>
      </c>
      <c r="ED98" s="196"/>
      <c r="EE98" s="196"/>
      <c r="EF98" s="197">
        <f t="shared" si="249"/>
        <v>0</v>
      </c>
      <c r="EG98" s="196"/>
      <c r="EH98" s="196"/>
      <c r="EI98" s="197">
        <f t="shared" si="250"/>
        <v>0</v>
      </c>
      <c r="EJ98" s="196"/>
      <c r="EK98" s="196"/>
      <c r="EL98" s="197">
        <f t="shared" si="251"/>
        <v>0</v>
      </c>
      <c r="EM98" s="196"/>
      <c r="EN98" s="196"/>
      <c r="EO98" s="197">
        <f t="shared" si="252"/>
        <v>0</v>
      </c>
      <c r="EP98" s="196"/>
      <c r="EQ98" s="196"/>
      <c r="ER98" s="197">
        <f t="shared" si="253"/>
        <v>0</v>
      </c>
      <c r="ES98" s="196"/>
      <c r="ET98" s="196"/>
      <c r="EU98" s="197">
        <f t="shared" si="254"/>
        <v>0</v>
      </c>
      <c r="EV98" s="196"/>
      <c r="EW98" s="196"/>
      <c r="EX98" s="197">
        <f t="shared" si="255"/>
        <v>0</v>
      </c>
      <c r="EY98" s="196"/>
      <c r="EZ98" s="196"/>
      <c r="FA98" s="197">
        <f t="shared" si="256"/>
        <v>0</v>
      </c>
      <c r="FB98" s="196"/>
      <c r="FC98" s="196"/>
      <c r="FD98" s="197">
        <f t="shared" si="257"/>
        <v>0</v>
      </c>
      <c r="FE98" s="196"/>
      <c r="FF98" s="196"/>
      <c r="FG98" s="197">
        <f t="shared" si="258"/>
        <v>0</v>
      </c>
      <c r="FH98" s="310"/>
      <c r="FI98" s="310"/>
      <c r="FJ98" s="197">
        <f t="shared" si="259"/>
        <v>0</v>
      </c>
    </row>
    <row r="99" spans="1:166" x14ac:dyDescent="0.2">
      <c r="A99" s="39">
        <f t="shared" si="260"/>
        <v>85</v>
      </c>
      <c r="B99" s="176"/>
      <c r="C99" s="176"/>
      <c r="D99" s="177"/>
      <c r="E99" s="38">
        <f t="shared" si="206"/>
        <v>43548</v>
      </c>
      <c r="F99" s="182"/>
      <c r="G99" s="197"/>
      <c r="H99" s="196"/>
      <c r="I99" s="196"/>
      <c r="J99" s="197">
        <f t="shared" si="207"/>
        <v>0</v>
      </c>
      <c r="K99" s="196"/>
      <c r="L99" s="196"/>
      <c r="M99" s="197">
        <f t="shared" si="208"/>
        <v>0</v>
      </c>
      <c r="N99" s="196"/>
      <c r="O99" s="196"/>
      <c r="P99" s="197">
        <f t="shared" si="209"/>
        <v>0</v>
      </c>
      <c r="Q99" s="196"/>
      <c r="R99" s="196"/>
      <c r="S99" s="197">
        <f t="shared" si="210"/>
        <v>0</v>
      </c>
      <c r="T99" s="196"/>
      <c r="U99" s="196"/>
      <c r="V99" s="197">
        <f t="shared" si="211"/>
        <v>0</v>
      </c>
      <c r="W99" s="196"/>
      <c r="X99" s="196"/>
      <c r="Y99" s="197">
        <f t="shared" si="212"/>
        <v>0</v>
      </c>
      <c r="Z99" s="196"/>
      <c r="AA99" s="196"/>
      <c r="AB99" s="197">
        <f t="shared" si="213"/>
        <v>0</v>
      </c>
      <c r="AC99" s="196"/>
      <c r="AD99" s="196"/>
      <c r="AE99" s="197">
        <f t="shared" si="214"/>
        <v>0</v>
      </c>
      <c r="AF99" s="196"/>
      <c r="AG99" s="196"/>
      <c r="AH99" s="197">
        <f t="shared" si="215"/>
        <v>0</v>
      </c>
      <c r="AI99" s="196"/>
      <c r="AJ99" s="196"/>
      <c r="AK99" s="197">
        <f t="shared" si="216"/>
        <v>0</v>
      </c>
      <c r="AL99" s="196"/>
      <c r="AM99" s="196"/>
      <c r="AN99" s="197">
        <f t="shared" si="217"/>
        <v>0</v>
      </c>
      <c r="AO99" s="196"/>
      <c r="AP99" s="196"/>
      <c r="AQ99" s="197">
        <f t="shared" si="218"/>
        <v>0</v>
      </c>
      <c r="AR99" s="196"/>
      <c r="AS99" s="196"/>
      <c r="AT99" s="197">
        <f t="shared" si="219"/>
        <v>0</v>
      </c>
      <c r="AU99" s="196"/>
      <c r="AV99" s="196"/>
      <c r="AW99" s="197">
        <f t="shared" si="220"/>
        <v>0</v>
      </c>
      <c r="AX99" s="196"/>
      <c r="AY99" s="196"/>
      <c r="AZ99" s="197">
        <f t="shared" si="221"/>
        <v>0</v>
      </c>
      <c r="BA99" s="196"/>
      <c r="BB99" s="196"/>
      <c r="BC99" s="197">
        <f t="shared" si="222"/>
        <v>0</v>
      </c>
      <c r="BD99" s="196"/>
      <c r="BE99" s="196"/>
      <c r="BF99" s="197">
        <f t="shared" si="223"/>
        <v>0</v>
      </c>
      <c r="BG99" s="196"/>
      <c r="BH99" s="196"/>
      <c r="BI99" s="197">
        <f t="shared" si="224"/>
        <v>0</v>
      </c>
      <c r="BJ99" s="196"/>
      <c r="BK99" s="196"/>
      <c r="BL99" s="197">
        <f t="shared" si="225"/>
        <v>0</v>
      </c>
      <c r="BM99" s="196"/>
      <c r="BN99" s="196"/>
      <c r="BO99" s="197">
        <f t="shared" si="226"/>
        <v>0</v>
      </c>
      <c r="BP99" s="196"/>
      <c r="BQ99" s="196"/>
      <c r="BR99" s="197">
        <f t="shared" si="227"/>
        <v>0</v>
      </c>
      <c r="BS99" s="196"/>
      <c r="BT99" s="196"/>
      <c r="BU99" s="197">
        <f t="shared" si="228"/>
        <v>0</v>
      </c>
      <c r="BV99" s="196"/>
      <c r="BW99" s="196"/>
      <c r="BX99" s="197">
        <f t="shared" si="229"/>
        <v>0</v>
      </c>
      <c r="BY99" s="196"/>
      <c r="BZ99" s="196"/>
      <c r="CA99" s="197">
        <f t="shared" si="230"/>
        <v>0</v>
      </c>
      <c r="CB99" s="196"/>
      <c r="CC99" s="196"/>
      <c r="CD99" s="197">
        <f t="shared" si="231"/>
        <v>0</v>
      </c>
      <c r="CE99" s="196"/>
      <c r="CF99" s="196"/>
      <c r="CG99" s="197">
        <f t="shared" si="232"/>
        <v>0</v>
      </c>
      <c r="CH99" s="196"/>
      <c r="CI99" s="196"/>
      <c r="CJ99" s="197">
        <f t="shared" si="233"/>
        <v>0</v>
      </c>
      <c r="CK99" s="196"/>
      <c r="CL99" s="196"/>
      <c r="CM99" s="197">
        <f t="shared" si="234"/>
        <v>0</v>
      </c>
      <c r="CN99" s="196"/>
      <c r="CO99" s="196"/>
      <c r="CP99" s="197">
        <f t="shared" si="235"/>
        <v>0</v>
      </c>
      <c r="CQ99" s="196"/>
      <c r="CR99" s="196"/>
      <c r="CS99" s="197">
        <f t="shared" si="236"/>
        <v>0</v>
      </c>
      <c r="CT99" s="196"/>
      <c r="CU99" s="196"/>
      <c r="CV99" s="197">
        <f t="shared" si="237"/>
        <v>0</v>
      </c>
      <c r="CW99" s="196"/>
      <c r="CX99" s="196"/>
      <c r="CY99" s="197">
        <f t="shared" si="238"/>
        <v>0</v>
      </c>
      <c r="CZ99" s="196"/>
      <c r="DA99" s="196"/>
      <c r="DB99" s="197">
        <f t="shared" si="239"/>
        <v>0</v>
      </c>
      <c r="DC99" s="196"/>
      <c r="DD99" s="196"/>
      <c r="DE99" s="197">
        <f t="shared" si="240"/>
        <v>0</v>
      </c>
      <c r="DF99" s="196"/>
      <c r="DG99" s="196"/>
      <c r="DH99" s="197">
        <f t="shared" si="241"/>
        <v>0</v>
      </c>
      <c r="DI99" s="196"/>
      <c r="DJ99" s="196"/>
      <c r="DK99" s="197">
        <f t="shared" si="242"/>
        <v>0</v>
      </c>
      <c r="DL99" s="196"/>
      <c r="DM99" s="196"/>
      <c r="DN99" s="197">
        <f t="shared" si="243"/>
        <v>0</v>
      </c>
      <c r="DO99" s="196"/>
      <c r="DP99" s="196"/>
      <c r="DQ99" s="197">
        <f t="shared" si="244"/>
        <v>0</v>
      </c>
      <c r="DR99" s="196"/>
      <c r="DS99" s="196"/>
      <c r="DT99" s="197">
        <f t="shared" si="245"/>
        <v>0</v>
      </c>
      <c r="DU99" s="196"/>
      <c r="DV99" s="196"/>
      <c r="DW99" s="197">
        <f t="shared" si="246"/>
        <v>0</v>
      </c>
      <c r="DX99" s="196"/>
      <c r="DY99" s="196"/>
      <c r="DZ99" s="197">
        <f t="shared" si="247"/>
        <v>0</v>
      </c>
      <c r="EA99" s="196"/>
      <c r="EB99" s="196"/>
      <c r="EC99" s="197">
        <f t="shared" si="248"/>
        <v>0</v>
      </c>
      <c r="ED99" s="196"/>
      <c r="EE99" s="196"/>
      <c r="EF99" s="197">
        <f t="shared" si="249"/>
        <v>0</v>
      </c>
      <c r="EG99" s="196"/>
      <c r="EH99" s="196"/>
      <c r="EI99" s="197">
        <f t="shared" si="250"/>
        <v>0</v>
      </c>
      <c r="EJ99" s="196"/>
      <c r="EK99" s="196"/>
      <c r="EL99" s="197">
        <f t="shared" si="251"/>
        <v>0</v>
      </c>
      <c r="EM99" s="196"/>
      <c r="EN99" s="196"/>
      <c r="EO99" s="197">
        <f t="shared" si="252"/>
        <v>0</v>
      </c>
      <c r="EP99" s="196"/>
      <c r="EQ99" s="196"/>
      <c r="ER99" s="197">
        <f t="shared" si="253"/>
        <v>0</v>
      </c>
      <c r="ES99" s="196"/>
      <c r="ET99" s="196"/>
      <c r="EU99" s="197">
        <f t="shared" si="254"/>
        <v>0</v>
      </c>
      <c r="EV99" s="196"/>
      <c r="EW99" s="196"/>
      <c r="EX99" s="197">
        <f t="shared" si="255"/>
        <v>0</v>
      </c>
      <c r="EY99" s="196"/>
      <c r="EZ99" s="196"/>
      <c r="FA99" s="197">
        <f t="shared" si="256"/>
        <v>0</v>
      </c>
      <c r="FB99" s="196"/>
      <c r="FC99" s="196"/>
      <c r="FD99" s="197">
        <f t="shared" si="257"/>
        <v>0</v>
      </c>
      <c r="FE99" s="196"/>
      <c r="FF99" s="196"/>
      <c r="FG99" s="197">
        <f t="shared" si="258"/>
        <v>0</v>
      </c>
      <c r="FH99" s="310"/>
      <c r="FI99" s="310"/>
      <c r="FJ99" s="197">
        <f t="shared" si="259"/>
        <v>0</v>
      </c>
    </row>
    <row r="100" spans="1:166" x14ac:dyDescent="0.2">
      <c r="A100" s="39">
        <f t="shared" si="260"/>
        <v>86</v>
      </c>
      <c r="B100" s="176"/>
      <c r="C100" s="176"/>
      <c r="D100" s="177"/>
      <c r="E100" s="38">
        <f t="shared" si="206"/>
        <v>43548</v>
      </c>
      <c r="F100" s="182"/>
      <c r="G100" s="197"/>
      <c r="H100" s="196"/>
      <c r="I100" s="196"/>
      <c r="J100" s="197">
        <f t="shared" si="207"/>
        <v>0</v>
      </c>
      <c r="K100" s="196"/>
      <c r="L100" s="196"/>
      <c r="M100" s="197">
        <f t="shared" si="208"/>
        <v>0</v>
      </c>
      <c r="N100" s="196"/>
      <c r="O100" s="196"/>
      <c r="P100" s="197">
        <f t="shared" si="209"/>
        <v>0</v>
      </c>
      <c r="Q100" s="196"/>
      <c r="R100" s="196"/>
      <c r="S100" s="197">
        <f t="shared" si="210"/>
        <v>0</v>
      </c>
      <c r="T100" s="196"/>
      <c r="U100" s="196"/>
      <c r="V100" s="197">
        <f t="shared" si="211"/>
        <v>0</v>
      </c>
      <c r="W100" s="196"/>
      <c r="X100" s="196"/>
      <c r="Y100" s="197">
        <f t="shared" si="212"/>
        <v>0</v>
      </c>
      <c r="Z100" s="196"/>
      <c r="AA100" s="196"/>
      <c r="AB100" s="197">
        <f t="shared" si="213"/>
        <v>0</v>
      </c>
      <c r="AC100" s="196"/>
      <c r="AD100" s="196"/>
      <c r="AE100" s="197">
        <f t="shared" si="214"/>
        <v>0</v>
      </c>
      <c r="AF100" s="196"/>
      <c r="AG100" s="196"/>
      <c r="AH100" s="197">
        <f t="shared" si="215"/>
        <v>0</v>
      </c>
      <c r="AI100" s="196"/>
      <c r="AJ100" s="196"/>
      <c r="AK100" s="197">
        <f t="shared" si="216"/>
        <v>0</v>
      </c>
      <c r="AL100" s="196"/>
      <c r="AM100" s="196"/>
      <c r="AN100" s="197">
        <f t="shared" si="217"/>
        <v>0</v>
      </c>
      <c r="AO100" s="196"/>
      <c r="AP100" s="196"/>
      <c r="AQ100" s="197">
        <f t="shared" si="218"/>
        <v>0</v>
      </c>
      <c r="AR100" s="196"/>
      <c r="AS100" s="196"/>
      <c r="AT100" s="197">
        <f t="shared" si="219"/>
        <v>0</v>
      </c>
      <c r="AU100" s="196"/>
      <c r="AV100" s="196"/>
      <c r="AW100" s="197">
        <f t="shared" si="220"/>
        <v>0</v>
      </c>
      <c r="AX100" s="196"/>
      <c r="AY100" s="196"/>
      <c r="AZ100" s="197">
        <f t="shared" si="221"/>
        <v>0</v>
      </c>
      <c r="BA100" s="196"/>
      <c r="BB100" s="196"/>
      <c r="BC100" s="197">
        <f t="shared" si="222"/>
        <v>0</v>
      </c>
      <c r="BD100" s="196"/>
      <c r="BE100" s="196"/>
      <c r="BF100" s="197">
        <f t="shared" si="223"/>
        <v>0</v>
      </c>
      <c r="BG100" s="196"/>
      <c r="BH100" s="196"/>
      <c r="BI100" s="197">
        <f t="shared" si="224"/>
        <v>0</v>
      </c>
      <c r="BJ100" s="196"/>
      <c r="BK100" s="196"/>
      <c r="BL100" s="197">
        <f t="shared" si="225"/>
        <v>0</v>
      </c>
      <c r="BM100" s="196"/>
      <c r="BN100" s="196"/>
      <c r="BO100" s="197">
        <f t="shared" si="226"/>
        <v>0</v>
      </c>
      <c r="BP100" s="196"/>
      <c r="BQ100" s="196"/>
      <c r="BR100" s="197">
        <f t="shared" si="227"/>
        <v>0</v>
      </c>
      <c r="BS100" s="196"/>
      <c r="BT100" s="196"/>
      <c r="BU100" s="197">
        <f t="shared" si="228"/>
        <v>0</v>
      </c>
      <c r="BV100" s="196"/>
      <c r="BW100" s="196"/>
      <c r="BX100" s="197">
        <f t="shared" si="229"/>
        <v>0</v>
      </c>
      <c r="BY100" s="196"/>
      <c r="BZ100" s="196"/>
      <c r="CA100" s="197">
        <f t="shared" si="230"/>
        <v>0</v>
      </c>
      <c r="CB100" s="196"/>
      <c r="CC100" s="196"/>
      <c r="CD100" s="197">
        <f t="shared" si="231"/>
        <v>0</v>
      </c>
      <c r="CE100" s="196"/>
      <c r="CF100" s="196"/>
      <c r="CG100" s="197">
        <f t="shared" si="232"/>
        <v>0</v>
      </c>
      <c r="CH100" s="196"/>
      <c r="CI100" s="196"/>
      <c r="CJ100" s="197">
        <f t="shared" si="233"/>
        <v>0</v>
      </c>
      <c r="CK100" s="196"/>
      <c r="CL100" s="196"/>
      <c r="CM100" s="197">
        <f t="shared" si="234"/>
        <v>0</v>
      </c>
      <c r="CN100" s="196"/>
      <c r="CO100" s="196"/>
      <c r="CP100" s="197">
        <f t="shared" si="235"/>
        <v>0</v>
      </c>
      <c r="CQ100" s="196"/>
      <c r="CR100" s="196"/>
      <c r="CS100" s="197">
        <f t="shared" si="236"/>
        <v>0</v>
      </c>
      <c r="CT100" s="196"/>
      <c r="CU100" s="196"/>
      <c r="CV100" s="197">
        <f t="shared" si="237"/>
        <v>0</v>
      </c>
      <c r="CW100" s="196"/>
      <c r="CX100" s="196"/>
      <c r="CY100" s="197">
        <f t="shared" si="238"/>
        <v>0</v>
      </c>
      <c r="CZ100" s="196"/>
      <c r="DA100" s="196"/>
      <c r="DB100" s="197">
        <f t="shared" si="239"/>
        <v>0</v>
      </c>
      <c r="DC100" s="196"/>
      <c r="DD100" s="196"/>
      <c r="DE100" s="197">
        <f t="shared" si="240"/>
        <v>0</v>
      </c>
      <c r="DF100" s="196"/>
      <c r="DG100" s="196"/>
      <c r="DH100" s="197">
        <f t="shared" si="241"/>
        <v>0</v>
      </c>
      <c r="DI100" s="196"/>
      <c r="DJ100" s="196"/>
      <c r="DK100" s="197">
        <f t="shared" si="242"/>
        <v>0</v>
      </c>
      <c r="DL100" s="196"/>
      <c r="DM100" s="196"/>
      <c r="DN100" s="197">
        <f t="shared" si="243"/>
        <v>0</v>
      </c>
      <c r="DO100" s="196"/>
      <c r="DP100" s="196"/>
      <c r="DQ100" s="197">
        <f t="shared" si="244"/>
        <v>0</v>
      </c>
      <c r="DR100" s="196"/>
      <c r="DS100" s="196"/>
      <c r="DT100" s="197">
        <f t="shared" si="245"/>
        <v>0</v>
      </c>
      <c r="DU100" s="196"/>
      <c r="DV100" s="196"/>
      <c r="DW100" s="197">
        <f t="shared" si="246"/>
        <v>0</v>
      </c>
      <c r="DX100" s="196"/>
      <c r="DY100" s="196"/>
      <c r="DZ100" s="197">
        <f t="shared" si="247"/>
        <v>0</v>
      </c>
      <c r="EA100" s="196"/>
      <c r="EB100" s="196"/>
      <c r="EC100" s="197">
        <f t="shared" si="248"/>
        <v>0</v>
      </c>
      <c r="ED100" s="196"/>
      <c r="EE100" s="196"/>
      <c r="EF100" s="197">
        <f t="shared" si="249"/>
        <v>0</v>
      </c>
      <c r="EG100" s="196"/>
      <c r="EH100" s="196"/>
      <c r="EI100" s="197">
        <f t="shared" si="250"/>
        <v>0</v>
      </c>
      <c r="EJ100" s="196"/>
      <c r="EK100" s="196"/>
      <c r="EL100" s="197">
        <f t="shared" si="251"/>
        <v>0</v>
      </c>
      <c r="EM100" s="196"/>
      <c r="EN100" s="196"/>
      <c r="EO100" s="197">
        <f t="shared" si="252"/>
        <v>0</v>
      </c>
      <c r="EP100" s="196"/>
      <c r="EQ100" s="196"/>
      <c r="ER100" s="197">
        <f t="shared" si="253"/>
        <v>0</v>
      </c>
      <c r="ES100" s="196"/>
      <c r="ET100" s="196"/>
      <c r="EU100" s="197">
        <f t="shared" si="254"/>
        <v>0</v>
      </c>
      <c r="EV100" s="196"/>
      <c r="EW100" s="196"/>
      <c r="EX100" s="197">
        <f t="shared" si="255"/>
        <v>0</v>
      </c>
      <c r="EY100" s="196"/>
      <c r="EZ100" s="196"/>
      <c r="FA100" s="197">
        <f t="shared" si="256"/>
        <v>0</v>
      </c>
      <c r="FB100" s="196"/>
      <c r="FC100" s="196"/>
      <c r="FD100" s="197">
        <f t="shared" si="257"/>
        <v>0</v>
      </c>
      <c r="FE100" s="196"/>
      <c r="FF100" s="196"/>
      <c r="FG100" s="197">
        <f t="shared" si="258"/>
        <v>0</v>
      </c>
      <c r="FH100" s="310"/>
      <c r="FI100" s="310"/>
      <c r="FJ100" s="197">
        <f t="shared" si="259"/>
        <v>0</v>
      </c>
    </row>
    <row r="101" spans="1:166" x14ac:dyDescent="0.2">
      <c r="A101" s="39">
        <f t="shared" si="260"/>
        <v>87</v>
      </c>
      <c r="B101" s="176"/>
      <c r="C101" s="176"/>
      <c r="D101" s="177"/>
      <c r="E101" s="38">
        <f t="shared" si="206"/>
        <v>43548</v>
      </c>
      <c r="F101" s="182"/>
      <c r="G101" s="197"/>
      <c r="H101" s="196"/>
      <c r="I101" s="196"/>
      <c r="J101" s="197">
        <f t="shared" si="207"/>
        <v>0</v>
      </c>
      <c r="K101" s="196"/>
      <c r="L101" s="196"/>
      <c r="M101" s="197">
        <f t="shared" si="208"/>
        <v>0</v>
      </c>
      <c r="N101" s="196"/>
      <c r="O101" s="196"/>
      <c r="P101" s="197">
        <f t="shared" si="209"/>
        <v>0</v>
      </c>
      <c r="Q101" s="196"/>
      <c r="R101" s="196"/>
      <c r="S101" s="197">
        <f t="shared" si="210"/>
        <v>0</v>
      </c>
      <c r="T101" s="196"/>
      <c r="U101" s="196"/>
      <c r="V101" s="197">
        <f t="shared" si="211"/>
        <v>0</v>
      </c>
      <c r="W101" s="196"/>
      <c r="X101" s="196"/>
      <c r="Y101" s="197">
        <f t="shared" si="212"/>
        <v>0</v>
      </c>
      <c r="Z101" s="196"/>
      <c r="AA101" s="196"/>
      <c r="AB101" s="197">
        <f t="shared" si="213"/>
        <v>0</v>
      </c>
      <c r="AC101" s="196"/>
      <c r="AD101" s="196"/>
      <c r="AE101" s="197">
        <f t="shared" si="214"/>
        <v>0</v>
      </c>
      <c r="AF101" s="196"/>
      <c r="AG101" s="196"/>
      <c r="AH101" s="197">
        <f t="shared" si="215"/>
        <v>0</v>
      </c>
      <c r="AI101" s="196"/>
      <c r="AJ101" s="196"/>
      <c r="AK101" s="197">
        <f t="shared" si="216"/>
        <v>0</v>
      </c>
      <c r="AL101" s="196"/>
      <c r="AM101" s="196"/>
      <c r="AN101" s="197">
        <f t="shared" si="217"/>
        <v>0</v>
      </c>
      <c r="AO101" s="196"/>
      <c r="AP101" s="196"/>
      <c r="AQ101" s="197">
        <f t="shared" si="218"/>
        <v>0</v>
      </c>
      <c r="AR101" s="196"/>
      <c r="AS101" s="196"/>
      <c r="AT101" s="197">
        <f t="shared" si="219"/>
        <v>0</v>
      </c>
      <c r="AU101" s="196"/>
      <c r="AV101" s="196"/>
      <c r="AW101" s="197">
        <f t="shared" si="220"/>
        <v>0</v>
      </c>
      <c r="AX101" s="196"/>
      <c r="AY101" s="196"/>
      <c r="AZ101" s="197">
        <f t="shared" si="221"/>
        <v>0</v>
      </c>
      <c r="BA101" s="196"/>
      <c r="BB101" s="196"/>
      <c r="BC101" s="197">
        <f t="shared" si="222"/>
        <v>0</v>
      </c>
      <c r="BD101" s="196"/>
      <c r="BE101" s="196"/>
      <c r="BF101" s="197">
        <f t="shared" si="223"/>
        <v>0</v>
      </c>
      <c r="BG101" s="196"/>
      <c r="BH101" s="196"/>
      <c r="BI101" s="197">
        <f t="shared" si="224"/>
        <v>0</v>
      </c>
      <c r="BJ101" s="196"/>
      <c r="BK101" s="196"/>
      <c r="BL101" s="197">
        <f t="shared" si="225"/>
        <v>0</v>
      </c>
      <c r="BM101" s="196"/>
      <c r="BN101" s="196"/>
      <c r="BO101" s="197">
        <f t="shared" si="226"/>
        <v>0</v>
      </c>
      <c r="BP101" s="196"/>
      <c r="BQ101" s="196"/>
      <c r="BR101" s="197">
        <f t="shared" si="227"/>
        <v>0</v>
      </c>
      <c r="BS101" s="196"/>
      <c r="BT101" s="196"/>
      <c r="BU101" s="197">
        <f t="shared" si="228"/>
        <v>0</v>
      </c>
      <c r="BV101" s="196"/>
      <c r="BW101" s="196"/>
      <c r="BX101" s="197">
        <f t="shared" si="229"/>
        <v>0</v>
      </c>
      <c r="BY101" s="196"/>
      <c r="BZ101" s="196"/>
      <c r="CA101" s="197">
        <f t="shared" si="230"/>
        <v>0</v>
      </c>
      <c r="CB101" s="196"/>
      <c r="CC101" s="196"/>
      <c r="CD101" s="197">
        <f t="shared" si="231"/>
        <v>0</v>
      </c>
      <c r="CE101" s="196"/>
      <c r="CF101" s="196"/>
      <c r="CG101" s="197">
        <f t="shared" si="232"/>
        <v>0</v>
      </c>
      <c r="CH101" s="196"/>
      <c r="CI101" s="196"/>
      <c r="CJ101" s="197">
        <f t="shared" si="233"/>
        <v>0</v>
      </c>
      <c r="CK101" s="196"/>
      <c r="CL101" s="196"/>
      <c r="CM101" s="197">
        <f t="shared" si="234"/>
        <v>0</v>
      </c>
      <c r="CN101" s="196"/>
      <c r="CO101" s="196"/>
      <c r="CP101" s="197">
        <f t="shared" si="235"/>
        <v>0</v>
      </c>
      <c r="CQ101" s="196"/>
      <c r="CR101" s="196"/>
      <c r="CS101" s="197">
        <f t="shared" si="236"/>
        <v>0</v>
      </c>
      <c r="CT101" s="196"/>
      <c r="CU101" s="196"/>
      <c r="CV101" s="197">
        <f t="shared" si="237"/>
        <v>0</v>
      </c>
      <c r="CW101" s="196"/>
      <c r="CX101" s="196"/>
      <c r="CY101" s="197">
        <f t="shared" si="238"/>
        <v>0</v>
      </c>
      <c r="CZ101" s="196"/>
      <c r="DA101" s="196"/>
      <c r="DB101" s="197">
        <f t="shared" si="239"/>
        <v>0</v>
      </c>
      <c r="DC101" s="196"/>
      <c r="DD101" s="196"/>
      <c r="DE101" s="197">
        <f t="shared" si="240"/>
        <v>0</v>
      </c>
      <c r="DF101" s="196"/>
      <c r="DG101" s="196"/>
      <c r="DH101" s="197">
        <f t="shared" si="241"/>
        <v>0</v>
      </c>
      <c r="DI101" s="196"/>
      <c r="DJ101" s="196"/>
      <c r="DK101" s="197">
        <f t="shared" si="242"/>
        <v>0</v>
      </c>
      <c r="DL101" s="196"/>
      <c r="DM101" s="196"/>
      <c r="DN101" s="197">
        <f t="shared" si="243"/>
        <v>0</v>
      </c>
      <c r="DO101" s="196"/>
      <c r="DP101" s="196"/>
      <c r="DQ101" s="197">
        <f t="shared" si="244"/>
        <v>0</v>
      </c>
      <c r="DR101" s="196"/>
      <c r="DS101" s="196"/>
      <c r="DT101" s="197">
        <f t="shared" si="245"/>
        <v>0</v>
      </c>
      <c r="DU101" s="196"/>
      <c r="DV101" s="196"/>
      <c r="DW101" s="197">
        <f t="shared" si="246"/>
        <v>0</v>
      </c>
      <c r="DX101" s="196"/>
      <c r="DY101" s="196"/>
      <c r="DZ101" s="197">
        <f t="shared" si="247"/>
        <v>0</v>
      </c>
      <c r="EA101" s="196"/>
      <c r="EB101" s="196"/>
      <c r="EC101" s="197">
        <f t="shared" si="248"/>
        <v>0</v>
      </c>
      <c r="ED101" s="196"/>
      <c r="EE101" s="196"/>
      <c r="EF101" s="197">
        <f t="shared" si="249"/>
        <v>0</v>
      </c>
      <c r="EG101" s="196"/>
      <c r="EH101" s="196"/>
      <c r="EI101" s="197">
        <f t="shared" si="250"/>
        <v>0</v>
      </c>
      <c r="EJ101" s="196"/>
      <c r="EK101" s="196"/>
      <c r="EL101" s="197">
        <f t="shared" si="251"/>
        <v>0</v>
      </c>
      <c r="EM101" s="196"/>
      <c r="EN101" s="196"/>
      <c r="EO101" s="197">
        <f t="shared" si="252"/>
        <v>0</v>
      </c>
      <c r="EP101" s="196"/>
      <c r="EQ101" s="196"/>
      <c r="ER101" s="197">
        <f t="shared" si="253"/>
        <v>0</v>
      </c>
      <c r="ES101" s="196"/>
      <c r="ET101" s="196"/>
      <c r="EU101" s="197">
        <f t="shared" si="254"/>
        <v>0</v>
      </c>
      <c r="EV101" s="196"/>
      <c r="EW101" s="196"/>
      <c r="EX101" s="197">
        <f t="shared" si="255"/>
        <v>0</v>
      </c>
      <c r="EY101" s="196"/>
      <c r="EZ101" s="196"/>
      <c r="FA101" s="197">
        <f t="shared" si="256"/>
        <v>0</v>
      </c>
      <c r="FB101" s="196"/>
      <c r="FC101" s="196"/>
      <c r="FD101" s="197">
        <f t="shared" si="257"/>
        <v>0</v>
      </c>
      <c r="FE101" s="196"/>
      <c r="FF101" s="196"/>
      <c r="FG101" s="197">
        <f t="shared" si="258"/>
        <v>0</v>
      </c>
      <c r="FH101" s="310"/>
      <c r="FI101" s="310"/>
      <c r="FJ101" s="197">
        <f t="shared" si="259"/>
        <v>0</v>
      </c>
    </row>
    <row r="102" spans="1:166" x14ac:dyDescent="0.2">
      <c r="A102" s="39">
        <f t="shared" si="260"/>
        <v>88</v>
      </c>
      <c r="B102" s="176"/>
      <c r="C102" s="176"/>
      <c r="D102" s="177"/>
      <c r="E102" s="38">
        <f t="shared" si="206"/>
        <v>43548</v>
      </c>
      <c r="F102" s="182"/>
      <c r="G102" s="197"/>
      <c r="H102" s="196"/>
      <c r="I102" s="196"/>
      <c r="J102" s="197">
        <f t="shared" si="207"/>
        <v>0</v>
      </c>
      <c r="K102" s="196"/>
      <c r="L102" s="196"/>
      <c r="M102" s="197">
        <f t="shared" si="208"/>
        <v>0</v>
      </c>
      <c r="N102" s="196"/>
      <c r="O102" s="196"/>
      <c r="P102" s="197">
        <f t="shared" si="209"/>
        <v>0</v>
      </c>
      <c r="Q102" s="196"/>
      <c r="R102" s="196"/>
      <c r="S102" s="197">
        <f t="shared" si="210"/>
        <v>0</v>
      </c>
      <c r="T102" s="196"/>
      <c r="U102" s="196"/>
      <c r="V102" s="197">
        <f t="shared" si="211"/>
        <v>0</v>
      </c>
      <c r="W102" s="196"/>
      <c r="X102" s="196"/>
      <c r="Y102" s="197">
        <f t="shared" si="212"/>
        <v>0</v>
      </c>
      <c r="Z102" s="196"/>
      <c r="AA102" s="196"/>
      <c r="AB102" s="197">
        <f t="shared" si="213"/>
        <v>0</v>
      </c>
      <c r="AC102" s="196"/>
      <c r="AD102" s="196"/>
      <c r="AE102" s="197">
        <f t="shared" si="214"/>
        <v>0</v>
      </c>
      <c r="AF102" s="196"/>
      <c r="AG102" s="196"/>
      <c r="AH102" s="197">
        <f t="shared" si="215"/>
        <v>0</v>
      </c>
      <c r="AI102" s="196"/>
      <c r="AJ102" s="196"/>
      <c r="AK102" s="197">
        <f t="shared" si="216"/>
        <v>0</v>
      </c>
      <c r="AL102" s="196"/>
      <c r="AM102" s="196"/>
      <c r="AN102" s="197">
        <f t="shared" si="217"/>
        <v>0</v>
      </c>
      <c r="AO102" s="196"/>
      <c r="AP102" s="196"/>
      <c r="AQ102" s="197">
        <f t="shared" si="218"/>
        <v>0</v>
      </c>
      <c r="AR102" s="196"/>
      <c r="AS102" s="196"/>
      <c r="AT102" s="197">
        <f t="shared" si="219"/>
        <v>0</v>
      </c>
      <c r="AU102" s="196"/>
      <c r="AV102" s="196"/>
      <c r="AW102" s="197">
        <f t="shared" si="220"/>
        <v>0</v>
      </c>
      <c r="AX102" s="196"/>
      <c r="AY102" s="196"/>
      <c r="AZ102" s="197">
        <f t="shared" si="221"/>
        <v>0</v>
      </c>
      <c r="BA102" s="196"/>
      <c r="BB102" s="196"/>
      <c r="BC102" s="197">
        <f t="shared" si="222"/>
        <v>0</v>
      </c>
      <c r="BD102" s="196"/>
      <c r="BE102" s="196"/>
      <c r="BF102" s="197">
        <f t="shared" si="223"/>
        <v>0</v>
      </c>
      <c r="BG102" s="196"/>
      <c r="BH102" s="196"/>
      <c r="BI102" s="197">
        <f t="shared" si="224"/>
        <v>0</v>
      </c>
      <c r="BJ102" s="196"/>
      <c r="BK102" s="196"/>
      <c r="BL102" s="197">
        <f t="shared" si="225"/>
        <v>0</v>
      </c>
      <c r="BM102" s="196"/>
      <c r="BN102" s="196"/>
      <c r="BO102" s="197">
        <f t="shared" si="226"/>
        <v>0</v>
      </c>
      <c r="BP102" s="196"/>
      <c r="BQ102" s="196"/>
      <c r="BR102" s="197">
        <f t="shared" si="227"/>
        <v>0</v>
      </c>
      <c r="BS102" s="196"/>
      <c r="BT102" s="196"/>
      <c r="BU102" s="197">
        <f t="shared" si="228"/>
        <v>0</v>
      </c>
      <c r="BV102" s="196"/>
      <c r="BW102" s="196"/>
      <c r="BX102" s="197">
        <f t="shared" si="229"/>
        <v>0</v>
      </c>
      <c r="BY102" s="196"/>
      <c r="BZ102" s="196"/>
      <c r="CA102" s="197">
        <f t="shared" si="230"/>
        <v>0</v>
      </c>
      <c r="CB102" s="196"/>
      <c r="CC102" s="196"/>
      <c r="CD102" s="197">
        <f t="shared" si="231"/>
        <v>0</v>
      </c>
      <c r="CE102" s="196"/>
      <c r="CF102" s="196"/>
      <c r="CG102" s="197">
        <f t="shared" si="232"/>
        <v>0</v>
      </c>
      <c r="CH102" s="196"/>
      <c r="CI102" s="196"/>
      <c r="CJ102" s="197">
        <f t="shared" si="233"/>
        <v>0</v>
      </c>
      <c r="CK102" s="196"/>
      <c r="CL102" s="196"/>
      <c r="CM102" s="197">
        <f t="shared" si="234"/>
        <v>0</v>
      </c>
      <c r="CN102" s="196"/>
      <c r="CO102" s="196"/>
      <c r="CP102" s="197">
        <f t="shared" si="235"/>
        <v>0</v>
      </c>
      <c r="CQ102" s="196"/>
      <c r="CR102" s="196"/>
      <c r="CS102" s="197">
        <f t="shared" si="236"/>
        <v>0</v>
      </c>
      <c r="CT102" s="196"/>
      <c r="CU102" s="196"/>
      <c r="CV102" s="197">
        <f t="shared" si="237"/>
        <v>0</v>
      </c>
      <c r="CW102" s="196"/>
      <c r="CX102" s="196"/>
      <c r="CY102" s="197">
        <f t="shared" si="238"/>
        <v>0</v>
      </c>
      <c r="CZ102" s="196"/>
      <c r="DA102" s="196"/>
      <c r="DB102" s="197">
        <f t="shared" si="239"/>
        <v>0</v>
      </c>
      <c r="DC102" s="196"/>
      <c r="DD102" s="196"/>
      <c r="DE102" s="197">
        <f t="shared" si="240"/>
        <v>0</v>
      </c>
      <c r="DF102" s="196"/>
      <c r="DG102" s="196"/>
      <c r="DH102" s="197">
        <f t="shared" si="241"/>
        <v>0</v>
      </c>
      <c r="DI102" s="196"/>
      <c r="DJ102" s="196"/>
      <c r="DK102" s="197">
        <f t="shared" si="242"/>
        <v>0</v>
      </c>
      <c r="DL102" s="196"/>
      <c r="DM102" s="196"/>
      <c r="DN102" s="197">
        <f t="shared" si="243"/>
        <v>0</v>
      </c>
      <c r="DO102" s="196"/>
      <c r="DP102" s="196"/>
      <c r="DQ102" s="197">
        <f t="shared" si="244"/>
        <v>0</v>
      </c>
      <c r="DR102" s="196"/>
      <c r="DS102" s="196"/>
      <c r="DT102" s="197">
        <f t="shared" si="245"/>
        <v>0</v>
      </c>
      <c r="DU102" s="196"/>
      <c r="DV102" s="196"/>
      <c r="DW102" s="197">
        <f t="shared" si="246"/>
        <v>0</v>
      </c>
      <c r="DX102" s="196"/>
      <c r="DY102" s="196"/>
      <c r="DZ102" s="197">
        <f t="shared" si="247"/>
        <v>0</v>
      </c>
      <c r="EA102" s="196"/>
      <c r="EB102" s="196"/>
      <c r="EC102" s="197">
        <f t="shared" si="248"/>
        <v>0</v>
      </c>
      <c r="ED102" s="196"/>
      <c r="EE102" s="196"/>
      <c r="EF102" s="197">
        <f t="shared" si="249"/>
        <v>0</v>
      </c>
      <c r="EG102" s="196"/>
      <c r="EH102" s="196"/>
      <c r="EI102" s="197">
        <f t="shared" si="250"/>
        <v>0</v>
      </c>
      <c r="EJ102" s="196"/>
      <c r="EK102" s="196"/>
      <c r="EL102" s="197">
        <f t="shared" si="251"/>
        <v>0</v>
      </c>
      <c r="EM102" s="196"/>
      <c r="EN102" s="196"/>
      <c r="EO102" s="197">
        <f t="shared" si="252"/>
        <v>0</v>
      </c>
      <c r="EP102" s="196"/>
      <c r="EQ102" s="196"/>
      <c r="ER102" s="197">
        <f t="shared" si="253"/>
        <v>0</v>
      </c>
      <c r="ES102" s="196"/>
      <c r="ET102" s="196"/>
      <c r="EU102" s="197">
        <f t="shared" si="254"/>
        <v>0</v>
      </c>
      <c r="EV102" s="196"/>
      <c r="EW102" s="196"/>
      <c r="EX102" s="197">
        <f t="shared" si="255"/>
        <v>0</v>
      </c>
      <c r="EY102" s="196"/>
      <c r="EZ102" s="196"/>
      <c r="FA102" s="197">
        <f t="shared" si="256"/>
        <v>0</v>
      </c>
      <c r="FB102" s="196"/>
      <c r="FC102" s="196"/>
      <c r="FD102" s="197">
        <f t="shared" si="257"/>
        <v>0</v>
      </c>
      <c r="FE102" s="196"/>
      <c r="FF102" s="196"/>
      <c r="FG102" s="197">
        <f t="shared" si="258"/>
        <v>0</v>
      </c>
      <c r="FH102" s="310"/>
      <c r="FI102" s="310"/>
      <c r="FJ102" s="197">
        <f t="shared" si="259"/>
        <v>0</v>
      </c>
    </row>
    <row r="103" spans="1:166" x14ac:dyDescent="0.2">
      <c r="A103" s="39">
        <f t="shared" si="260"/>
        <v>89</v>
      </c>
      <c r="B103" s="176"/>
      <c r="C103" s="176"/>
      <c r="D103" s="177"/>
      <c r="E103" s="38">
        <f t="shared" si="206"/>
        <v>43548</v>
      </c>
      <c r="F103" s="182"/>
      <c r="G103" s="197"/>
      <c r="H103" s="196"/>
      <c r="I103" s="196"/>
      <c r="J103" s="197">
        <f t="shared" si="207"/>
        <v>0</v>
      </c>
      <c r="K103" s="196"/>
      <c r="L103" s="196"/>
      <c r="M103" s="197">
        <f t="shared" si="208"/>
        <v>0</v>
      </c>
      <c r="N103" s="196"/>
      <c r="O103" s="196"/>
      <c r="P103" s="197">
        <f t="shared" si="209"/>
        <v>0</v>
      </c>
      <c r="Q103" s="196"/>
      <c r="R103" s="196"/>
      <c r="S103" s="197">
        <f t="shared" si="210"/>
        <v>0</v>
      </c>
      <c r="T103" s="196"/>
      <c r="U103" s="196"/>
      <c r="V103" s="197">
        <f t="shared" si="211"/>
        <v>0</v>
      </c>
      <c r="W103" s="196"/>
      <c r="X103" s="196"/>
      <c r="Y103" s="197">
        <f t="shared" si="212"/>
        <v>0</v>
      </c>
      <c r="Z103" s="196"/>
      <c r="AA103" s="196"/>
      <c r="AB103" s="197">
        <f t="shared" si="213"/>
        <v>0</v>
      </c>
      <c r="AC103" s="196"/>
      <c r="AD103" s="196"/>
      <c r="AE103" s="197">
        <f t="shared" si="214"/>
        <v>0</v>
      </c>
      <c r="AF103" s="196"/>
      <c r="AG103" s="196"/>
      <c r="AH103" s="197">
        <f t="shared" si="215"/>
        <v>0</v>
      </c>
      <c r="AI103" s="196"/>
      <c r="AJ103" s="196"/>
      <c r="AK103" s="197">
        <f t="shared" si="216"/>
        <v>0</v>
      </c>
      <c r="AL103" s="196"/>
      <c r="AM103" s="196"/>
      <c r="AN103" s="197">
        <f t="shared" si="217"/>
        <v>0</v>
      </c>
      <c r="AO103" s="196"/>
      <c r="AP103" s="196"/>
      <c r="AQ103" s="197">
        <f t="shared" si="218"/>
        <v>0</v>
      </c>
      <c r="AR103" s="196"/>
      <c r="AS103" s="196"/>
      <c r="AT103" s="197">
        <f t="shared" si="219"/>
        <v>0</v>
      </c>
      <c r="AU103" s="196"/>
      <c r="AV103" s="196"/>
      <c r="AW103" s="197">
        <f t="shared" si="220"/>
        <v>0</v>
      </c>
      <c r="AX103" s="196"/>
      <c r="AY103" s="196"/>
      <c r="AZ103" s="197">
        <f t="shared" si="221"/>
        <v>0</v>
      </c>
      <c r="BA103" s="196"/>
      <c r="BB103" s="196"/>
      <c r="BC103" s="197">
        <f t="shared" si="222"/>
        <v>0</v>
      </c>
      <c r="BD103" s="196"/>
      <c r="BE103" s="196"/>
      <c r="BF103" s="197">
        <f t="shared" si="223"/>
        <v>0</v>
      </c>
      <c r="BG103" s="196"/>
      <c r="BH103" s="196"/>
      <c r="BI103" s="197">
        <f t="shared" si="224"/>
        <v>0</v>
      </c>
      <c r="BJ103" s="196"/>
      <c r="BK103" s="196"/>
      <c r="BL103" s="197">
        <f t="shared" si="225"/>
        <v>0</v>
      </c>
      <c r="BM103" s="196"/>
      <c r="BN103" s="196"/>
      <c r="BO103" s="197">
        <f t="shared" si="226"/>
        <v>0</v>
      </c>
      <c r="BP103" s="196"/>
      <c r="BQ103" s="196"/>
      <c r="BR103" s="197">
        <f t="shared" si="227"/>
        <v>0</v>
      </c>
      <c r="BS103" s="196"/>
      <c r="BT103" s="196"/>
      <c r="BU103" s="197">
        <f t="shared" si="228"/>
        <v>0</v>
      </c>
      <c r="BV103" s="196"/>
      <c r="BW103" s="196"/>
      <c r="BX103" s="197">
        <f t="shared" si="229"/>
        <v>0</v>
      </c>
      <c r="BY103" s="196"/>
      <c r="BZ103" s="196"/>
      <c r="CA103" s="197">
        <f t="shared" si="230"/>
        <v>0</v>
      </c>
      <c r="CB103" s="196"/>
      <c r="CC103" s="196"/>
      <c r="CD103" s="197">
        <f t="shared" si="231"/>
        <v>0</v>
      </c>
      <c r="CE103" s="196"/>
      <c r="CF103" s="196"/>
      <c r="CG103" s="197">
        <f t="shared" si="232"/>
        <v>0</v>
      </c>
      <c r="CH103" s="196"/>
      <c r="CI103" s="196"/>
      <c r="CJ103" s="197">
        <f t="shared" si="233"/>
        <v>0</v>
      </c>
      <c r="CK103" s="196"/>
      <c r="CL103" s="196"/>
      <c r="CM103" s="197">
        <f t="shared" si="234"/>
        <v>0</v>
      </c>
      <c r="CN103" s="196"/>
      <c r="CO103" s="196"/>
      <c r="CP103" s="197">
        <f t="shared" si="235"/>
        <v>0</v>
      </c>
      <c r="CQ103" s="196"/>
      <c r="CR103" s="196"/>
      <c r="CS103" s="197">
        <f t="shared" si="236"/>
        <v>0</v>
      </c>
      <c r="CT103" s="196"/>
      <c r="CU103" s="196"/>
      <c r="CV103" s="197">
        <f t="shared" si="237"/>
        <v>0</v>
      </c>
      <c r="CW103" s="196"/>
      <c r="CX103" s="196"/>
      <c r="CY103" s="197">
        <f t="shared" si="238"/>
        <v>0</v>
      </c>
      <c r="CZ103" s="196"/>
      <c r="DA103" s="196"/>
      <c r="DB103" s="197">
        <f t="shared" si="239"/>
        <v>0</v>
      </c>
      <c r="DC103" s="196"/>
      <c r="DD103" s="196"/>
      <c r="DE103" s="197">
        <f t="shared" si="240"/>
        <v>0</v>
      </c>
      <c r="DF103" s="196"/>
      <c r="DG103" s="196"/>
      <c r="DH103" s="197">
        <f t="shared" si="241"/>
        <v>0</v>
      </c>
      <c r="DI103" s="196"/>
      <c r="DJ103" s="196"/>
      <c r="DK103" s="197">
        <f t="shared" si="242"/>
        <v>0</v>
      </c>
      <c r="DL103" s="196"/>
      <c r="DM103" s="196"/>
      <c r="DN103" s="197">
        <f t="shared" si="243"/>
        <v>0</v>
      </c>
      <c r="DO103" s="196"/>
      <c r="DP103" s="196"/>
      <c r="DQ103" s="197">
        <f t="shared" si="244"/>
        <v>0</v>
      </c>
      <c r="DR103" s="196"/>
      <c r="DS103" s="196"/>
      <c r="DT103" s="197">
        <f t="shared" si="245"/>
        <v>0</v>
      </c>
      <c r="DU103" s="196"/>
      <c r="DV103" s="196"/>
      <c r="DW103" s="197">
        <f t="shared" si="246"/>
        <v>0</v>
      </c>
      <c r="DX103" s="196"/>
      <c r="DY103" s="196"/>
      <c r="DZ103" s="197">
        <f t="shared" si="247"/>
        <v>0</v>
      </c>
      <c r="EA103" s="196"/>
      <c r="EB103" s="196"/>
      <c r="EC103" s="197">
        <f t="shared" si="248"/>
        <v>0</v>
      </c>
      <c r="ED103" s="196"/>
      <c r="EE103" s="196"/>
      <c r="EF103" s="197">
        <f t="shared" si="249"/>
        <v>0</v>
      </c>
      <c r="EG103" s="196"/>
      <c r="EH103" s="196"/>
      <c r="EI103" s="197">
        <f t="shared" si="250"/>
        <v>0</v>
      </c>
      <c r="EJ103" s="196"/>
      <c r="EK103" s="196"/>
      <c r="EL103" s="197">
        <f t="shared" si="251"/>
        <v>0</v>
      </c>
      <c r="EM103" s="196"/>
      <c r="EN103" s="196"/>
      <c r="EO103" s="197">
        <f t="shared" si="252"/>
        <v>0</v>
      </c>
      <c r="EP103" s="196"/>
      <c r="EQ103" s="196"/>
      <c r="ER103" s="197">
        <f t="shared" si="253"/>
        <v>0</v>
      </c>
      <c r="ES103" s="196"/>
      <c r="ET103" s="196"/>
      <c r="EU103" s="197">
        <f t="shared" si="254"/>
        <v>0</v>
      </c>
      <c r="EV103" s="196"/>
      <c r="EW103" s="196"/>
      <c r="EX103" s="197">
        <f t="shared" si="255"/>
        <v>0</v>
      </c>
      <c r="EY103" s="196"/>
      <c r="EZ103" s="196"/>
      <c r="FA103" s="197">
        <f t="shared" si="256"/>
        <v>0</v>
      </c>
      <c r="FB103" s="196"/>
      <c r="FC103" s="196"/>
      <c r="FD103" s="197">
        <f t="shared" si="257"/>
        <v>0</v>
      </c>
      <c r="FE103" s="196"/>
      <c r="FF103" s="196"/>
      <c r="FG103" s="197">
        <f t="shared" si="258"/>
        <v>0</v>
      </c>
      <c r="FH103" s="310"/>
      <c r="FI103" s="310"/>
      <c r="FJ103" s="197">
        <f t="shared" si="259"/>
        <v>0</v>
      </c>
    </row>
    <row r="104" spans="1:166" x14ac:dyDescent="0.2">
      <c r="A104" s="39">
        <f t="shared" si="260"/>
        <v>90</v>
      </c>
      <c r="B104" s="176"/>
      <c r="C104" s="176"/>
      <c r="D104" s="177"/>
      <c r="E104" s="38">
        <f t="shared" si="206"/>
        <v>43548</v>
      </c>
      <c r="F104" s="182"/>
      <c r="G104" s="197"/>
      <c r="H104" s="196"/>
      <c r="I104" s="196"/>
      <c r="J104" s="197">
        <f t="shared" si="207"/>
        <v>0</v>
      </c>
      <c r="K104" s="196"/>
      <c r="L104" s="196"/>
      <c r="M104" s="197">
        <f t="shared" si="208"/>
        <v>0</v>
      </c>
      <c r="N104" s="196"/>
      <c r="O104" s="196"/>
      <c r="P104" s="197">
        <f t="shared" si="209"/>
        <v>0</v>
      </c>
      <c r="Q104" s="196"/>
      <c r="R104" s="196"/>
      <c r="S104" s="197">
        <f t="shared" si="210"/>
        <v>0</v>
      </c>
      <c r="T104" s="196"/>
      <c r="U104" s="196"/>
      <c r="V104" s="197">
        <f t="shared" si="211"/>
        <v>0</v>
      </c>
      <c r="W104" s="196"/>
      <c r="X104" s="196"/>
      <c r="Y104" s="197">
        <f t="shared" si="212"/>
        <v>0</v>
      </c>
      <c r="Z104" s="196"/>
      <c r="AA104" s="196"/>
      <c r="AB104" s="197">
        <f t="shared" si="213"/>
        <v>0</v>
      </c>
      <c r="AC104" s="196"/>
      <c r="AD104" s="196"/>
      <c r="AE104" s="197">
        <f t="shared" si="214"/>
        <v>0</v>
      </c>
      <c r="AF104" s="196"/>
      <c r="AG104" s="196"/>
      <c r="AH104" s="197">
        <f t="shared" si="215"/>
        <v>0</v>
      </c>
      <c r="AI104" s="196"/>
      <c r="AJ104" s="196"/>
      <c r="AK104" s="197">
        <f t="shared" si="216"/>
        <v>0</v>
      </c>
      <c r="AL104" s="196"/>
      <c r="AM104" s="196"/>
      <c r="AN104" s="197">
        <f t="shared" si="217"/>
        <v>0</v>
      </c>
      <c r="AO104" s="196"/>
      <c r="AP104" s="196"/>
      <c r="AQ104" s="197">
        <f t="shared" si="218"/>
        <v>0</v>
      </c>
      <c r="AR104" s="196"/>
      <c r="AS104" s="196"/>
      <c r="AT104" s="197">
        <f t="shared" si="219"/>
        <v>0</v>
      </c>
      <c r="AU104" s="196"/>
      <c r="AV104" s="196"/>
      <c r="AW104" s="197">
        <f t="shared" si="220"/>
        <v>0</v>
      </c>
      <c r="AX104" s="196"/>
      <c r="AY104" s="196"/>
      <c r="AZ104" s="197">
        <f t="shared" si="221"/>
        <v>0</v>
      </c>
      <c r="BA104" s="196"/>
      <c r="BB104" s="196"/>
      <c r="BC104" s="197">
        <f t="shared" si="222"/>
        <v>0</v>
      </c>
      <c r="BD104" s="196"/>
      <c r="BE104" s="196"/>
      <c r="BF104" s="197">
        <f t="shared" si="223"/>
        <v>0</v>
      </c>
      <c r="BG104" s="196"/>
      <c r="BH104" s="196"/>
      <c r="BI104" s="197">
        <f t="shared" si="224"/>
        <v>0</v>
      </c>
      <c r="BJ104" s="196"/>
      <c r="BK104" s="196"/>
      <c r="BL104" s="197">
        <f t="shared" si="225"/>
        <v>0</v>
      </c>
      <c r="BM104" s="196"/>
      <c r="BN104" s="196"/>
      <c r="BO104" s="197">
        <f t="shared" si="226"/>
        <v>0</v>
      </c>
      <c r="BP104" s="196"/>
      <c r="BQ104" s="196"/>
      <c r="BR104" s="197">
        <f t="shared" si="227"/>
        <v>0</v>
      </c>
      <c r="BS104" s="196"/>
      <c r="BT104" s="196"/>
      <c r="BU104" s="197">
        <f t="shared" si="228"/>
        <v>0</v>
      </c>
      <c r="BV104" s="196"/>
      <c r="BW104" s="196"/>
      <c r="BX104" s="197">
        <f t="shared" si="229"/>
        <v>0</v>
      </c>
      <c r="BY104" s="196"/>
      <c r="BZ104" s="196"/>
      <c r="CA104" s="197">
        <f t="shared" si="230"/>
        <v>0</v>
      </c>
      <c r="CB104" s="196"/>
      <c r="CC104" s="196"/>
      <c r="CD104" s="197">
        <f t="shared" si="231"/>
        <v>0</v>
      </c>
      <c r="CE104" s="196"/>
      <c r="CF104" s="196"/>
      <c r="CG104" s="197">
        <f t="shared" si="232"/>
        <v>0</v>
      </c>
      <c r="CH104" s="196"/>
      <c r="CI104" s="196"/>
      <c r="CJ104" s="197">
        <f t="shared" si="233"/>
        <v>0</v>
      </c>
      <c r="CK104" s="196"/>
      <c r="CL104" s="196"/>
      <c r="CM104" s="197">
        <f t="shared" si="234"/>
        <v>0</v>
      </c>
      <c r="CN104" s="196"/>
      <c r="CO104" s="196"/>
      <c r="CP104" s="197">
        <f t="shared" si="235"/>
        <v>0</v>
      </c>
      <c r="CQ104" s="196"/>
      <c r="CR104" s="196"/>
      <c r="CS104" s="197">
        <f t="shared" si="236"/>
        <v>0</v>
      </c>
      <c r="CT104" s="196"/>
      <c r="CU104" s="196"/>
      <c r="CV104" s="197">
        <f t="shared" si="237"/>
        <v>0</v>
      </c>
      <c r="CW104" s="196"/>
      <c r="CX104" s="196"/>
      <c r="CY104" s="197">
        <f t="shared" si="238"/>
        <v>0</v>
      </c>
      <c r="CZ104" s="196"/>
      <c r="DA104" s="196"/>
      <c r="DB104" s="197">
        <f t="shared" si="239"/>
        <v>0</v>
      </c>
      <c r="DC104" s="196"/>
      <c r="DD104" s="196"/>
      <c r="DE104" s="197">
        <f t="shared" si="240"/>
        <v>0</v>
      </c>
      <c r="DF104" s="196"/>
      <c r="DG104" s="196"/>
      <c r="DH104" s="197">
        <f t="shared" si="241"/>
        <v>0</v>
      </c>
      <c r="DI104" s="196"/>
      <c r="DJ104" s="196"/>
      <c r="DK104" s="197">
        <f t="shared" si="242"/>
        <v>0</v>
      </c>
      <c r="DL104" s="196"/>
      <c r="DM104" s="196"/>
      <c r="DN104" s="197">
        <f t="shared" si="243"/>
        <v>0</v>
      </c>
      <c r="DO104" s="196"/>
      <c r="DP104" s="196"/>
      <c r="DQ104" s="197">
        <f t="shared" si="244"/>
        <v>0</v>
      </c>
      <c r="DR104" s="196"/>
      <c r="DS104" s="196"/>
      <c r="DT104" s="197">
        <f t="shared" si="245"/>
        <v>0</v>
      </c>
      <c r="DU104" s="196"/>
      <c r="DV104" s="196"/>
      <c r="DW104" s="197">
        <f t="shared" si="246"/>
        <v>0</v>
      </c>
      <c r="DX104" s="196"/>
      <c r="DY104" s="196"/>
      <c r="DZ104" s="197">
        <f t="shared" si="247"/>
        <v>0</v>
      </c>
      <c r="EA104" s="196"/>
      <c r="EB104" s="196"/>
      <c r="EC104" s="197">
        <f t="shared" si="248"/>
        <v>0</v>
      </c>
      <c r="ED104" s="196"/>
      <c r="EE104" s="196"/>
      <c r="EF104" s="197">
        <f t="shared" si="249"/>
        <v>0</v>
      </c>
      <c r="EG104" s="196"/>
      <c r="EH104" s="196"/>
      <c r="EI104" s="197">
        <f t="shared" si="250"/>
        <v>0</v>
      </c>
      <c r="EJ104" s="196"/>
      <c r="EK104" s="196"/>
      <c r="EL104" s="197">
        <f t="shared" si="251"/>
        <v>0</v>
      </c>
      <c r="EM104" s="196"/>
      <c r="EN104" s="196"/>
      <c r="EO104" s="197">
        <f t="shared" si="252"/>
        <v>0</v>
      </c>
      <c r="EP104" s="196"/>
      <c r="EQ104" s="196"/>
      <c r="ER104" s="197">
        <f t="shared" si="253"/>
        <v>0</v>
      </c>
      <c r="ES104" s="196"/>
      <c r="ET104" s="196"/>
      <c r="EU104" s="197">
        <f t="shared" si="254"/>
        <v>0</v>
      </c>
      <c r="EV104" s="196"/>
      <c r="EW104" s="196"/>
      <c r="EX104" s="197">
        <f t="shared" si="255"/>
        <v>0</v>
      </c>
      <c r="EY104" s="196"/>
      <c r="EZ104" s="196"/>
      <c r="FA104" s="197">
        <f t="shared" si="256"/>
        <v>0</v>
      </c>
      <c r="FB104" s="196"/>
      <c r="FC104" s="196"/>
      <c r="FD104" s="197">
        <f t="shared" si="257"/>
        <v>0</v>
      </c>
      <c r="FE104" s="196"/>
      <c r="FF104" s="196"/>
      <c r="FG104" s="197">
        <f t="shared" si="258"/>
        <v>0</v>
      </c>
      <c r="FH104" s="310"/>
      <c r="FI104" s="310"/>
      <c r="FJ104" s="197">
        <f t="shared" si="259"/>
        <v>0</v>
      </c>
    </row>
    <row r="105" spans="1:166" x14ac:dyDescent="0.2">
      <c r="A105" s="39">
        <f t="shared" si="260"/>
        <v>91</v>
      </c>
      <c r="B105" s="176"/>
      <c r="C105" s="176"/>
      <c r="D105" s="177"/>
      <c r="E105" s="38">
        <f t="shared" si="206"/>
        <v>43548</v>
      </c>
      <c r="F105" s="182"/>
      <c r="G105" s="197"/>
      <c r="H105" s="196"/>
      <c r="I105" s="196"/>
      <c r="J105" s="197">
        <f t="shared" si="207"/>
        <v>0</v>
      </c>
      <c r="K105" s="196"/>
      <c r="L105" s="196"/>
      <c r="M105" s="197">
        <f t="shared" si="208"/>
        <v>0</v>
      </c>
      <c r="N105" s="196"/>
      <c r="O105" s="196"/>
      <c r="P105" s="197">
        <f t="shared" si="209"/>
        <v>0</v>
      </c>
      <c r="Q105" s="196"/>
      <c r="R105" s="196"/>
      <c r="S105" s="197">
        <f t="shared" si="210"/>
        <v>0</v>
      </c>
      <c r="T105" s="196"/>
      <c r="U105" s="196"/>
      <c r="V105" s="197">
        <f t="shared" si="211"/>
        <v>0</v>
      </c>
      <c r="W105" s="196"/>
      <c r="X105" s="196"/>
      <c r="Y105" s="197">
        <f t="shared" si="212"/>
        <v>0</v>
      </c>
      <c r="Z105" s="196"/>
      <c r="AA105" s="196"/>
      <c r="AB105" s="197">
        <f t="shared" si="213"/>
        <v>0</v>
      </c>
      <c r="AC105" s="196"/>
      <c r="AD105" s="196"/>
      <c r="AE105" s="197">
        <f t="shared" si="214"/>
        <v>0</v>
      </c>
      <c r="AF105" s="196"/>
      <c r="AG105" s="196"/>
      <c r="AH105" s="197">
        <f t="shared" si="215"/>
        <v>0</v>
      </c>
      <c r="AI105" s="196"/>
      <c r="AJ105" s="196"/>
      <c r="AK105" s="197">
        <f t="shared" si="216"/>
        <v>0</v>
      </c>
      <c r="AL105" s="196"/>
      <c r="AM105" s="196"/>
      <c r="AN105" s="197">
        <f t="shared" si="217"/>
        <v>0</v>
      </c>
      <c r="AO105" s="196"/>
      <c r="AP105" s="196"/>
      <c r="AQ105" s="197">
        <f t="shared" si="218"/>
        <v>0</v>
      </c>
      <c r="AR105" s="196"/>
      <c r="AS105" s="196"/>
      <c r="AT105" s="197">
        <f t="shared" si="219"/>
        <v>0</v>
      </c>
      <c r="AU105" s="196"/>
      <c r="AV105" s="196"/>
      <c r="AW105" s="197">
        <f t="shared" si="220"/>
        <v>0</v>
      </c>
      <c r="AX105" s="196"/>
      <c r="AY105" s="196"/>
      <c r="AZ105" s="197">
        <f t="shared" si="221"/>
        <v>0</v>
      </c>
      <c r="BA105" s="196"/>
      <c r="BB105" s="196"/>
      <c r="BC105" s="197">
        <f t="shared" si="222"/>
        <v>0</v>
      </c>
      <c r="BD105" s="196"/>
      <c r="BE105" s="196"/>
      <c r="BF105" s="197">
        <f t="shared" si="223"/>
        <v>0</v>
      </c>
      <c r="BG105" s="196"/>
      <c r="BH105" s="196"/>
      <c r="BI105" s="197">
        <f t="shared" si="224"/>
        <v>0</v>
      </c>
      <c r="BJ105" s="196"/>
      <c r="BK105" s="196"/>
      <c r="BL105" s="197">
        <f t="shared" si="225"/>
        <v>0</v>
      </c>
      <c r="BM105" s="196"/>
      <c r="BN105" s="196"/>
      <c r="BO105" s="197">
        <f t="shared" si="226"/>
        <v>0</v>
      </c>
      <c r="BP105" s="196"/>
      <c r="BQ105" s="196"/>
      <c r="BR105" s="197">
        <f t="shared" si="227"/>
        <v>0</v>
      </c>
      <c r="BS105" s="196"/>
      <c r="BT105" s="196"/>
      <c r="BU105" s="197">
        <f t="shared" si="228"/>
        <v>0</v>
      </c>
      <c r="BV105" s="196"/>
      <c r="BW105" s="196"/>
      <c r="BX105" s="197">
        <f t="shared" si="229"/>
        <v>0</v>
      </c>
      <c r="BY105" s="196"/>
      <c r="BZ105" s="196"/>
      <c r="CA105" s="197">
        <f t="shared" si="230"/>
        <v>0</v>
      </c>
      <c r="CB105" s="196"/>
      <c r="CC105" s="196"/>
      <c r="CD105" s="197">
        <f t="shared" si="231"/>
        <v>0</v>
      </c>
      <c r="CE105" s="196"/>
      <c r="CF105" s="196"/>
      <c r="CG105" s="197">
        <f t="shared" si="232"/>
        <v>0</v>
      </c>
      <c r="CH105" s="196"/>
      <c r="CI105" s="196"/>
      <c r="CJ105" s="197">
        <f t="shared" si="233"/>
        <v>0</v>
      </c>
      <c r="CK105" s="196"/>
      <c r="CL105" s="196"/>
      <c r="CM105" s="197">
        <f t="shared" si="234"/>
        <v>0</v>
      </c>
      <c r="CN105" s="196"/>
      <c r="CO105" s="196"/>
      <c r="CP105" s="197">
        <f t="shared" si="235"/>
        <v>0</v>
      </c>
      <c r="CQ105" s="196"/>
      <c r="CR105" s="196"/>
      <c r="CS105" s="197">
        <f t="shared" si="236"/>
        <v>0</v>
      </c>
      <c r="CT105" s="196"/>
      <c r="CU105" s="196"/>
      <c r="CV105" s="197">
        <f t="shared" si="237"/>
        <v>0</v>
      </c>
      <c r="CW105" s="196"/>
      <c r="CX105" s="196"/>
      <c r="CY105" s="197">
        <f t="shared" si="238"/>
        <v>0</v>
      </c>
      <c r="CZ105" s="196"/>
      <c r="DA105" s="196"/>
      <c r="DB105" s="197">
        <f t="shared" si="239"/>
        <v>0</v>
      </c>
      <c r="DC105" s="196"/>
      <c r="DD105" s="196"/>
      <c r="DE105" s="197">
        <f t="shared" si="240"/>
        <v>0</v>
      </c>
      <c r="DF105" s="196"/>
      <c r="DG105" s="196"/>
      <c r="DH105" s="197">
        <f t="shared" si="241"/>
        <v>0</v>
      </c>
      <c r="DI105" s="196"/>
      <c r="DJ105" s="196"/>
      <c r="DK105" s="197">
        <f t="shared" si="242"/>
        <v>0</v>
      </c>
      <c r="DL105" s="196"/>
      <c r="DM105" s="196"/>
      <c r="DN105" s="197">
        <f t="shared" si="243"/>
        <v>0</v>
      </c>
      <c r="DO105" s="196"/>
      <c r="DP105" s="196"/>
      <c r="DQ105" s="197">
        <f t="shared" si="244"/>
        <v>0</v>
      </c>
      <c r="DR105" s="196"/>
      <c r="DS105" s="196"/>
      <c r="DT105" s="197">
        <f t="shared" si="245"/>
        <v>0</v>
      </c>
      <c r="DU105" s="196"/>
      <c r="DV105" s="196"/>
      <c r="DW105" s="197">
        <f t="shared" si="246"/>
        <v>0</v>
      </c>
      <c r="DX105" s="196"/>
      <c r="DY105" s="196"/>
      <c r="DZ105" s="197">
        <f t="shared" si="247"/>
        <v>0</v>
      </c>
      <c r="EA105" s="196"/>
      <c r="EB105" s="196"/>
      <c r="EC105" s="197">
        <f t="shared" si="248"/>
        <v>0</v>
      </c>
      <c r="ED105" s="196"/>
      <c r="EE105" s="196"/>
      <c r="EF105" s="197">
        <f t="shared" si="249"/>
        <v>0</v>
      </c>
      <c r="EG105" s="196"/>
      <c r="EH105" s="196"/>
      <c r="EI105" s="197">
        <f t="shared" si="250"/>
        <v>0</v>
      </c>
      <c r="EJ105" s="196"/>
      <c r="EK105" s="196"/>
      <c r="EL105" s="197">
        <f t="shared" si="251"/>
        <v>0</v>
      </c>
      <c r="EM105" s="196"/>
      <c r="EN105" s="196"/>
      <c r="EO105" s="197">
        <f t="shared" si="252"/>
        <v>0</v>
      </c>
      <c r="EP105" s="196"/>
      <c r="EQ105" s="196"/>
      <c r="ER105" s="197">
        <f t="shared" si="253"/>
        <v>0</v>
      </c>
      <c r="ES105" s="196"/>
      <c r="ET105" s="196"/>
      <c r="EU105" s="197">
        <f t="shared" si="254"/>
        <v>0</v>
      </c>
      <c r="EV105" s="196"/>
      <c r="EW105" s="196"/>
      <c r="EX105" s="197">
        <f t="shared" si="255"/>
        <v>0</v>
      </c>
      <c r="EY105" s="196"/>
      <c r="EZ105" s="196"/>
      <c r="FA105" s="197">
        <f t="shared" si="256"/>
        <v>0</v>
      </c>
      <c r="FB105" s="196"/>
      <c r="FC105" s="196"/>
      <c r="FD105" s="197">
        <f t="shared" si="257"/>
        <v>0</v>
      </c>
      <c r="FE105" s="196"/>
      <c r="FF105" s="196"/>
      <c r="FG105" s="197">
        <f t="shared" si="258"/>
        <v>0</v>
      </c>
      <c r="FH105" s="310"/>
      <c r="FI105" s="310"/>
      <c r="FJ105" s="197">
        <f t="shared" si="259"/>
        <v>0</v>
      </c>
    </row>
    <row r="106" spans="1:166" x14ac:dyDescent="0.2">
      <c r="A106" s="39">
        <f t="shared" si="260"/>
        <v>92</v>
      </c>
      <c r="B106" s="176"/>
      <c r="C106" s="176"/>
      <c r="D106" s="177"/>
      <c r="E106" s="38">
        <f t="shared" si="206"/>
        <v>43548</v>
      </c>
      <c r="F106" s="182"/>
      <c r="G106" s="197"/>
      <c r="H106" s="196"/>
      <c r="I106" s="196"/>
      <c r="J106" s="197">
        <f t="shared" si="207"/>
        <v>0</v>
      </c>
      <c r="K106" s="196"/>
      <c r="L106" s="196"/>
      <c r="M106" s="197">
        <f t="shared" si="208"/>
        <v>0</v>
      </c>
      <c r="N106" s="196"/>
      <c r="O106" s="196"/>
      <c r="P106" s="197">
        <f t="shared" si="209"/>
        <v>0</v>
      </c>
      <c r="Q106" s="196"/>
      <c r="R106" s="196"/>
      <c r="S106" s="197">
        <f t="shared" si="210"/>
        <v>0</v>
      </c>
      <c r="T106" s="196"/>
      <c r="U106" s="196"/>
      <c r="V106" s="197">
        <f t="shared" si="211"/>
        <v>0</v>
      </c>
      <c r="W106" s="196"/>
      <c r="X106" s="196"/>
      <c r="Y106" s="197">
        <f t="shared" si="212"/>
        <v>0</v>
      </c>
      <c r="Z106" s="196"/>
      <c r="AA106" s="196"/>
      <c r="AB106" s="197">
        <f t="shared" si="213"/>
        <v>0</v>
      </c>
      <c r="AC106" s="196"/>
      <c r="AD106" s="196"/>
      <c r="AE106" s="197">
        <f t="shared" si="214"/>
        <v>0</v>
      </c>
      <c r="AF106" s="196"/>
      <c r="AG106" s="196"/>
      <c r="AH106" s="197">
        <f t="shared" si="215"/>
        <v>0</v>
      </c>
      <c r="AI106" s="196"/>
      <c r="AJ106" s="196"/>
      <c r="AK106" s="197">
        <f t="shared" si="216"/>
        <v>0</v>
      </c>
      <c r="AL106" s="196"/>
      <c r="AM106" s="196"/>
      <c r="AN106" s="197">
        <f t="shared" si="217"/>
        <v>0</v>
      </c>
      <c r="AO106" s="196"/>
      <c r="AP106" s="196"/>
      <c r="AQ106" s="197">
        <f t="shared" si="218"/>
        <v>0</v>
      </c>
      <c r="AR106" s="196"/>
      <c r="AS106" s="196"/>
      <c r="AT106" s="197">
        <f t="shared" si="219"/>
        <v>0</v>
      </c>
      <c r="AU106" s="196"/>
      <c r="AV106" s="196"/>
      <c r="AW106" s="197">
        <f t="shared" si="220"/>
        <v>0</v>
      </c>
      <c r="AX106" s="196"/>
      <c r="AY106" s="196"/>
      <c r="AZ106" s="197">
        <f t="shared" si="221"/>
        <v>0</v>
      </c>
      <c r="BA106" s="196"/>
      <c r="BB106" s="196"/>
      <c r="BC106" s="197">
        <f t="shared" si="222"/>
        <v>0</v>
      </c>
      <c r="BD106" s="196"/>
      <c r="BE106" s="196"/>
      <c r="BF106" s="197">
        <f t="shared" si="223"/>
        <v>0</v>
      </c>
      <c r="BG106" s="196"/>
      <c r="BH106" s="196"/>
      <c r="BI106" s="197">
        <f t="shared" si="224"/>
        <v>0</v>
      </c>
      <c r="BJ106" s="196"/>
      <c r="BK106" s="196"/>
      <c r="BL106" s="197">
        <f t="shared" si="225"/>
        <v>0</v>
      </c>
      <c r="BM106" s="196"/>
      <c r="BN106" s="196"/>
      <c r="BO106" s="197">
        <f t="shared" si="226"/>
        <v>0</v>
      </c>
      <c r="BP106" s="196"/>
      <c r="BQ106" s="196"/>
      <c r="BR106" s="197">
        <f t="shared" si="227"/>
        <v>0</v>
      </c>
      <c r="BS106" s="196"/>
      <c r="BT106" s="196"/>
      <c r="BU106" s="197">
        <f t="shared" si="228"/>
        <v>0</v>
      </c>
      <c r="BV106" s="196"/>
      <c r="BW106" s="196"/>
      <c r="BX106" s="197">
        <f t="shared" si="229"/>
        <v>0</v>
      </c>
      <c r="BY106" s="196"/>
      <c r="BZ106" s="196"/>
      <c r="CA106" s="197">
        <f t="shared" si="230"/>
        <v>0</v>
      </c>
      <c r="CB106" s="196"/>
      <c r="CC106" s="196"/>
      <c r="CD106" s="197">
        <f t="shared" si="231"/>
        <v>0</v>
      </c>
      <c r="CE106" s="196"/>
      <c r="CF106" s="196"/>
      <c r="CG106" s="197">
        <f t="shared" si="232"/>
        <v>0</v>
      </c>
      <c r="CH106" s="196"/>
      <c r="CI106" s="196"/>
      <c r="CJ106" s="197">
        <f t="shared" si="233"/>
        <v>0</v>
      </c>
      <c r="CK106" s="196"/>
      <c r="CL106" s="196"/>
      <c r="CM106" s="197">
        <f t="shared" si="234"/>
        <v>0</v>
      </c>
      <c r="CN106" s="196"/>
      <c r="CO106" s="196"/>
      <c r="CP106" s="197">
        <f t="shared" si="235"/>
        <v>0</v>
      </c>
      <c r="CQ106" s="196"/>
      <c r="CR106" s="196"/>
      <c r="CS106" s="197">
        <f t="shared" si="236"/>
        <v>0</v>
      </c>
      <c r="CT106" s="196"/>
      <c r="CU106" s="196"/>
      <c r="CV106" s="197">
        <f t="shared" si="237"/>
        <v>0</v>
      </c>
      <c r="CW106" s="196"/>
      <c r="CX106" s="196"/>
      <c r="CY106" s="197">
        <f t="shared" si="238"/>
        <v>0</v>
      </c>
      <c r="CZ106" s="196"/>
      <c r="DA106" s="196"/>
      <c r="DB106" s="197">
        <f t="shared" si="239"/>
        <v>0</v>
      </c>
      <c r="DC106" s="196"/>
      <c r="DD106" s="196"/>
      <c r="DE106" s="197">
        <f t="shared" si="240"/>
        <v>0</v>
      </c>
      <c r="DF106" s="196"/>
      <c r="DG106" s="196"/>
      <c r="DH106" s="197">
        <f t="shared" si="241"/>
        <v>0</v>
      </c>
      <c r="DI106" s="196"/>
      <c r="DJ106" s="196"/>
      <c r="DK106" s="197">
        <f t="shared" si="242"/>
        <v>0</v>
      </c>
      <c r="DL106" s="196"/>
      <c r="DM106" s="196"/>
      <c r="DN106" s="197">
        <f t="shared" si="243"/>
        <v>0</v>
      </c>
      <c r="DO106" s="196"/>
      <c r="DP106" s="196"/>
      <c r="DQ106" s="197">
        <f t="shared" si="244"/>
        <v>0</v>
      </c>
      <c r="DR106" s="196"/>
      <c r="DS106" s="196"/>
      <c r="DT106" s="197">
        <f t="shared" si="245"/>
        <v>0</v>
      </c>
      <c r="DU106" s="196"/>
      <c r="DV106" s="196"/>
      <c r="DW106" s="197">
        <f t="shared" si="246"/>
        <v>0</v>
      </c>
      <c r="DX106" s="196"/>
      <c r="DY106" s="196"/>
      <c r="DZ106" s="197">
        <f t="shared" si="247"/>
        <v>0</v>
      </c>
      <c r="EA106" s="196"/>
      <c r="EB106" s="196"/>
      <c r="EC106" s="197">
        <f t="shared" si="248"/>
        <v>0</v>
      </c>
      <c r="ED106" s="196"/>
      <c r="EE106" s="196"/>
      <c r="EF106" s="197">
        <f t="shared" si="249"/>
        <v>0</v>
      </c>
      <c r="EG106" s="196"/>
      <c r="EH106" s="196"/>
      <c r="EI106" s="197">
        <f t="shared" si="250"/>
        <v>0</v>
      </c>
      <c r="EJ106" s="196"/>
      <c r="EK106" s="196"/>
      <c r="EL106" s="197">
        <f t="shared" si="251"/>
        <v>0</v>
      </c>
      <c r="EM106" s="196"/>
      <c r="EN106" s="196"/>
      <c r="EO106" s="197">
        <f t="shared" si="252"/>
        <v>0</v>
      </c>
      <c r="EP106" s="196"/>
      <c r="EQ106" s="196"/>
      <c r="ER106" s="197">
        <f t="shared" si="253"/>
        <v>0</v>
      </c>
      <c r="ES106" s="196"/>
      <c r="ET106" s="196"/>
      <c r="EU106" s="197">
        <f t="shared" si="254"/>
        <v>0</v>
      </c>
      <c r="EV106" s="196"/>
      <c r="EW106" s="196"/>
      <c r="EX106" s="197">
        <f t="shared" si="255"/>
        <v>0</v>
      </c>
      <c r="EY106" s="196"/>
      <c r="EZ106" s="196"/>
      <c r="FA106" s="197">
        <f t="shared" si="256"/>
        <v>0</v>
      </c>
      <c r="FB106" s="196"/>
      <c r="FC106" s="196"/>
      <c r="FD106" s="197">
        <f t="shared" si="257"/>
        <v>0</v>
      </c>
      <c r="FE106" s="196"/>
      <c r="FF106" s="196"/>
      <c r="FG106" s="197">
        <f t="shared" si="258"/>
        <v>0</v>
      </c>
      <c r="FH106" s="310"/>
      <c r="FI106" s="310"/>
      <c r="FJ106" s="197">
        <f t="shared" si="259"/>
        <v>0</v>
      </c>
    </row>
    <row r="107" spans="1:166" x14ac:dyDescent="0.2">
      <c r="A107" s="39">
        <f t="shared" si="260"/>
        <v>93</v>
      </c>
      <c r="B107" s="176"/>
      <c r="C107" s="176"/>
      <c r="D107" s="177"/>
      <c r="E107" s="38">
        <f t="shared" si="206"/>
        <v>43548</v>
      </c>
      <c r="F107" s="182"/>
      <c r="G107" s="197"/>
      <c r="H107" s="196"/>
      <c r="I107" s="196"/>
      <c r="J107" s="197">
        <f t="shared" si="207"/>
        <v>0</v>
      </c>
      <c r="K107" s="196"/>
      <c r="L107" s="196"/>
      <c r="M107" s="197">
        <f t="shared" si="208"/>
        <v>0</v>
      </c>
      <c r="N107" s="196"/>
      <c r="O107" s="196"/>
      <c r="P107" s="197">
        <f t="shared" si="209"/>
        <v>0</v>
      </c>
      <c r="Q107" s="196"/>
      <c r="R107" s="196"/>
      <c r="S107" s="197">
        <f t="shared" si="210"/>
        <v>0</v>
      </c>
      <c r="T107" s="196"/>
      <c r="U107" s="196"/>
      <c r="V107" s="197">
        <f t="shared" si="211"/>
        <v>0</v>
      </c>
      <c r="W107" s="196"/>
      <c r="X107" s="196"/>
      <c r="Y107" s="197">
        <f t="shared" si="212"/>
        <v>0</v>
      </c>
      <c r="Z107" s="196"/>
      <c r="AA107" s="196"/>
      <c r="AB107" s="197">
        <f t="shared" si="213"/>
        <v>0</v>
      </c>
      <c r="AC107" s="196"/>
      <c r="AD107" s="196"/>
      <c r="AE107" s="197">
        <f t="shared" si="214"/>
        <v>0</v>
      </c>
      <c r="AF107" s="196"/>
      <c r="AG107" s="196"/>
      <c r="AH107" s="197">
        <f t="shared" si="215"/>
        <v>0</v>
      </c>
      <c r="AI107" s="196"/>
      <c r="AJ107" s="196"/>
      <c r="AK107" s="197">
        <f t="shared" si="216"/>
        <v>0</v>
      </c>
      <c r="AL107" s="196"/>
      <c r="AM107" s="196"/>
      <c r="AN107" s="197">
        <f t="shared" si="217"/>
        <v>0</v>
      </c>
      <c r="AO107" s="196"/>
      <c r="AP107" s="196"/>
      <c r="AQ107" s="197">
        <f t="shared" si="218"/>
        <v>0</v>
      </c>
      <c r="AR107" s="196"/>
      <c r="AS107" s="196"/>
      <c r="AT107" s="197">
        <f t="shared" si="219"/>
        <v>0</v>
      </c>
      <c r="AU107" s="196"/>
      <c r="AV107" s="196"/>
      <c r="AW107" s="197">
        <f t="shared" si="220"/>
        <v>0</v>
      </c>
      <c r="AX107" s="196"/>
      <c r="AY107" s="196"/>
      <c r="AZ107" s="197">
        <f t="shared" si="221"/>
        <v>0</v>
      </c>
      <c r="BA107" s="196"/>
      <c r="BB107" s="196"/>
      <c r="BC107" s="197">
        <f t="shared" si="222"/>
        <v>0</v>
      </c>
      <c r="BD107" s="196"/>
      <c r="BE107" s="196"/>
      <c r="BF107" s="197">
        <f t="shared" si="223"/>
        <v>0</v>
      </c>
      <c r="BG107" s="196"/>
      <c r="BH107" s="196"/>
      <c r="BI107" s="197">
        <f t="shared" si="224"/>
        <v>0</v>
      </c>
      <c r="BJ107" s="196"/>
      <c r="BK107" s="196"/>
      <c r="BL107" s="197">
        <f t="shared" si="225"/>
        <v>0</v>
      </c>
      <c r="BM107" s="196"/>
      <c r="BN107" s="196"/>
      <c r="BO107" s="197">
        <f t="shared" si="226"/>
        <v>0</v>
      </c>
      <c r="BP107" s="196"/>
      <c r="BQ107" s="196"/>
      <c r="BR107" s="197">
        <f t="shared" si="227"/>
        <v>0</v>
      </c>
      <c r="BS107" s="196"/>
      <c r="BT107" s="196"/>
      <c r="BU107" s="197">
        <f t="shared" si="228"/>
        <v>0</v>
      </c>
      <c r="BV107" s="196"/>
      <c r="BW107" s="196"/>
      <c r="BX107" s="197">
        <f t="shared" si="229"/>
        <v>0</v>
      </c>
      <c r="BY107" s="196"/>
      <c r="BZ107" s="196"/>
      <c r="CA107" s="197">
        <f t="shared" si="230"/>
        <v>0</v>
      </c>
      <c r="CB107" s="196"/>
      <c r="CC107" s="196"/>
      <c r="CD107" s="197">
        <f t="shared" si="231"/>
        <v>0</v>
      </c>
      <c r="CE107" s="196"/>
      <c r="CF107" s="196"/>
      <c r="CG107" s="197">
        <f t="shared" si="232"/>
        <v>0</v>
      </c>
      <c r="CH107" s="196"/>
      <c r="CI107" s="196"/>
      <c r="CJ107" s="197">
        <f t="shared" si="233"/>
        <v>0</v>
      </c>
      <c r="CK107" s="196"/>
      <c r="CL107" s="196"/>
      <c r="CM107" s="197">
        <f t="shared" si="234"/>
        <v>0</v>
      </c>
      <c r="CN107" s="196"/>
      <c r="CO107" s="196"/>
      <c r="CP107" s="197">
        <f t="shared" si="235"/>
        <v>0</v>
      </c>
      <c r="CQ107" s="196"/>
      <c r="CR107" s="196"/>
      <c r="CS107" s="197">
        <f t="shared" si="236"/>
        <v>0</v>
      </c>
      <c r="CT107" s="196"/>
      <c r="CU107" s="196"/>
      <c r="CV107" s="197">
        <f t="shared" si="237"/>
        <v>0</v>
      </c>
      <c r="CW107" s="196"/>
      <c r="CX107" s="196"/>
      <c r="CY107" s="197">
        <f t="shared" si="238"/>
        <v>0</v>
      </c>
      <c r="CZ107" s="196"/>
      <c r="DA107" s="196"/>
      <c r="DB107" s="197">
        <f t="shared" si="239"/>
        <v>0</v>
      </c>
      <c r="DC107" s="196"/>
      <c r="DD107" s="196"/>
      <c r="DE107" s="197">
        <f t="shared" si="240"/>
        <v>0</v>
      </c>
      <c r="DF107" s="196"/>
      <c r="DG107" s="196"/>
      <c r="DH107" s="197">
        <f t="shared" si="241"/>
        <v>0</v>
      </c>
      <c r="DI107" s="196"/>
      <c r="DJ107" s="196"/>
      <c r="DK107" s="197">
        <f t="shared" si="242"/>
        <v>0</v>
      </c>
      <c r="DL107" s="196"/>
      <c r="DM107" s="196"/>
      <c r="DN107" s="197">
        <f t="shared" si="243"/>
        <v>0</v>
      </c>
      <c r="DO107" s="196"/>
      <c r="DP107" s="196"/>
      <c r="DQ107" s="197">
        <f t="shared" si="244"/>
        <v>0</v>
      </c>
      <c r="DR107" s="196"/>
      <c r="DS107" s="196"/>
      <c r="DT107" s="197">
        <f t="shared" si="245"/>
        <v>0</v>
      </c>
      <c r="DU107" s="196"/>
      <c r="DV107" s="196"/>
      <c r="DW107" s="197">
        <f t="shared" si="246"/>
        <v>0</v>
      </c>
      <c r="DX107" s="196"/>
      <c r="DY107" s="196"/>
      <c r="DZ107" s="197">
        <f t="shared" si="247"/>
        <v>0</v>
      </c>
      <c r="EA107" s="196"/>
      <c r="EB107" s="196"/>
      <c r="EC107" s="197">
        <f t="shared" si="248"/>
        <v>0</v>
      </c>
      <c r="ED107" s="196"/>
      <c r="EE107" s="196"/>
      <c r="EF107" s="197">
        <f t="shared" si="249"/>
        <v>0</v>
      </c>
      <c r="EG107" s="196"/>
      <c r="EH107" s="196"/>
      <c r="EI107" s="197">
        <f t="shared" si="250"/>
        <v>0</v>
      </c>
      <c r="EJ107" s="196"/>
      <c r="EK107" s="196"/>
      <c r="EL107" s="197">
        <f t="shared" si="251"/>
        <v>0</v>
      </c>
      <c r="EM107" s="196"/>
      <c r="EN107" s="196"/>
      <c r="EO107" s="197">
        <f t="shared" si="252"/>
        <v>0</v>
      </c>
      <c r="EP107" s="196"/>
      <c r="EQ107" s="196"/>
      <c r="ER107" s="197">
        <f t="shared" si="253"/>
        <v>0</v>
      </c>
      <c r="ES107" s="196"/>
      <c r="ET107" s="196"/>
      <c r="EU107" s="197">
        <f t="shared" si="254"/>
        <v>0</v>
      </c>
      <c r="EV107" s="196"/>
      <c r="EW107" s="196"/>
      <c r="EX107" s="197">
        <f t="shared" si="255"/>
        <v>0</v>
      </c>
      <c r="EY107" s="196"/>
      <c r="EZ107" s="196"/>
      <c r="FA107" s="197">
        <f t="shared" si="256"/>
        <v>0</v>
      </c>
      <c r="FB107" s="196"/>
      <c r="FC107" s="196"/>
      <c r="FD107" s="197">
        <f t="shared" si="257"/>
        <v>0</v>
      </c>
      <c r="FE107" s="196"/>
      <c r="FF107" s="196"/>
      <c r="FG107" s="197">
        <f t="shared" si="258"/>
        <v>0</v>
      </c>
      <c r="FH107" s="310"/>
      <c r="FI107" s="310"/>
      <c r="FJ107" s="197">
        <f t="shared" si="259"/>
        <v>0</v>
      </c>
    </row>
    <row r="108" spans="1:166" x14ac:dyDescent="0.2">
      <c r="A108" s="39">
        <f t="shared" si="260"/>
        <v>94</v>
      </c>
      <c r="B108" s="176"/>
      <c r="C108" s="176"/>
      <c r="D108" s="177"/>
      <c r="E108" s="38">
        <f t="shared" si="206"/>
        <v>43548</v>
      </c>
      <c r="F108" s="182"/>
      <c r="G108" s="197"/>
      <c r="H108" s="196"/>
      <c r="I108" s="196"/>
      <c r="J108" s="197">
        <f t="shared" si="207"/>
        <v>0</v>
      </c>
      <c r="K108" s="196"/>
      <c r="L108" s="196"/>
      <c r="M108" s="197">
        <f t="shared" si="208"/>
        <v>0</v>
      </c>
      <c r="N108" s="196"/>
      <c r="O108" s="196"/>
      <c r="P108" s="197">
        <f t="shared" si="209"/>
        <v>0</v>
      </c>
      <c r="Q108" s="196"/>
      <c r="R108" s="196"/>
      <c r="S108" s="197">
        <f t="shared" si="210"/>
        <v>0</v>
      </c>
      <c r="T108" s="196"/>
      <c r="U108" s="196"/>
      <c r="V108" s="197">
        <f t="shared" si="211"/>
        <v>0</v>
      </c>
      <c r="W108" s="196"/>
      <c r="X108" s="196"/>
      <c r="Y108" s="197">
        <f t="shared" si="212"/>
        <v>0</v>
      </c>
      <c r="Z108" s="196"/>
      <c r="AA108" s="196"/>
      <c r="AB108" s="197">
        <f t="shared" si="213"/>
        <v>0</v>
      </c>
      <c r="AC108" s="196"/>
      <c r="AD108" s="196"/>
      <c r="AE108" s="197">
        <f t="shared" si="214"/>
        <v>0</v>
      </c>
      <c r="AF108" s="196"/>
      <c r="AG108" s="196"/>
      <c r="AH108" s="197">
        <f t="shared" si="215"/>
        <v>0</v>
      </c>
      <c r="AI108" s="196"/>
      <c r="AJ108" s="196"/>
      <c r="AK108" s="197">
        <f t="shared" si="216"/>
        <v>0</v>
      </c>
      <c r="AL108" s="196"/>
      <c r="AM108" s="196"/>
      <c r="AN108" s="197">
        <f t="shared" si="217"/>
        <v>0</v>
      </c>
      <c r="AO108" s="196"/>
      <c r="AP108" s="196"/>
      <c r="AQ108" s="197">
        <f t="shared" si="218"/>
        <v>0</v>
      </c>
      <c r="AR108" s="196"/>
      <c r="AS108" s="196"/>
      <c r="AT108" s="197">
        <f t="shared" si="219"/>
        <v>0</v>
      </c>
      <c r="AU108" s="196"/>
      <c r="AV108" s="196"/>
      <c r="AW108" s="197">
        <f t="shared" si="220"/>
        <v>0</v>
      </c>
      <c r="AX108" s="196"/>
      <c r="AY108" s="196"/>
      <c r="AZ108" s="197">
        <f t="shared" si="221"/>
        <v>0</v>
      </c>
      <c r="BA108" s="196"/>
      <c r="BB108" s="196"/>
      <c r="BC108" s="197">
        <f t="shared" si="222"/>
        <v>0</v>
      </c>
      <c r="BD108" s="196"/>
      <c r="BE108" s="196"/>
      <c r="BF108" s="197">
        <f t="shared" si="223"/>
        <v>0</v>
      </c>
      <c r="BG108" s="196"/>
      <c r="BH108" s="196"/>
      <c r="BI108" s="197">
        <f t="shared" si="224"/>
        <v>0</v>
      </c>
      <c r="BJ108" s="196"/>
      <c r="BK108" s="196"/>
      <c r="BL108" s="197">
        <f t="shared" si="225"/>
        <v>0</v>
      </c>
      <c r="BM108" s="196"/>
      <c r="BN108" s="196"/>
      <c r="BO108" s="197">
        <f t="shared" si="226"/>
        <v>0</v>
      </c>
      <c r="BP108" s="196"/>
      <c r="BQ108" s="196"/>
      <c r="BR108" s="197">
        <f t="shared" si="227"/>
        <v>0</v>
      </c>
      <c r="BS108" s="196"/>
      <c r="BT108" s="196"/>
      <c r="BU108" s="197">
        <f t="shared" si="228"/>
        <v>0</v>
      </c>
      <c r="BV108" s="196"/>
      <c r="BW108" s="196"/>
      <c r="BX108" s="197">
        <f t="shared" si="229"/>
        <v>0</v>
      </c>
      <c r="BY108" s="196"/>
      <c r="BZ108" s="196"/>
      <c r="CA108" s="197">
        <f t="shared" si="230"/>
        <v>0</v>
      </c>
      <c r="CB108" s="196"/>
      <c r="CC108" s="196"/>
      <c r="CD108" s="197">
        <f t="shared" si="231"/>
        <v>0</v>
      </c>
      <c r="CE108" s="196"/>
      <c r="CF108" s="196"/>
      <c r="CG108" s="197">
        <f t="shared" si="232"/>
        <v>0</v>
      </c>
      <c r="CH108" s="196"/>
      <c r="CI108" s="196"/>
      <c r="CJ108" s="197">
        <f t="shared" si="233"/>
        <v>0</v>
      </c>
      <c r="CK108" s="196"/>
      <c r="CL108" s="196"/>
      <c r="CM108" s="197">
        <f t="shared" si="234"/>
        <v>0</v>
      </c>
      <c r="CN108" s="196"/>
      <c r="CO108" s="196"/>
      <c r="CP108" s="197">
        <f t="shared" si="235"/>
        <v>0</v>
      </c>
      <c r="CQ108" s="196"/>
      <c r="CR108" s="196"/>
      <c r="CS108" s="197">
        <f t="shared" si="236"/>
        <v>0</v>
      </c>
      <c r="CT108" s="196"/>
      <c r="CU108" s="196"/>
      <c r="CV108" s="197">
        <f t="shared" si="237"/>
        <v>0</v>
      </c>
      <c r="CW108" s="196"/>
      <c r="CX108" s="196"/>
      <c r="CY108" s="197">
        <f t="shared" si="238"/>
        <v>0</v>
      </c>
      <c r="CZ108" s="196"/>
      <c r="DA108" s="196"/>
      <c r="DB108" s="197">
        <f t="shared" si="239"/>
        <v>0</v>
      </c>
      <c r="DC108" s="196"/>
      <c r="DD108" s="196"/>
      <c r="DE108" s="197">
        <f t="shared" si="240"/>
        <v>0</v>
      </c>
      <c r="DF108" s="196"/>
      <c r="DG108" s="196"/>
      <c r="DH108" s="197">
        <f t="shared" si="241"/>
        <v>0</v>
      </c>
      <c r="DI108" s="196"/>
      <c r="DJ108" s="196"/>
      <c r="DK108" s="197">
        <f t="shared" si="242"/>
        <v>0</v>
      </c>
      <c r="DL108" s="196"/>
      <c r="DM108" s="196"/>
      <c r="DN108" s="197">
        <f t="shared" si="243"/>
        <v>0</v>
      </c>
      <c r="DO108" s="196"/>
      <c r="DP108" s="196"/>
      <c r="DQ108" s="197">
        <f t="shared" si="244"/>
        <v>0</v>
      </c>
      <c r="DR108" s="196"/>
      <c r="DS108" s="196"/>
      <c r="DT108" s="197">
        <f t="shared" si="245"/>
        <v>0</v>
      </c>
      <c r="DU108" s="196"/>
      <c r="DV108" s="196"/>
      <c r="DW108" s="197">
        <f t="shared" si="246"/>
        <v>0</v>
      </c>
      <c r="DX108" s="196"/>
      <c r="DY108" s="196"/>
      <c r="DZ108" s="197">
        <f t="shared" si="247"/>
        <v>0</v>
      </c>
      <c r="EA108" s="196"/>
      <c r="EB108" s="196"/>
      <c r="EC108" s="197">
        <f t="shared" si="248"/>
        <v>0</v>
      </c>
      <c r="ED108" s="196"/>
      <c r="EE108" s="196"/>
      <c r="EF108" s="197">
        <f t="shared" si="249"/>
        <v>0</v>
      </c>
      <c r="EG108" s="196"/>
      <c r="EH108" s="196"/>
      <c r="EI108" s="197">
        <f t="shared" si="250"/>
        <v>0</v>
      </c>
      <c r="EJ108" s="196"/>
      <c r="EK108" s="196"/>
      <c r="EL108" s="197">
        <f t="shared" si="251"/>
        <v>0</v>
      </c>
      <c r="EM108" s="196"/>
      <c r="EN108" s="196"/>
      <c r="EO108" s="197">
        <f t="shared" si="252"/>
        <v>0</v>
      </c>
      <c r="EP108" s="196"/>
      <c r="EQ108" s="196"/>
      <c r="ER108" s="197">
        <f t="shared" si="253"/>
        <v>0</v>
      </c>
      <c r="ES108" s="196"/>
      <c r="ET108" s="196"/>
      <c r="EU108" s="197">
        <f t="shared" si="254"/>
        <v>0</v>
      </c>
      <c r="EV108" s="196"/>
      <c r="EW108" s="196"/>
      <c r="EX108" s="197">
        <f t="shared" si="255"/>
        <v>0</v>
      </c>
      <c r="EY108" s="196"/>
      <c r="EZ108" s="196"/>
      <c r="FA108" s="197">
        <f t="shared" si="256"/>
        <v>0</v>
      </c>
      <c r="FB108" s="196"/>
      <c r="FC108" s="196"/>
      <c r="FD108" s="197">
        <f t="shared" si="257"/>
        <v>0</v>
      </c>
      <c r="FE108" s="196"/>
      <c r="FF108" s="196"/>
      <c r="FG108" s="197">
        <f t="shared" si="258"/>
        <v>0</v>
      </c>
      <c r="FH108" s="310"/>
      <c r="FI108" s="310"/>
      <c r="FJ108" s="197">
        <f t="shared" si="259"/>
        <v>0</v>
      </c>
    </row>
    <row r="109" spans="1:166" x14ac:dyDescent="0.2">
      <c r="A109" s="39">
        <f t="shared" si="260"/>
        <v>95</v>
      </c>
      <c r="B109" s="176"/>
      <c r="C109" s="274"/>
      <c r="D109" s="177"/>
      <c r="E109" s="38">
        <f t="shared" si="206"/>
        <v>43548</v>
      </c>
      <c r="F109" s="182"/>
      <c r="G109" s="197"/>
      <c r="H109" s="196"/>
      <c r="I109" s="196"/>
      <c r="J109" s="197">
        <f t="shared" si="207"/>
        <v>0</v>
      </c>
      <c r="K109" s="196"/>
      <c r="L109" s="196"/>
      <c r="M109" s="197">
        <f t="shared" si="208"/>
        <v>0</v>
      </c>
      <c r="N109" s="196"/>
      <c r="O109" s="196"/>
      <c r="P109" s="197">
        <f t="shared" si="209"/>
        <v>0</v>
      </c>
      <c r="Q109" s="196"/>
      <c r="R109" s="196"/>
      <c r="S109" s="197">
        <f t="shared" si="210"/>
        <v>0</v>
      </c>
      <c r="T109" s="196"/>
      <c r="U109" s="196"/>
      <c r="V109" s="197">
        <f t="shared" si="211"/>
        <v>0</v>
      </c>
      <c r="W109" s="196"/>
      <c r="X109" s="196"/>
      <c r="Y109" s="197">
        <f t="shared" si="212"/>
        <v>0</v>
      </c>
      <c r="Z109" s="196"/>
      <c r="AA109" s="196"/>
      <c r="AB109" s="197">
        <f t="shared" si="213"/>
        <v>0</v>
      </c>
      <c r="AC109" s="196"/>
      <c r="AD109" s="196"/>
      <c r="AE109" s="197">
        <f t="shared" si="214"/>
        <v>0</v>
      </c>
      <c r="AF109" s="196"/>
      <c r="AG109" s="196"/>
      <c r="AH109" s="197">
        <f t="shared" si="215"/>
        <v>0</v>
      </c>
      <c r="AI109" s="196"/>
      <c r="AJ109" s="196"/>
      <c r="AK109" s="197">
        <f t="shared" si="216"/>
        <v>0</v>
      </c>
      <c r="AL109" s="196"/>
      <c r="AM109" s="196"/>
      <c r="AN109" s="197">
        <f t="shared" si="217"/>
        <v>0</v>
      </c>
      <c r="AO109" s="196"/>
      <c r="AP109" s="196"/>
      <c r="AQ109" s="197">
        <f t="shared" si="218"/>
        <v>0</v>
      </c>
      <c r="AR109" s="196"/>
      <c r="AS109" s="196"/>
      <c r="AT109" s="197">
        <f t="shared" si="219"/>
        <v>0</v>
      </c>
      <c r="AU109" s="196"/>
      <c r="AV109" s="196"/>
      <c r="AW109" s="197">
        <f t="shared" si="220"/>
        <v>0</v>
      </c>
      <c r="AX109" s="196"/>
      <c r="AY109" s="196"/>
      <c r="AZ109" s="197">
        <f t="shared" si="221"/>
        <v>0</v>
      </c>
      <c r="BA109" s="196"/>
      <c r="BB109" s="196"/>
      <c r="BC109" s="197">
        <f t="shared" si="222"/>
        <v>0</v>
      </c>
      <c r="BD109" s="196"/>
      <c r="BE109" s="196"/>
      <c r="BF109" s="197">
        <f t="shared" si="223"/>
        <v>0</v>
      </c>
      <c r="BG109" s="196"/>
      <c r="BH109" s="196"/>
      <c r="BI109" s="197">
        <f t="shared" si="224"/>
        <v>0</v>
      </c>
      <c r="BJ109" s="196"/>
      <c r="BK109" s="196"/>
      <c r="BL109" s="197">
        <f t="shared" si="225"/>
        <v>0</v>
      </c>
      <c r="BM109" s="196"/>
      <c r="BN109" s="196"/>
      <c r="BO109" s="197">
        <f t="shared" si="226"/>
        <v>0</v>
      </c>
      <c r="BP109" s="196"/>
      <c r="BQ109" s="196"/>
      <c r="BR109" s="197">
        <f t="shared" si="227"/>
        <v>0</v>
      </c>
      <c r="BS109" s="196"/>
      <c r="BT109" s="196"/>
      <c r="BU109" s="197">
        <f t="shared" si="228"/>
        <v>0</v>
      </c>
      <c r="BV109" s="196"/>
      <c r="BW109" s="196"/>
      <c r="BX109" s="197">
        <f t="shared" si="229"/>
        <v>0</v>
      </c>
      <c r="BY109" s="196"/>
      <c r="BZ109" s="196"/>
      <c r="CA109" s="197">
        <f t="shared" si="230"/>
        <v>0</v>
      </c>
      <c r="CB109" s="196"/>
      <c r="CC109" s="196"/>
      <c r="CD109" s="197">
        <f t="shared" si="231"/>
        <v>0</v>
      </c>
      <c r="CE109" s="196"/>
      <c r="CF109" s="196"/>
      <c r="CG109" s="197">
        <f t="shared" si="232"/>
        <v>0</v>
      </c>
      <c r="CH109" s="196"/>
      <c r="CI109" s="196"/>
      <c r="CJ109" s="197">
        <f t="shared" si="233"/>
        <v>0</v>
      </c>
      <c r="CK109" s="196"/>
      <c r="CL109" s="196"/>
      <c r="CM109" s="197">
        <f t="shared" si="234"/>
        <v>0</v>
      </c>
      <c r="CN109" s="196"/>
      <c r="CO109" s="196"/>
      <c r="CP109" s="197">
        <f t="shared" si="235"/>
        <v>0</v>
      </c>
      <c r="CQ109" s="196"/>
      <c r="CR109" s="196"/>
      <c r="CS109" s="197">
        <f t="shared" si="236"/>
        <v>0</v>
      </c>
      <c r="CT109" s="196"/>
      <c r="CU109" s="196"/>
      <c r="CV109" s="197">
        <f t="shared" si="237"/>
        <v>0</v>
      </c>
      <c r="CW109" s="196"/>
      <c r="CX109" s="196"/>
      <c r="CY109" s="197">
        <f t="shared" si="238"/>
        <v>0</v>
      </c>
      <c r="CZ109" s="196"/>
      <c r="DA109" s="196"/>
      <c r="DB109" s="197">
        <f t="shared" si="239"/>
        <v>0</v>
      </c>
      <c r="DC109" s="196"/>
      <c r="DD109" s="196"/>
      <c r="DE109" s="197">
        <f t="shared" si="240"/>
        <v>0</v>
      </c>
      <c r="DF109" s="196"/>
      <c r="DG109" s="196"/>
      <c r="DH109" s="197">
        <f t="shared" si="241"/>
        <v>0</v>
      </c>
      <c r="DI109" s="196"/>
      <c r="DJ109" s="196"/>
      <c r="DK109" s="197">
        <f t="shared" si="242"/>
        <v>0</v>
      </c>
      <c r="DL109" s="196"/>
      <c r="DM109" s="196"/>
      <c r="DN109" s="197">
        <f t="shared" si="243"/>
        <v>0</v>
      </c>
      <c r="DO109" s="196"/>
      <c r="DP109" s="196"/>
      <c r="DQ109" s="197">
        <f t="shared" si="244"/>
        <v>0</v>
      </c>
      <c r="DR109" s="196"/>
      <c r="DS109" s="196"/>
      <c r="DT109" s="197">
        <f t="shared" si="245"/>
        <v>0</v>
      </c>
      <c r="DU109" s="196"/>
      <c r="DV109" s="196"/>
      <c r="DW109" s="197">
        <f t="shared" si="246"/>
        <v>0</v>
      </c>
      <c r="DX109" s="196"/>
      <c r="DY109" s="196"/>
      <c r="DZ109" s="197">
        <f t="shared" si="247"/>
        <v>0</v>
      </c>
      <c r="EA109" s="196"/>
      <c r="EB109" s="196"/>
      <c r="EC109" s="197">
        <f t="shared" si="248"/>
        <v>0</v>
      </c>
      <c r="ED109" s="196"/>
      <c r="EE109" s="196"/>
      <c r="EF109" s="197">
        <f t="shared" si="249"/>
        <v>0</v>
      </c>
      <c r="EG109" s="196"/>
      <c r="EH109" s="196"/>
      <c r="EI109" s="197">
        <f t="shared" si="250"/>
        <v>0</v>
      </c>
      <c r="EJ109" s="196"/>
      <c r="EK109" s="196"/>
      <c r="EL109" s="197">
        <f t="shared" si="251"/>
        <v>0</v>
      </c>
      <c r="EM109" s="196"/>
      <c r="EN109" s="196"/>
      <c r="EO109" s="197">
        <f t="shared" si="252"/>
        <v>0</v>
      </c>
      <c r="EP109" s="196"/>
      <c r="EQ109" s="196"/>
      <c r="ER109" s="197">
        <f t="shared" si="253"/>
        <v>0</v>
      </c>
      <c r="ES109" s="196"/>
      <c r="ET109" s="196"/>
      <c r="EU109" s="197">
        <f t="shared" si="254"/>
        <v>0</v>
      </c>
      <c r="EV109" s="196"/>
      <c r="EW109" s="196"/>
      <c r="EX109" s="197">
        <f t="shared" si="255"/>
        <v>0</v>
      </c>
      <c r="EY109" s="196"/>
      <c r="EZ109" s="196"/>
      <c r="FA109" s="197">
        <f t="shared" si="256"/>
        <v>0</v>
      </c>
      <c r="FB109" s="196"/>
      <c r="FC109" s="196"/>
      <c r="FD109" s="197">
        <f t="shared" si="257"/>
        <v>0</v>
      </c>
      <c r="FE109" s="196"/>
      <c r="FF109" s="196"/>
      <c r="FG109" s="197">
        <f t="shared" si="258"/>
        <v>0</v>
      </c>
      <c r="FH109" s="310"/>
      <c r="FI109" s="310"/>
      <c r="FJ109" s="197">
        <f t="shared" si="259"/>
        <v>0</v>
      </c>
    </row>
    <row r="110" spans="1:166" x14ac:dyDescent="0.2">
      <c r="A110" s="39">
        <f t="shared" si="260"/>
        <v>96</v>
      </c>
      <c r="B110" s="176"/>
      <c r="C110" s="274"/>
      <c r="D110" s="177"/>
      <c r="E110" s="38">
        <f t="shared" si="206"/>
        <v>43548</v>
      </c>
      <c r="F110" s="182"/>
      <c r="G110" s="197"/>
      <c r="H110" s="196"/>
      <c r="I110" s="196"/>
      <c r="J110" s="197">
        <f t="shared" si="207"/>
        <v>0</v>
      </c>
      <c r="K110" s="196"/>
      <c r="L110" s="196"/>
      <c r="M110" s="197">
        <f t="shared" si="208"/>
        <v>0</v>
      </c>
      <c r="N110" s="196"/>
      <c r="O110" s="196"/>
      <c r="P110" s="197">
        <f t="shared" si="209"/>
        <v>0</v>
      </c>
      <c r="Q110" s="196"/>
      <c r="R110" s="196"/>
      <c r="S110" s="197">
        <f t="shared" si="210"/>
        <v>0</v>
      </c>
      <c r="T110" s="196"/>
      <c r="U110" s="196"/>
      <c r="V110" s="197">
        <f t="shared" si="211"/>
        <v>0</v>
      </c>
      <c r="W110" s="196"/>
      <c r="X110" s="196"/>
      <c r="Y110" s="197">
        <f t="shared" si="212"/>
        <v>0</v>
      </c>
      <c r="Z110" s="196"/>
      <c r="AA110" s="196"/>
      <c r="AB110" s="197">
        <f t="shared" si="213"/>
        <v>0</v>
      </c>
      <c r="AC110" s="196"/>
      <c r="AD110" s="196"/>
      <c r="AE110" s="197">
        <f t="shared" si="214"/>
        <v>0</v>
      </c>
      <c r="AF110" s="196"/>
      <c r="AG110" s="196"/>
      <c r="AH110" s="197">
        <f t="shared" si="215"/>
        <v>0</v>
      </c>
      <c r="AI110" s="196"/>
      <c r="AJ110" s="196"/>
      <c r="AK110" s="197">
        <f t="shared" si="216"/>
        <v>0</v>
      </c>
      <c r="AL110" s="196"/>
      <c r="AM110" s="196"/>
      <c r="AN110" s="197">
        <f t="shared" si="217"/>
        <v>0</v>
      </c>
      <c r="AO110" s="196"/>
      <c r="AP110" s="196"/>
      <c r="AQ110" s="197">
        <f t="shared" si="218"/>
        <v>0</v>
      </c>
      <c r="AR110" s="196"/>
      <c r="AS110" s="196"/>
      <c r="AT110" s="197">
        <f t="shared" si="219"/>
        <v>0</v>
      </c>
      <c r="AU110" s="196"/>
      <c r="AV110" s="196"/>
      <c r="AW110" s="197">
        <f t="shared" si="220"/>
        <v>0</v>
      </c>
      <c r="AX110" s="196"/>
      <c r="AY110" s="196"/>
      <c r="AZ110" s="197">
        <f t="shared" si="221"/>
        <v>0</v>
      </c>
      <c r="BA110" s="196"/>
      <c r="BB110" s="196"/>
      <c r="BC110" s="197">
        <f t="shared" si="222"/>
        <v>0</v>
      </c>
      <c r="BD110" s="196"/>
      <c r="BE110" s="196"/>
      <c r="BF110" s="197">
        <f t="shared" si="223"/>
        <v>0</v>
      </c>
      <c r="BG110" s="196"/>
      <c r="BH110" s="196"/>
      <c r="BI110" s="197">
        <f t="shared" si="224"/>
        <v>0</v>
      </c>
      <c r="BJ110" s="196"/>
      <c r="BK110" s="196"/>
      <c r="BL110" s="197">
        <f t="shared" si="225"/>
        <v>0</v>
      </c>
      <c r="BM110" s="196"/>
      <c r="BN110" s="196"/>
      <c r="BO110" s="197">
        <f t="shared" si="226"/>
        <v>0</v>
      </c>
      <c r="BP110" s="196"/>
      <c r="BQ110" s="196"/>
      <c r="BR110" s="197">
        <f t="shared" si="227"/>
        <v>0</v>
      </c>
      <c r="BS110" s="196"/>
      <c r="BT110" s="196"/>
      <c r="BU110" s="197">
        <f t="shared" si="228"/>
        <v>0</v>
      </c>
      <c r="BV110" s="196"/>
      <c r="BW110" s="196"/>
      <c r="BX110" s="197">
        <f t="shared" si="229"/>
        <v>0</v>
      </c>
      <c r="BY110" s="196"/>
      <c r="BZ110" s="196"/>
      <c r="CA110" s="197">
        <f t="shared" si="230"/>
        <v>0</v>
      </c>
      <c r="CB110" s="196"/>
      <c r="CC110" s="196"/>
      <c r="CD110" s="197">
        <f t="shared" si="231"/>
        <v>0</v>
      </c>
      <c r="CE110" s="196"/>
      <c r="CF110" s="196"/>
      <c r="CG110" s="197">
        <f t="shared" si="232"/>
        <v>0</v>
      </c>
      <c r="CH110" s="196"/>
      <c r="CI110" s="196"/>
      <c r="CJ110" s="197">
        <f t="shared" si="233"/>
        <v>0</v>
      </c>
      <c r="CK110" s="196"/>
      <c r="CL110" s="196"/>
      <c r="CM110" s="197">
        <f t="shared" si="234"/>
        <v>0</v>
      </c>
      <c r="CN110" s="196"/>
      <c r="CO110" s="196"/>
      <c r="CP110" s="197">
        <f t="shared" si="235"/>
        <v>0</v>
      </c>
      <c r="CQ110" s="196"/>
      <c r="CR110" s="196"/>
      <c r="CS110" s="197">
        <f t="shared" si="236"/>
        <v>0</v>
      </c>
      <c r="CT110" s="196"/>
      <c r="CU110" s="196"/>
      <c r="CV110" s="197">
        <f t="shared" si="237"/>
        <v>0</v>
      </c>
      <c r="CW110" s="196"/>
      <c r="CX110" s="196"/>
      <c r="CY110" s="197">
        <f t="shared" si="238"/>
        <v>0</v>
      </c>
      <c r="CZ110" s="196"/>
      <c r="DA110" s="196"/>
      <c r="DB110" s="197">
        <f t="shared" si="239"/>
        <v>0</v>
      </c>
      <c r="DC110" s="196"/>
      <c r="DD110" s="196"/>
      <c r="DE110" s="197">
        <f t="shared" si="240"/>
        <v>0</v>
      </c>
      <c r="DF110" s="196"/>
      <c r="DG110" s="196"/>
      <c r="DH110" s="197">
        <f t="shared" si="241"/>
        <v>0</v>
      </c>
      <c r="DI110" s="196"/>
      <c r="DJ110" s="196"/>
      <c r="DK110" s="197">
        <f t="shared" si="242"/>
        <v>0</v>
      </c>
      <c r="DL110" s="196"/>
      <c r="DM110" s="196"/>
      <c r="DN110" s="197">
        <f t="shared" si="243"/>
        <v>0</v>
      </c>
      <c r="DO110" s="196"/>
      <c r="DP110" s="196"/>
      <c r="DQ110" s="197">
        <f t="shared" si="244"/>
        <v>0</v>
      </c>
      <c r="DR110" s="196"/>
      <c r="DS110" s="196"/>
      <c r="DT110" s="197">
        <f t="shared" si="245"/>
        <v>0</v>
      </c>
      <c r="DU110" s="196"/>
      <c r="DV110" s="196"/>
      <c r="DW110" s="197">
        <f t="shared" si="246"/>
        <v>0</v>
      </c>
      <c r="DX110" s="196"/>
      <c r="DY110" s="196"/>
      <c r="DZ110" s="197">
        <f t="shared" si="247"/>
        <v>0</v>
      </c>
      <c r="EA110" s="196"/>
      <c r="EB110" s="196"/>
      <c r="EC110" s="197">
        <f t="shared" si="248"/>
        <v>0</v>
      </c>
      <c r="ED110" s="196"/>
      <c r="EE110" s="196"/>
      <c r="EF110" s="197">
        <f t="shared" si="249"/>
        <v>0</v>
      </c>
      <c r="EG110" s="196"/>
      <c r="EH110" s="196"/>
      <c r="EI110" s="197">
        <f t="shared" si="250"/>
        <v>0</v>
      </c>
      <c r="EJ110" s="196"/>
      <c r="EK110" s="196"/>
      <c r="EL110" s="197">
        <f t="shared" si="251"/>
        <v>0</v>
      </c>
      <c r="EM110" s="196"/>
      <c r="EN110" s="196"/>
      <c r="EO110" s="197">
        <f t="shared" si="252"/>
        <v>0</v>
      </c>
      <c r="EP110" s="196"/>
      <c r="EQ110" s="196"/>
      <c r="ER110" s="197">
        <f t="shared" si="253"/>
        <v>0</v>
      </c>
      <c r="ES110" s="196"/>
      <c r="ET110" s="196"/>
      <c r="EU110" s="197">
        <f t="shared" si="254"/>
        <v>0</v>
      </c>
      <c r="EV110" s="196"/>
      <c r="EW110" s="196"/>
      <c r="EX110" s="197">
        <f t="shared" si="255"/>
        <v>0</v>
      </c>
      <c r="EY110" s="196"/>
      <c r="EZ110" s="196"/>
      <c r="FA110" s="197">
        <f t="shared" si="256"/>
        <v>0</v>
      </c>
      <c r="FB110" s="196"/>
      <c r="FC110" s="196"/>
      <c r="FD110" s="197">
        <f t="shared" si="257"/>
        <v>0</v>
      </c>
      <c r="FE110" s="196"/>
      <c r="FF110" s="196"/>
      <c r="FG110" s="197">
        <f t="shared" si="258"/>
        <v>0</v>
      </c>
      <c r="FH110" s="310"/>
      <c r="FI110" s="310"/>
      <c r="FJ110" s="197">
        <f t="shared" si="259"/>
        <v>0</v>
      </c>
    </row>
    <row r="111" spans="1:166" x14ac:dyDescent="0.2">
      <c r="A111" s="39">
        <f t="shared" si="260"/>
        <v>97</v>
      </c>
      <c r="B111" s="176"/>
      <c r="C111" s="274"/>
      <c r="D111" s="177"/>
      <c r="E111" s="38">
        <f t="shared" si="206"/>
        <v>43548</v>
      </c>
      <c r="F111" s="182"/>
      <c r="G111" s="197"/>
      <c r="H111" s="196"/>
      <c r="I111" s="196"/>
      <c r="J111" s="197">
        <f t="shared" si="207"/>
        <v>0</v>
      </c>
      <c r="K111" s="196"/>
      <c r="L111" s="196"/>
      <c r="M111" s="197">
        <f t="shared" si="208"/>
        <v>0</v>
      </c>
      <c r="N111" s="196"/>
      <c r="O111" s="196"/>
      <c r="P111" s="197">
        <f t="shared" si="209"/>
        <v>0</v>
      </c>
      <c r="Q111" s="196"/>
      <c r="R111" s="196"/>
      <c r="S111" s="197">
        <f t="shared" si="210"/>
        <v>0</v>
      </c>
      <c r="T111" s="196"/>
      <c r="U111" s="196"/>
      <c r="V111" s="197">
        <f t="shared" si="211"/>
        <v>0</v>
      </c>
      <c r="W111" s="196"/>
      <c r="X111" s="196"/>
      <c r="Y111" s="197">
        <f t="shared" si="212"/>
        <v>0</v>
      </c>
      <c r="Z111" s="196"/>
      <c r="AA111" s="196"/>
      <c r="AB111" s="197">
        <f t="shared" si="213"/>
        <v>0</v>
      </c>
      <c r="AC111" s="196"/>
      <c r="AD111" s="196"/>
      <c r="AE111" s="197">
        <f t="shared" si="214"/>
        <v>0</v>
      </c>
      <c r="AF111" s="196"/>
      <c r="AG111" s="196"/>
      <c r="AH111" s="197">
        <f t="shared" si="215"/>
        <v>0</v>
      </c>
      <c r="AI111" s="196"/>
      <c r="AJ111" s="196"/>
      <c r="AK111" s="197">
        <f t="shared" si="216"/>
        <v>0</v>
      </c>
      <c r="AL111" s="196"/>
      <c r="AM111" s="196"/>
      <c r="AN111" s="197">
        <f t="shared" si="217"/>
        <v>0</v>
      </c>
      <c r="AO111" s="196"/>
      <c r="AP111" s="196"/>
      <c r="AQ111" s="197">
        <f t="shared" si="218"/>
        <v>0</v>
      </c>
      <c r="AR111" s="196"/>
      <c r="AS111" s="196"/>
      <c r="AT111" s="197">
        <f t="shared" si="219"/>
        <v>0</v>
      </c>
      <c r="AU111" s="196"/>
      <c r="AV111" s="196"/>
      <c r="AW111" s="197">
        <f t="shared" si="220"/>
        <v>0</v>
      </c>
      <c r="AX111" s="196"/>
      <c r="AY111" s="196"/>
      <c r="AZ111" s="197">
        <f t="shared" si="221"/>
        <v>0</v>
      </c>
      <c r="BA111" s="196"/>
      <c r="BB111" s="196"/>
      <c r="BC111" s="197">
        <f t="shared" si="222"/>
        <v>0</v>
      </c>
      <c r="BD111" s="196"/>
      <c r="BE111" s="196"/>
      <c r="BF111" s="197">
        <f t="shared" si="223"/>
        <v>0</v>
      </c>
      <c r="BG111" s="196"/>
      <c r="BH111" s="196"/>
      <c r="BI111" s="197">
        <f t="shared" si="224"/>
        <v>0</v>
      </c>
      <c r="BJ111" s="196"/>
      <c r="BK111" s="196"/>
      <c r="BL111" s="197">
        <f t="shared" si="225"/>
        <v>0</v>
      </c>
      <c r="BM111" s="196"/>
      <c r="BN111" s="196"/>
      <c r="BO111" s="197">
        <f t="shared" si="226"/>
        <v>0</v>
      </c>
      <c r="BP111" s="196"/>
      <c r="BQ111" s="196"/>
      <c r="BR111" s="197">
        <f t="shared" si="227"/>
        <v>0</v>
      </c>
      <c r="BS111" s="196"/>
      <c r="BT111" s="196"/>
      <c r="BU111" s="197">
        <f t="shared" si="228"/>
        <v>0</v>
      </c>
      <c r="BV111" s="196"/>
      <c r="BW111" s="196"/>
      <c r="BX111" s="197">
        <f t="shared" si="229"/>
        <v>0</v>
      </c>
      <c r="BY111" s="196"/>
      <c r="BZ111" s="196"/>
      <c r="CA111" s="197">
        <f t="shared" si="230"/>
        <v>0</v>
      </c>
      <c r="CB111" s="196"/>
      <c r="CC111" s="196"/>
      <c r="CD111" s="197">
        <f t="shared" si="231"/>
        <v>0</v>
      </c>
      <c r="CE111" s="196"/>
      <c r="CF111" s="196"/>
      <c r="CG111" s="197">
        <f t="shared" si="232"/>
        <v>0</v>
      </c>
      <c r="CH111" s="196"/>
      <c r="CI111" s="196"/>
      <c r="CJ111" s="197">
        <f t="shared" si="233"/>
        <v>0</v>
      </c>
      <c r="CK111" s="196"/>
      <c r="CL111" s="196"/>
      <c r="CM111" s="197">
        <f t="shared" si="234"/>
        <v>0</v>
      </c>
      <c r="CN111" s="196"/>
      <c r="CO111" s="196"/>
      <c r="CP111" s="197">
        <f t="shared" si="235"/>
        <v>0</v>
      </c>
      <c r="CQ111" s="196"/>
      <c r="CR111" s="196"/>
      <c r="CS111" s="197">
        <f t="shared" si="236"/>
        <v>0</v>
      </c>
      <c r="CT111" s="196"/>
      <c r="CU111" s="196"/>
      <c r="CV111" s="197">
        <f t="shared" si="237"/>
        <v>0</v>
      </c>
      <c r="CW111" s="196"/>
      <c r="CX111" s="196"/>
      <c r="CY111" s="197">
        <f t="shared" si="238"/>
        <v>0</v>
      </c>
      <c r="CZ111" s="196"/>
      <c r="DA111" s="196"/>
      <c r="DB111" s="197">
        <f t="shared" si="239"/>
        <v>0</v>
      </c>
      <c r="DC111" s="196"/>
      <c r="DD111" s="196"/>
      <c r="DE111" s="197">
        <f t="shared" si="240"/>
        <v>0</v>
      </c>
      <c r="DF111" s="196"/>
      <c r="DG111" s="196"/>
      <c r="DH111" s="197">
        <f t="shared" si="241"/>
        <v>0</v>
      </c>
      <c r="DI111" s="196"/>
      <c r="DJ111" s="196"/>
      <c r="DK111" s="197">
        <f t="shared" si="242"/>
        <v>0</v>
      </c>
      <c r="DL111" s="196"/>
      <c r="DM111" s="196"/>
      <c r="DN111" s="197">
        <f t="shared" si="243"/>
        <v>0</v>
      </c>
      <c r="DO111" s="196"/>
      <c r="DP111" s="196"/>
      <c r="DQ111" s="197">
        <f t="shared" si="244"/>
        <v>0</v>
      </c>
      <c r="DR111" s="196"/>
      <c r="DS111" s="196"/>
      <c r="DT111" s="197">
        <f t="shared" si="245"/>
        <v>0</v>
      </c>
      <c r="DU111" s="196"/>
      <c r="DV111" s="196"/>
      <c r="DW111" s="197">
        <f t="shared" si="246"/>
        <v>0</v>
      </c>
      <c r="DX111" s="196"/>
      <c r="DY111" s="196"/>
      <c r="DZ111" s="197">
        <f t="shared" si="247"/>
        <v>0</v>
      </c>
      <c r="EA111" s="196"/>
      <c r="EB111" s="196"/>
      <c r="EC111" s="197">
        <f t="shared" si="248"/>
        <v>0</v>
      </c>
      <c r="ED111" s="196"/>
      <c r="EE111" s="196"/>
      <c r="EF111" s="197">
        <f t="shared" si="249"/>
        <v>0</v>
      </c>
      <c r="EG111" s="196"/>
      <c r="EH111" s="196"/>
      <c r="EI111" s="197">
        <f t="shared" si="250"/>
        <v>0</v>
      </c>
      <c r="EJ111" s="196"/>
      <c r="EK111" s="196"/>
      <c r="EL111" s="197">
        <f t="shared" si="251"/>
        <v>0</v>
      </c>
      <c r="EM111" s="196"/>
      <c r="EN111" s="196"/>
      <c r="EO111" s="197">
        <f t="shared" si="252"/>
        <v>0</v>
      </c>
      <c r="EP111" s="196"/>
      <c r="EQ111" s="196"/>
      <c r="ER111" s="197">
        <f t="shared" si="253"/>
        <v>0</v>
      </c>
      <c r="ES111" s="196"/>
      <c r="ET111" s="196"/>
      <c r="EU111" s="197">
        <f t="shared" si="254"/>
        <v>0</v>
      </c>
      <c r="EV111" s="196"/>
      <c r="EW111" s="196"/>
      <c r="EX111" s="197">
        <f t="shared" si="255"/>
        <v>0</v>
      </c>
      <c r="EY111" s="196"/>
      <c r="EZ111" s="196"/>
      <c r="FA111" s="197">
        <f t="shared" si="256"/>
        <v>0</v>
      </c>
      <c r="FB111" s="196"/>
      <c r="FC111" s="196"/>
      <c r="FD111" s="197">
        <f t="shared" si="257"/>
        <v>0</v>
      </c>
      <c r="FE111" s="196"/>
      <c r="FF111" s="196"/>
      <c r="FG111" s="197">
        <f t="shared" si="258"/>
        <v>0</v>
      </c>
      <c r="FH111" s="310"/>
      <c r="FI111" s="310"/>
      <c r="FJ111" s="197">
        <f t="shared" si="259"/>
        <v>0</v>
      </c>
    </row>
    <row r="112" spans="1:166" x14ac:dyDescent="0.2">
      <c r="A112" s="39">
        <f t="shared" si="260"/>
        <v>98</v>
      </c>
      <c r="B112" s="176"/>
      <c r="C112" s="274"/>
      <c r="D112" s="177"/>
      <c r="E112" s="38">
        <f t="shared" si="206"/>
        <v>43548</v>
      </c>
      <c r="F112" s="182"/>
      <c r="G112" s="197"/>
      <c r="H112" s="196"/>
      <c r="I112" s="196"/>
      <c r="J112" s="197">
        <f t="shared" si="207"/>
        <v>0</v>
      </c>
      <c r="K112" s="196"/>
      <c r="L112" s="196"/>
      <c r="M112" s="197">
        <f t="shared" si="208"/>
        <v>0</v>
      </c>
      <c r="N112" s="196"/>
      <c r="O112" s="196"/>
      <c r="P112" s="197">
        <f t="shared" si="209"/>
        <v>0</v>
      </c>
      <c r="Q112" s="196"/>
      <c r="R112" s="196"/>
      <c r="S112" s="197">
        <f t="shared" si="210"/>
        <v>0</v>
      </c>
      <c r="T112" s="196"/>
      <c r="U112" s="196"/>
      <c r="V112" s="197">
        <f t="shared" si="211"/>
        <v>0</v>
      </c>
      <c r="W112" s="196"/>
      <c r="X112" s="196"/>
      <c r="Y112" s="197">
        <f t="shared" si="212"/>
        <v>0</v>
      </c>
      <c r="Z112" s="196"/>
      <c r="AA112" s="196"/>
      <c r="AB112" s="197">
        <f t="shared" si="213"/>
        <v>0</v>
      </c>
      <c r="AC112" s="196"/>
      <c r="AD112" s="196"/>
      <c r="AE112" s="197">
        <f t="shared" si="214"/>
        <v>0</v>
      </c>
      <c r="AF112" s="196"/>
      <c r="AG112" s="196"/>
      <c r="AH112" s="197">
        <f t="shared" si="215"/>
        <v>0</v>
      </c>
      <c r="AI112" s="196"/>
      <c r="AJ112" s="196"/>
      <c r="AK112" s="197">
        <f t="shared" si="216"/>
        <v>0</v>
      </c>
      <c r="AL112" s="196"/>
      <c r="AM112" s="196"/>
      <c r="AN112" s="197">
        <f t="shared" si="217"/>
        <v>0</v>
      </c>
      <c r="AO112" s="196"/>
      <c r="AP112" s="196"/>
      <c r="AQ112" s="197">
        <f t="shared" si="218"/>
        <v>0</v>
      </c>
      <c r="AR112" s="196"/>
      <c r="AS112" s="196"/>
      <c r="AT112" s="197">
        <f t="shared" si="219"/>
        <v>0</v>
      </c>
      <c r="AU112" s="196"/>
      <c r="AV112" s="196"/>
      <c r="AW112" s="197">
        <f t="shared" si="220"/>
        <v>0</v>
      </c>
      <c r="AX112" s="196"/>
      <c r="AY112" s="196"/>
      <c r="AZ112" s="197">
        <f t="shared" si="221"/>
        <v>0</v>
      </c>
      <c r="BA112" s="196"/>
      <c r="BB112" s="196"/>
      <c r="BC112" s="197">
        <f t="shared" si="222"/>
        <v>0</v>
      </c>
      <c r="BD112" s="196"/>
      <c r="BE112" s="196"/>
      <c r="BF112" s="197">
        <f t="shared" si="223"/>
        <v>0</v>
      </c>
      <c r="BG112" s="196"/>
      <c r="BH112" s="196"/>
      <c r="BI112" s="197">
        <f t="shared" si="224"/>
        <v>0</v>
      </c>
      <c r="BJ112" s="196"/>
      <c r="BK112" s="196"/>
      <c r="BL112" s="197">
        <f t="shared" si="225"/>
        <v>0</v>
      </c>
      <c r="BM112" s="196"/>
      <c r="BN112" s="196"/>
      <c r="BO112" s="197">
        <f t="shared" si="226"/>
        <v>0</v>
      </c>
      <c r="BP112" s="196"/>
      <c r="BQ112" s="196"/>
      <c r="BR112" s="197">
        <f t="shared" si="227"/>
        <v>0</v>
      </c>
      <c r="BS112" s="196"/>
      <c r="BT112" s="196"/>
      <c r="BU112" s="197">
        <f t="shared" si="228"/>
        <v>0</v>
      </c>
      <c r="BV112" s="196"/>
      <c r="BW112" s="196"/>
      <c r="BX112" s="197">
        <f t="shared" si="229"/>
        <v>0</v>
      </c>
      <c r="BY112" s="196"/>
      <c r="BZ112" s="196"/>
      <c r="CA112" s="197">
        <f t="shared" si="230"/>
        <v>0</v>
      </c>
      <c r="CB112" s="196"/>
      <c r="CC112" s="196"/>
      <c r="CD112" s="197">
        <f t="shared" si="231"/>
        <v>0</v>
      </c>
      <c r="CE112" s="196"/>
      <c r="CF112" s="196"/>
      <c r="CG112" s="197">
        <f t="shared" si="232"/>
        <v>0</v>
      </c>
      <c r="CH112" s="196"/>
      <c r="CI112" s="196"/>
      <c r="CJ112" s="197">
        <f t="shared" si="233"/>
        <v>0</v>
      </c>
      <c r="CK112" s="196"/>
      <c r="CL112" s="196"/>
      <c r="CM112" s="197">
        <f t="shared" si="234"/>
        <v>0</v>
      </c>
      <c r="CN112" s="196"/>
      <c r="CO112" s="196"/>
      <c r="CP112" s="197">
        <f t="shared" si="235"/>
        <v>0</v>
      </c>
      <c r="CQ112" s="196"/>
      <c r="CR112" s="196"/>
      <c r="CS112" s="197">
        <f t="shared" si="236"/>
        <v>0</v>
      </c>
      <c r="CT112" s="196"/>
      <c r="CU112" s="196"/>
      <c r="CV112" s="197">
        <f t="shared" si="237"/>
        <v>0</v>
      </c>
      <c r="CW112" s="196"/>
      <c r="CX112" s="196"/>
      <c r="CY112" s="197">
        <f t="shared" si="238"/>
        <v>0</v>
      </c>
      <c r="CZ112" s="196"/>
      <c r="DA112" s="196"/>
      <c r="DB112" s="197">
        <f t="shared" si="239"/>
        <v>0</v>
      </c>
      <c r="DC112" s="196"/>
      <c r="DD112" s="196"/>
      <c r="DE112" s="197">
        <f t="shared" si="240"/>
        <v>0</v>
      </c>
      <c r="DF112" s="196"/>
      <c r="DG112" s="196"/>
      <c r="DH112" s="197">
        <f t="shared" si="241"/>
        <v>0</v>
      </c>
      <c r="DI112" s="196"/>
      <c r="DJ112" s="196"/>
      <c r="DK112" s="197">
        <f t="shared" si="242"/>
        <v>0</v>
      </c>
      <c r="DL112" s="196"/>
      <c r="DM112" s="196"/>
      <c r="DN112" s="197">
        <f t="shared" si="243"/>
        <v>0</v>
      </c>
      <c r="DO112" s="196"/>
      <c r="DP112" s="196"/>
      <c r="DQ112" s="197">
        <f t="shared" si="244"/>
        <v>0</v>
      </c>
      <c r="DR112" s="196"/>
      <c r="DS112" s="196"/>
      <c r="DT112" s="197">
        <f t="shared" si="245"/>
        <v>0</v>
      </c>
      <c r="DU112" s="196"/>
      <c r="DV112" s="196"/>
      <c r="DW112" s="197">
        <f t="shared" si="246"/>
        <v>0</v>
      </c>
      <c r="DX112" s="196"/>
      <c r="DY112" s="196"/>
      <c r="DZ112" s="197">
        <f t="shared" si="247"/>
        <v>0</v>
      </c>
      <c r="EA112" s="196"/>
      <c r="EB112" s="196"/>
      <c r="EC112" s="197">
        <f t="shared" si="248"/>
        <v>0</v>
      </c>
      <c r="ED112" s="196"/>
      <c r="EE112" s="196"/>
      <c r="EF112" s="197">
        <f t="shared" si="249"/>
        <v>0</v>
      </c>
      <c r="EG112" s="196"/>
      <c r="EH112" s="196"/>
      <c r="EI112" s="197">
        <f t="shared" si="250"/>
        <v>0</v>
      </c>
      <c r="EJ112" s="196"/>
      <c r="EK112" s="196"/>
      <c r="EL112" s="197">
        <f t="shared" si="251"/>
        <v>0</v>
      </c>
      <c r="EM112" s="196"/>
      <c r="EN112" s="196"/>
      <c r="EO112" s="197">
        <f t="shared" si="252"/>
        <v>0</v>
      </c>
      <c r="EP112" s="196"/>
      <c r="EQ112" s="196"/>
      <c r="ER112" s="197">
        <f t="shared" si="253"/>
        <v>0</v>
      </c>
      <c r="ES112" s="196"/>
      <c r="ET112" s="196"/>
      <c r="EU112" s="197">
        <f t="shared" si="254"/>
        <v>0</v>
      </c>
      <c r="EV112" s="196"/>
      <c r="EW112" s="196"/>
      <c r="EX112" s="197">
        <f t="shared" si="255"/>
        <v>0</v>
      </c>
      <c r="EY112" s="196"/>
      <c r="EZ112" s="196"/>
      <c r="FA112" s="197">
        <f t="shared" si="256"/>
        <v>0</v>
      </c>
      <c r="FB112" s="196"/>
      <c r="FC112" s="196"/>
      <c r="FD112" s="197">
        <f t="shared" si="257"/>
        <v>0</v>
      </c>
      <c r="FE112" s="196"/>
      <c r="FF112" s="196"/>
      <c r="FG112" s="197">
        <f t="shared" si="258"/>
        <v>0</v>
      </c>
      <c r="FH112" s="310"/>
      <c r="FI112" s="310"/>
      <c r="FJ112" s="197">
        <f t="shared" si="259"/>
        <v>0</v>
      </c>
    </row>
    <row r="113" spans="1:166" x14ac:dyDescent="0.2">
      <c r="A113" s="39">
        <f t="shared" si="260"/>
        <v>99</v>
      </c>
      <c r="B113" s="176"/>
      <c r="C113" s="274"/>
      <c r="D113" s="177"/>
      <c r="E113" s="38">
        <f t="shared" si="206"/>
        <v>43548</v>
      </c>
      <c r="F113" s="182"/>
      <c r="G113" s="197"/>
      <c r="H113" s="196"/>
      <c r="I113" s="196"/>
      <c r="J113" s="197">
        <f t="shared" si="207"/>
        <v>0</v>
      </c>
      <c r="K113" s="196"/>
      <c r="L113" s="196"/>
      <c r="M113" s="197">
        <f t="shared" si="208"/>
        <v>0</v>
      </c>
      <c r="N113" s="196"/>
      <c r="O113" s="196"/>
      <c r="P113" s="197">
        <f t="shared" si="209"/>
        <v>0</v>
      </c>
      <c r="Q113" s="196"/>
      <c r="R113" s="196"/>
      <c r="S113" s="197">
        <f t="shared" si="210"/>
        <v>0</v>
      </c>
      <c r="T113" s="196"/>
      <c r="U113" s="196"/>
      <c r="V113" s="197">
        <f t="shared" si="211"/>
        <v>0</v>
      </c>
      <c r="W113" s="196"/>
      <c r="X113" s="196"/>
      <c r="Y113" s="197">
        <f t="shared" si="212"/>
        <v>0</v>
      </c>
      <c r="Z113" s="196"/>
      <c r="AA113" s="196"/>
      <c r="AB113" s="197">
        <f t="shared" si="213"/>
        <v>0</v>
      </c>
      <c r="AC113" s="196"/>
      <c r="AD113" s="196"/>
      <c r="AE113" s="197">
        <f t="shared" si="214"/>
        <v>0</v>
      </c>
      <c r="AF113" s="196"/>
      <c r="AG113" s="196"/>
      <c r="AH113" s="197">
        <f t="shared" si="215"/>
        <v>0</v>
      </c>
      <c r="AI113" s="196"/>
      <c r="AJ113" s="196"/>
      <c r="AK113" s="197">
        <f t="shared" si="216"/>
        <v>0</v>
      </c>
      <c r="AL113" s="196"/>
      <c r="AM113" s="196"/>
      <c r="AN113" s="197">
        <f t="shared" si="217"/>
        <v>0</v>
      </c>
      <c r="AO113" s="196"/>
      <c r="AP113" s="196"/>
      <c r="AQ113" s="197">
        <f t="shared" si="218"/>
        <v>0</v>
      </c>
      <c r="AR113" s="196"/>
      <c r="AS113" s="196"/>
      <c r="AT113" s="197">
        <f t="shared" si="219"/>
        <v>0</v>
      </c>
      <c r="AU113" s="196"/>
      <c r="AV113" s="196"/>
      <c r="AW113" s="197">
        <f t="shared" si="220"/>
        <v>0</v>
      </c>
      <c r="AX113" s="196"/>
      <c r="AY113" s="196"/>
      <c r="AZ113" s="197">
        <f t="shared" si="221"/>
        <v>0</v>
      </c>
      <c r="BA113" s="196"/>
      <c r="BB113" s="196"/>
      <c r="BC113" s="197">
        <f t="shared" si="222"/>
        <v>0</v>
      </c>
      <c r="BD113" s="196"/>
      <c r="BE113" s="196"/>
      <c r="BF113" s="197">
        <f t="shared" si="223"/>
        <v>0</v>
      </c>
      <c r="BG113" s="196"/>
      <c r="BH113" s="196"/>
      <c r="BI113" s="197">
        <f t="shared" si="224"/>
        <v>0</v>
      </c>
      <c r="BJ113" s="196"/>
      <c r="BK113" s="196"/>
      <c r="BL113" s="197">
        <f t="shared" si="225"/>
        <v>0</v>
      </c>
      <c r="BM113" s="196"/>
      <c r="BN113" s="196"/>
      <c r="BO113" s="197">
        <f t="shared" si="226"/>
        <v>0</v>
      </c>
      <c r="BP113" s="196"/>
      <c r="BQ113" s="196"/>
      <c r="BR113" s="197">
        <f t="shared" si="227"/>
        <v>0</v>
      </c>
      <c r="BS113" s="196"/>
      <c r="BT113" s="196"/>
      <c r="BU113" s="197">
        <f t="shared" si="228"/>
        <v>0</v>
      </c>
      <c r="BV113" s="196"/>
      <c r="BW113" s="196"/>
      <c r="BX113" s="197">
        <f t="shared" si="229"/>
        <v>0</v>
      </c>
      <c r="BY113" s="196"/>
      <c r="BZ113" s="196"/>
      <c r="CA113" s="197">
        <f t="shared" si="230"/>
        <v>0</v>
      </c>
      <c r="CB113" s="196"/>
      <c r="CC113" s="196"/>
      <c r="CD113" s="197">
        <f t="shared" si="231"/>
        <v>0</v>
      </c>
      <c r="CE113" s="196"/>
      <c r="CF113" s="196"/>
      <c r="CG113" s="197">
        <f t="shared" si="232"/>
        <v>0</v>
      </c>
      <c r="CH113" s="196"/>
      <c r="CI113" s="196"/>
      <c r="CJ113" s="197">
        <f>SUM(CH113:CI113)</f>
        <v>0</v>
      </c>
      <c r="CK113" s="196"/>
      <c r="CL113" s="196"/>
      <c r="CM113" s="197">
        <f t="shared" si="234"/>
        <v>0</v>
      </c>
      <c r="CN113" s="196"/>
      <c r="CO113" s="196"/>
      <c r="CP113" s="197">
        <f t="shared" si="235"/>
        <v>0</v>
      </c>
      <c r="CQ113" s="196"/>
      <c r="CR113" s="196"/>
      <c r="CS113" s="197">
        <f t="shared" si="236"/>
        <v>0</v>
      </c>
      <c r="CT113" s="196"/>
      <c r="CU113" s="196"/>
      <c r="CV113" s="197">
        <f t="shared" si="237"/>
        <v>0</v>
      </c>
      <c r="CW113" s="196"/>
      <c r="CX113" s="196"/>
      <c r="CY113" s="197">
        <f t="shared" si="238"/>
        <v>0</v>
      </c>
      <c r="CZ113" s="196"/>
      <c r="DA113" s="196"/>
      <c r="DB113" s="197">
        <f t="shared" si="239"/>
        <v>0</v>
      </c>
      <c r="DC113" s="196"/>
      <c r="DD113" s="196"/>
      <c r="DE113" s="197">
        <f t="shared" si="240"/>
        <v>0</v>
      </c>
      <c r="DF113" s="196"/>
      <c r="DG113" s="196"/>
      <c r="DH113" s="197">
        <f t="shared" si="241"/>
        <v>0</v>
      </c>
      <c r="DI113" s="196"/>
      <c r="DJ113" s="196"/>
      <c r="DK113" s="197">
        <f t="shared" si="242"/>
        <v>0</v>
      </c>
      <c r="DL113" s="196"/>
      <c r="DM113" s="196"/>
      <c r="DN113" s="197">
        <f t="shared" si="243"/>
        <v>0</v>
      </c>
      <c r="DO113" s="196"/>
      <c r="DP113" s="196"/>
      <c r="DQ113" s="197">
        <f t="shared" si="244"/>
        <v>0</v>
      </c>
      <c r="DR113" s="196"/>
      <c r="DS113" s="196"/>
      <c r="DT113" s="197">
        <f t="shared" si="245"/>
        <v>0</v>
      </c>
      <c r="DU113" s="196"/>
      <c r="DV113" s="196"/>
      <c r="DW113" s="197">
        <f t="shared" si="246"/>
        <v>0</v>
      </c>
      <c r="DX113" s="196"/>
      <c r="DY113" s="196"/>
      <c r="DZ113" s="197">
        <f t="shared" si="247"/>
        <v>0</v>
      </c>
      <c r="EA113" s="196"/>
      <c r="EB113" s="196"/>
      <c r="EC113" s="197">
        <f t="shared" si="248"/>
        <v>0</v>
      </c>
      <c r="ED113" s="196"/>
      <c r="EE113" s="196"/>
      <c r="EF113" s="197">
        <f t="shared" si="249"/>
        <v>0</v>
      </c>
      <c r="EG113" s="196"/>
      <c r="EH113" s="196"/>
      <c r="EI113" s="197">
        <f t="shared" si="250"/>
        <v>0</v>
      </c>
      <c r="EJ113" s="196"/>
      <c r="EK113" s="196"/>
      <c r="EL113" s="197">
        <f t="shared" si="251"/>
        <v>0</v>
      </c>
      <c r="EM113" s="196"/>
      <c r="EN113" s="196"/>
      <c r="EO113" s="197">
        <f t="shared" si="252"/>
        <v>0</v>
      </c>
      <c r="EP113" s="196"/>
      <c r="EQ113" s="196"/>
      <c r="ER113" s="197">
        <f t="shared" si="253"/>
        <v>0</v>
      </c>
      <c r="ES113" s="196"/>
      <c r="ET113" s="196"/>
      <c r="EU113" s="197">
        <f t="shared" si="254"/>
        <v>0</v>
      </c>
      <c r="EV113" s="196"/>
      <c r="EW113" s="196"/>
      <c r="EX113" s="197">
        <f t="shared" si="255"/>
        <v>0</v>
      </c>
      <c r="EY113" s="196"/>
      <c r="EZ113" s="196"/>
      <c r="FA113" s="197">
        <f t="shared" si="256"/>
        <v>0</v>
      </c>
      <c r="FB113" s="196"/>
      <c r="FC113" s="196"/>
      <c r="FD113" s="197">
        <f t="shared" si="257"/>
        <v>0</v>
      </c>
      <c r="FE113" s="196"/>
      <c r="FF113" s="196"/>
      <c r="FG113" s="197">
        <f t="shared" si="258"/>
        <v>0</v>
      </c>
      <c r="FH113" s="310"/>
      <c r="FI113" s="310"/>
      <c r="FJ113" s="197">
        <f t="shared" si="259"/>
        <v>0</v>
      </c>
    </row>
    <row r="114" spans="1:166" x14ac:dyDescent="0.2">
      <c r="A114" s="39">
        <f t="shared" si="260"/>
        <v>100</v>
      </c>
      <c r="B114" s="176"/>
      <c r="C114" s="274"/>
      <c r="D114" s="177"/>
      <c r="E114" s="38">
        <f t="shared" si="206"/>
        <v>43548</v>
      </c>
      <c r="F114" s="182"/>
      <c r="G114" s="197"/>
      <c r="H114" s="196"/>
      <c r="I114" s="196"/>
      <c r="J114" s="197">
        <f t="shared" si="207"/>
        <v>0</v>
      </c>
      <c r="K114" s="196"/>
      <c r="L114" s="196"/>
      <c r="M114" s="197">
        <f t="shared" si="208"/>
        <v>0</v>
      </c>
      <c r="N114" s="196"/>
      <c r="O114" s="196"/>
      <c r="P114" s="197">
        <f t="shared" si="209"/>
        <v>0</v>
      </c>
      <c r="Q114" s="196"/>
      <c r="R114" s="196"/>
      <c r="S114" s="197">
        <f t="shared" si="210"/>
        <v>0</v>
      </c>
      <c r="T114" s="196"/>
      <c r="U114" s="196"/>
      <c r="V114" s="197">
        <f t="shared" si="211"/>
        <v>0</v>
      </c>
      <c r="W114" s="196"/>
      <c r="X114" s="196"/>
      <c r="Y114" s="197">
        <f t="shared" si="212"/>
        <v>0</v>
      </c>
      <c r="Z114" s="196"/>
      <c r="AA114" s="196"/>
      <c r="AB114" s="197">
        <f t="shared" si="213"/>
        <v>0</v>
      </c>
      <c r="AC114" s="196"/>
      <c r="AD114" s="196"/>
      <c r="AE114" s="197">
        <f t="shared" si="214"/>
        <v>0</v>
      </c>
      <c r="AF114" s="196"/>
      <c r="AG114" s="196"/>
      <c r="AH114" s="197">
        <f t="shared" si="215"/>
        <v>0</v>
      </c>
      <c r="AI114" s="196"/>
      <c r="AJ114" s="196"/>
      <c r="AK114" s="197">
        <f t="shared" si="216"/>
        <v>0</v>
      </c>
      <c r="AL114" s="196"/>
      <c r="AM114" s="196"/>
      <c r="AN114" s="197">
        <f t="shared" si="217"/>
        <v>0</v>
      </c>
      <c r="AO114" s="196"/>
      <c r="AP114" s="196"/>
      <c r="AQ114" s="197">
        <f t="shared" si="218"/>
        <v>0</v>
      </c>
      <c r="AR114" s="196"/>
      <c r="AS114" s="196"/>
      <c r="AT114" s="197">
        <f t="shared" si="219"/>
        <v>0</v>
      </c>
      <c r="AU114" s="196"/>
      <c r="AV114" s="196"/>
      <c r="AW114" s="197">
        <f t="shared" si="220"/>
        <v>0</v>
      </c>
      <c r="AX114" s="196"/>
      <c r="AY114" s="196"/>
      <c r="AZ114" s="197">
        <f t="shared" si="221"/>
        <v>0</v>
      </c>
      <c r="BA114" s="196"/>
      <c r="BB114" s="196"/>
      <c r="BC114" s="197">
        <f t="shared" si="222"/>
        <v>0</v>
      </c>
      <c r="BD114" s="196"/>
      <c r="BE114" s="196"/>
      <c r="BF114" s="197">
        <f t="shared" si="223"/>
        <v>0</v>
      </c>
      <c r="BG114" s="196"/>
      <c r="BH114" s="196"/>
      <c r="BI114" s="197">
        <f t="shared" si="224"/>
        <v>0</v>
      </c>
      <c r="BJ114" s="196"/>
      <c r="BK114" s="196"/>
      <c r="BL114" s="197">
        <f t="shared" si="225"/>
        <v>0</v>
      </c>
      <c r="BM114" s="196"/>
      <c r="BN114" s="196"/>
      <c r="BO114" s="197">
        <f t="shared" si="226"/>
        <v>0</v>
      </c>
      <c r="BP114" s="196"/>
      <c r="BQ114" s="196"/>
      <c r="BR114" s="197">
        <f t="shared" si="227"/>
        <v>0</v>
      </c>
      <c r="BS114" s="196"/>
      <c r="BT114" s="196"/>
      <c r="BU114" s="197">
        <f t="shared" si="228"/>
        <v>0</v>
      </c>
      <c r="BV114" s="196"/>
      <c r="BW114" s="196"/>
      <c r="BX114" s="197">
        <f t="shared" si="229"/>
        <v>0</v>
      </c>
      <c r="BY114" s="196"/>
      <c r="BZ114" s="196"/>
      <c r="CA114" s="197">
        <f t="shared" si="230"/>
        <v>0</v>
      </c>
      <c r="CB114" s="196"/>
      <c r="CC114" s="196"/>
      <c r="CD114" s="197">
        <f t="shared" si="231"/>
        <v>0</v>
      </c>
      <c r="CE114" s="196"/>
      <c r="CF114" s="196"/>
      <c r="CG114" s="197">
        <f t="shared" si="232"/>
        <v>0</v>
      </c>
      <c r="CH114" s="196"/>
      <c r="CI114" s="196"/>
      <c r="CJ114" s="197">
        <f>SUM(CH114:CI114)</f>
        <v>0</v>
      </c>
      <c r="CK114" s="196"/>
      <c r="CL114" s="196"/>
      <c r="CM114" s="197">
        <f t="shared" si="234"/>
        <v>0</v>
      </c>
      <c r="CN114" s="196"/>
      <c r="CO114" s="196"/>
      <c r="CP114" s="197">
        <f t="shared" si="235"/>
        <v>0</v>
      </c>
      <c r="CQ114" s="196"/>
      <c r="CR114" s="196"/>
      <c r="CS114" s="197">
        <f t="shared" si="236"/>
        <v>0</v>
      </c>
      <c r="CT114" s="196"/>
      <c r="CU114" s="196"/>
      <c r="CV114" s="197">
        <f t="shared" si="237"/>
        <v>0</v>
      </c>
      <c r="CW114" s="196"/>
      <c r="CX114" s="196"/>
      <c r="CY114" s="197">
        <f t="shared" si="238"/>
        <v>0</v>
      </c>
      <c r="CZ114" s="196"/>
      <c r="DA114" s="196"/>
      <c r="DB114" s="197">
        <f t="shared" si="239"/>
        <v>0</v>
      </c>
      <c r="DC114" s="196"/>
      <c r="DD114" s="196"/>
      <c r="DE114" s="197">
        <f t="shared" si="240"/>
        <v>0</v>
      </c>
      <c r="DF114" s="196"/>
      <c r="DG114" s="196"/>
      <c r="DH114" s="197">
        <f t="shared" si="241"/>
        <v>0</v>
      </c>
      <c r="DI114" s="196"/>
      <c r="DJ114" s="196"/>
      <c r="DK114" s="197">
        <f t="shared" si="242"/>
        <v>0</v>
      </c>
      <c r="DL114" s="196"/>
      <c r="DM114" s="196"/>
      <c r="DN114" s="197">
        <f t="shared" si="243"/>
        <v>0</v>
      </c>
      <c r="DO114" s="196"/>
      <c r="DP114" s="196"/>
      <c r="DQ114" s="197">
        <f t="shared" si="244"/>
        <v>0</v>
      </c>
      <c r="DR114" s="196"/>
      <c r="DS114" s="196"/>
      <c r="DT114" s="197">
        <f t="shared" si="245"/>
        <v>0</v>
      </c>
      <c r="DU114" s="196"/>
      <c r="DV114" s="196"/>
      <c r="DW114" s="197">
        <f t="shared" si="246"/>
        <v>0</v>
      </c>
      <c r="DX114" s="196"/>
      <c r="DY114" s="196"/>
      <c r="DZ114" s="197">
        <f t="shared" si="247"/>
        <v>0</v>
      </c>
      <c r="EA114" s="196"/>
      <c r="EB114" s="196"/>
      <c r="EC114" s="197">
        <f t="shared" si="248"/>
        <v>0</v>
      </c>
      <c r="ED114" s="196"/>
      <c r="EE114" s="196"/>
      <c r="EF114" s="197">
        <f t="shared" si="249"/>
        <v>0</v>
      </c>
      <c r="EG114" s="196"/>
      <c r="EH114" s="196"/>
      <c r="EI114" s="197">
        <f t="shared" si="250"/>
        <v>0</v>
      </c>
      <c r="EJ114" s="196"/>
      <c r="EK114" s="196"/>
      <c r="EL114" s="197">
        <f t="shared" si="251"/>
        <v>0</v>
      </c>
      <c r="EM114" s="196"/>
      <c r="EN114" s="196"/>
      <c r="EO114" s="197">
        <f t="shared" si="252"/>
        <v>0</v>
      </c>
      <c r="EP114" s="196"/>
      <c r="EQ114" s="196"/>
      <c r="ER114" s="197">
        <f t="shared" si="253"/>
        <v>0</v>
      </c>
      <c r="ES114" s="196"/>
      <c r="ET114" s="196"/>
      <c r="EU114" s="197">
        <f t="shared" si="254"/>
        <v>0</v>
      </c>
      <c r="EV114" s="196"/>
      <c r="EW114" s="196"/>
      <c r="EX114" s="197">
        <f t="shared" si="255"/>
        <v>0</v>
      </c>
      <c r="EY114" s="196"/>
      <c r="EZ114" s="196"/>
      <c r="FA114" s="197">
        <f t="shared" si="256"/>
        <v>0</v>
      </c>
      <c r="FB114" s="196"/>
      <c r="FC114" s="196"/>
      <c r="FD114" s="197">
        <f t="shared" si="257"/>
        <v>0</v>
      </c>
      <c r="FE114" s="196"/>
      <c r="FF114" s="196"/>
      <c r="FG114" s="197">
        <f t="shared" si="258"/>
        <v>0</v>
      </c>
      <c r="FH114" s="310"/>
      <c r="FI114" s="310"/>
      <c r="FJ114" s="197">
        <f t="shared" si="259"/>
        <v>0</v>
      </c>
    </row>
    <row r="115" spans="1:166" s="41" customFormat="1" ht="13.5" thickBot="1" x14ac:dyDescent="0.25">
      <c r="B115" s="189"/>
      <c r="C115" s="189"/>
      <c r="D115" s="189"/>
      <c r="E115" s="189"/>
      <c r="F115" s="189" t="s">
        <v>78</v>
      </c>
      <c r="G115" s="199"/>
      <c r="H115" s="198">
        <f t="shared" ref="H115:J115" si="261">SUM(H15:H114)</f>
        <v>0</v>
      </c>
      <c r="I115" s="198">
        <f t="shared" si="261"/>
        <v>0</v>
      </c>
      <c r="J115" s="198">
        <f t="shared" si="261"/>
        <v>0</v>
      </c>
      <c r="K115" s="198">
        <f t="shared" ref="K115" si="262">SUM(K15:K114)</f>
        <v>0</v>
      </c>
      <c r="L115" s="198">
        <f t="shared" ref="L115" si="263">SUM(L15:L114)</f>
        <v>0</v>
      </c>
      <c r="M115" s="198">
        <f t="shared" ref="M115:DK115" si="264">SUM(M15:M114)</f>
        <v>0</v>
      </c>
      <c r="N115" s="198">
        <f t="shared" si="264"/>
        <v>0</v>
      </c>
      <c r="O115" s="198">
        <f t="shared" si="264"/>
        <v>0</v>
      </c>
      <c r="P115" s="198">
        <f t="shared" si="264"/>
        <v>0</v>
      </c>
      <c r="Q115" s="198">
        <f t="shared" ref="Q115:BC115" si="265">SUM(Q15:Q114)</f>
        <v>0</v>
      </c>
      <c r="R115" s="198">
        <f t="shared" si="265"/>
        <v>0</v>
      </c>
      <c r="S115" s="198">
        <f t="shared" si="265"/>
        <v>0</v>
      </c>
      <c r="T115" s="198">
        <f t="shared" si="265"/>
        <v>0</v>
      </c>
      <c r="U115" s="198">
        <f t="shared" si="265"/>
        <v>0</v>
      </c>
      <c r="V115" s="198">
        <f t="shared" si="265"/>
        <v>0</v>
      </c>
      <c r="W115" s="198">
        <f t="shared" si="265"/>
        <v>0</v>
      </c>
      <c r="X115" s="198">
        <f t="shared" si="265"/>
        <v>0</v>
      </c>
      <c r="Y115" s="198">
        <f t="shared" si="265"/>
        <v>0</v>
      </c>
      <c r="Z115" s="198">
        <f t="shared" si="265"/>
        <v>0</v>
      </c>
      <c r="AA115" s="198">
        <f t="shared" si="265"/>
        <v>0</v>
      </c>
      <c r="AB115" s="198">
        <f t="shared" si="265"/>
        <v>0</v>
      </c>
      <c r="AC115" s="198">
        <f t="shared" si="265"/>
        <v>0</v>
      </c>
      <c r="AD115" s="198">
        <f t="shared" si="265"/>
        <v>0</v>
      </c>
      <c r="AE115" s="198">
        <f t="shared" si="265"/>
        <v>0</v>
      </c>
      <c r="AF115" s="198">
        <f t="shared" si="265"/>
        <v>0</v>
      </c>
      <c r="AG115" s="198">
        <f t="shared" si="265"/>
        <v>0</v>
      </c>
      <c r="AH115" s="198">
        <f t="shared" si="265"/>
        <v>0</v>
      </c>
      <c r="AI115" s="198">
        <f t="shared" si="265"/>
        <v>0</v>
      </c>
      <c r="AJ115" s="198">
        <f t="shared" si="265"/>
        <v>0</v>
      </c>
      <c r="AK115" s="198">
        <f t="shared" si="265"/>
        <v>0</v>
      </c>
      <c r="AL115" s="198">
        <f t="shared" si="265"/>
        <v>0</v>
      </c>
      <c r="AM115" s="198">
        <f t="shared" si="265"/>
        <v>0</v>
      </c>
      <c r="AN115" s="198">
        <f t="shared" si="265"/>
        <v>0</v>
      </c>
      <c r="AO115" s="198">
        <f t="shared" si="265"/>
        <v>0</v>
      </c>
      <c r="AP115" s="198">
        <f t="shared" si="265"/>
        <v>0</v>
      </c>
      <c r="AQ115" s="198">
        <f t="shared" si="265"/>
        <v>0</v>
      </c>
      <c r="AR115" s="198">
        <f t="shared" si="265"/>
        <v>0</v>
      </c>
      <c r="AS115" s="198">
        <f t="shared" si="265"/>
        <v>0</v>
      </c>
      <c r="AT115" s="198">
        <f t="shared" si="265"/>
        <v>0</v>
      </c>
      <c r="AU115" s="198">
        <f t="shared" si="265"/>
        <v>0</v>
      </c>
      <c r="AV115" s="198">
        <f t="shared" si="265"/>
        <v>0</v>
      </c>
      <c r="AW115" s="198">
        <f t="shared" si="265"/>
        <v>0</v>
      </c>
      <c r="AX115" s="198">
        <f t="shared" si="265"/>
        <v>0</v>
      </c>
      <c r="AY115" s="198">
        <f t="shared" si="265"/>
        <v>0</v>
      </c>
      <c r="AZ115" s="198">
        <f t="shared" si="265"/>
        <v>0</v>
      </c>
      <c r="BA115" s="198">
        <f t="shared" si="265"/>
        <v>0</v>
      </c>
      <c r="BB115" s="198">
        <f t="shared" si="265"/>
        <v>0</v>
      </c>
      <c r="BC115" s="198">
        <f t="shared" si="265"/>
        <v>0</v>
      </c>
      <c r="BD115" s="198">
        <f t="shared" si="264"/>
        <v>0</v>
      </c>
      <c r="BE115" s="198">
        <f t="shared" si="264"/>
        <v>0</v>
      </c>
      <c r="BF115" s="198">
        <f t="shared" si="264"/>
        <v>0</v>
      </c>
      <c r="BG115" s="198">
        <f t="shared" si="264"/>
        <v>0</v>
      </c>
      <c r="BH115" s="198">
        <f t="shared" si="264"/>
        <v>0</v>
      </c>
      <c r="BI115" s="198">
        <f t="shared" si="264"/>
        <v>0</v>
      </c>
      <c r="BJ115" s="198">
        <f t="shared" si="264"/>
        <v>0</v>
      </c>
      <c r="BK115" s="198">
        <f t="shared" si="264"/>
        <v>0</v>
      </c>
      <c r="BL115" s="198">
        <f t="shared" si="264"/>
        <v>0</v>
      </c>
      <c r="BM115" s="198">
        <f t="shared" si="264"/>
        <v>0</v>
      </c>
      <c r="BN115" s="198">
        <f t="shared" si="264"/>
        <v>0</v>
      </c>
      <c r="BO115" s="198">
        <f t="shared" si="264"/>
        <v>0</v>
      </c>
      <c r="BP115" s="198">
        <f t="shared" si="264"/>
        <v>0</v>
      </c>
      <c r="BQ115" s="198">
        <f t="shared" si="264"/>
        <v>0</v>
      </c>
      <c r="BR115" s="198">
        <f t="shared" si="264"/>
        <v>0</v>
      </c>
      <c r="BS115" s="198">
        <f t="shared" si="264"/>
        <v>0</v>
      </c>
      <c r="BT115" s="198">
        <f t="shared" si="264"/>
        <v>0</v>
      </c>
      <c r="BU115" s="198">
        <f t="shared" si="264"/>
        <v>0</v>
      </c>
      <c r="BV115" s="198">
        <f t="shared" si="264"/>
        <v>0</v>
      </c>
      <c r="BW115" s="198">
        <f t="shared" si="264"/>
        <v>0</v>
      </c>
      <c r="BX115" s="198">
        <f t="shared" si="264"/>
        <v>0</v>
      </c>
      <c r="BY115" s="198">
        <f t="shared" si="264"/>
        <v>0</v>
      </c>
      <c r="BZ115" s="198">
        <f t="shared" si="264"/>
        <v>0</v>
      </c>
      <c r="CA115" s="198">
        <f t="shared" si="264"/>
        <v>0</v>
      </c>
      <c r="CB115" s="198">
        <f t="shared" si="264"/>
        <v>0</v>
      </c>
      <c r="CC115" s="198">
        <f t="shared" si="264"/>
        <v>0</v>
      </c>
      <c r="CD115" s="198">
        <f t="shared" si="264"/>
        <v>0</v>
      </c>
      <c r="CE115" s="198">
        <f t="shared" si="264"/>
        <v>0</v>
      </c>
      <c r="CF115" s="198">
        <f t="shared" si="264"/>
        <v>0</v>
      </c>
      <c r="CG115" s="198">
        <f t="shared" si="264"/>
        <v>0</v>
      </c>
      <c r="CH115" s="198">
        <f t="shared" si="264"/>
        <v>0</v>
      </c>
      <c r="CI115" s="198">
        <f t="shared" si="264"/>
        <v>0</v>
      </c>
      <c r="CJ115" s="198">
        <f t="shared" si="264"/>
        <v>0</v>
      </c>
      <c r="CK115" s="198">
        <f t="shared" si="264"/>
        <v>0</v>
      </c>
      <c r="CL115" s="198">
        <f t="shared" si="264"/>
        <v>0</v>
      </c>
      <c r="CM115" s="198">
        <f t="shared" si="264"/>
        <v>0</v>
      </c>
      <c r="CN115" s="198">
        <f t="shared" si="264"/>
        <v>0</v>
      </c>
      <c r="CO115" s="198">
        <f t="shared" si="264"/>
        <v>0</v>
      </c>
      <c r="CP115" s="198">
        <f t="shared" si="264"/>
        <v>0</v>
      </c>
      <c r="CQ115" s="198">
        <f t="shared" si="264"/>
        <v>0</v>
      </c>
      <c r="CR115" s="198">
        <f t="shared" si="264"/>
        <v>0</v>
      </c>
      <c r="CS115" s="198">
        <f t="shared" si="264"/>
        <v>0</v>
      </c>
      <c r="CT115" s="198">
        <f t="shared" si="264"/>
        <v>0</v>
      </c>
      <c r="CU115" s="198">
        <f t="shared" si="264"/>
        <v>0</v>
      </c>
      <c r="CV115" s="198">
        <f t="shared" si="264"/>
        <v>0</v>
      </c>
      <c r="CW115" s="198">
        <f t="shared" si="264"/>
        <v>0</v>
      </c>
      <c r="CX115" s="198">
        <f t="shared" si="264"/>
        <v>0</v>
      </c>
      <c r="CY115" s="198">
        <f t="shared" si="264"/>
        <v>0</v>
      </c>
      <c r="CZ115" s="198">
        <f t="shared" si="264"/>
        <v>0</v>
      </c>
      <c r="DA115" s="198">
        <f t="shared" si="264"/>
        <v>0</v>
      </c>
      <c r="DB115" s="198">
        <f t="shared" si="264"/>
        <v>0</v>
      </c>
      <c r="DC115" s="198">
        <f t="shared" si="264"/>
        <v>0</v>
      </c>
      <c r="DD115" s="198">
        <f t="shared" si="264"/>
        <v>0</v>
      </c>
      <c r="DE115" s="198">
        <f t="shared" si="264"/>
        <v>0</v>
      </c>
      <c r="DF115" s="198">
        <f t="shared" si="264"/>
        <v>0</v>
      </c>
      <c r="DG115" s="198">
        <f t="shared" si="264"/>
        <v>0</v>
      </c>
      <c r="DH115" s="198">
        <f t="shared" si="264"/>
        <v>0</v>
      </c>
      <c r="DI115" s="198">
        <f t="shared" si="264"/>
        <v>0</v>
      </c>
      <c r="DJ115" s="198">
        <f t="shared" si="264"/>
        <v>0</v>
      </c>
      <c r="DK115" s="198">
        <f t="shared" si="264"/>
        <v>0</v>
      </c>
      <c r="DL115" s="198">
        <f t="shared" ref="DL115:FJ115" si="266">SUM(DL15:DL114)</f>
        <v>0</v>
      </c>
      <c r="DM115" s="198">
        <f t="shared" si="266"/>
        <v>0</v>
      </c>
      <c r="DN115" s="198">
        <f t="shared" si="266"/>
        <v>0</v>
      </c>
      <c r="DO115" s="198">
        <f t="shared" si="266"/>
        <v>0</v>
      </c>
      <c r="DP115" s="198">
        <f t="shared" si="266"/>
        <v>0</v>
      </c>
      <c r="DQ115" s="198">
        <f t="shared" si="266"/>
        <v>0</v>
      </c>
      <c r="DR115" s="198">
        <f t="shared" si="266"/>
        <v>0</v>
      </c>
      <c r="DS115" s="198">
        <f t="shared" si="266"/>
        <v>0</v>
      </c>
      <c r="DT115" s="198">
        <f t="shared" si="266"/>
        <v>0</v>
      </c>
      <c r="DU115" s="198">
        <f t="shared" si="266"/>
        <v>0</v>
      </c>
      <c r="DV115" s="198">
        <f t="shared" si="266"/>
        <v>0</v>
      </c>
      <c r="DW115" s="198">
        <f t="shared" si="266"/>
        <v>0</v>
      </c>
      <c r="DX115" s="198">
        <f t="shared" si="266"/>
        <v>0</v>
      </c>
      <c r="DY115" s="198">
        <f t="shared" si="266"/>
        <v>0</v>
      </c>
      <c r="DZ115" s="198">
        <f t="shared" si="266"/>
        <v>0</v>
      </c>
      <c r="EA115" s="198">
        <f t="shared" si="266"/>
        <v>0</v>
      </c>
      <c r="EB115" s="198">
        <f t="shared" si="266"/>
        <v>0</v>
      </c>
      <c r="EC115" s="198">
        <f t="shared" si="266"/>
        <v>0</v>
      </c>
      <c r="ED115" s="198">
        <f t="shared" si="266"/>
        <v>0</v>
      </c>
      <c r="EE115" s="198">
        <f t="shared" si="266"/>
        <v>0</v>
      </c>
      <c r="EF115" s="198">
        <f t="shared" si="266"/>
        <v>0</v>
      </c>
      <c r="EG115" s="198">
        <f t="shared" si="266"/>
        <v>0</v>
      </c>
      <c r="EH115" s="198">
        <f t="shared" si="266"/>
        <v>0</v>
      </c>
      <c r="EI115" s="198">
        <f t="shared" si="266"/>
        <v>0</v>
      </c>
      <c r="EJ115" s="198">
        <f t="shared" si="266"/>
        <v>0</v>
      </c>
      <c r="EK115" s="198">
        <f t="shared" si="266"/>
        <v>0</v>
      </c>
      <c r="EL115" s="198">
        <f t="shared" si="266"/>
        <v>0</v>
      </c>
      <c r="EM115" s="198">
        <f t="shared" si="266"/>
        <v>0</v>
      </c>
      <c r="EN115" s="198">
        <f t="shared" si="266"/>
        <v>0</v>
      </c>
      <c r="EO115" s="198">
        <f t="shared" si="266"/>
        <v>0</v>
      </c>
      <c r="EP115" s="198">
        <f t="shared" si="266"/>
        <v>0</v>
      </c>
      <c r="EQ115" s="198">
        <f t="shared" si="266"/>
        <v>0</v>
      </c>
      <c r="ER115" s="198">
        <f t="shared" si="266"/>
        <v>0</v>
      </c>
      <c r="ES115" s="198">
        <f t="shared" si="266"/>
        <v>0</v>
      </c>
      <c r="ET115" s="198">
        <f t="shared" si="266"/>
        <v>0</v>
      </c>
      <c r="EU115" s="198">
        <f t="shared" si="266"/>
        <v>0</v>
      </c>
      <c r="EV115" s="198">
        <f t="shared" si="266"/>
        <v>0</v>
      </c>
      <c r="EW115" s="198">
        <f t="shared" si="266"/>
        <v>0</v>
      </c>
      <c r="EX115" s="198">
        <f t="shared" si="266"/>
        <v>0</v>
      </c>
      <c r="EY115" s="198">
        <f t="shared" si="266"/>
        <v>0</v>
      </c>
      <c r="EZ115" s="198">
        <f t="shared" si="266"/>
        <v>0</v>
      </c>
      <c r="FA115" s="198">
        <f t="shared" si="266"/>
        <v>0</v>
      </c>
      <c r="FB115" s="198">
        <f t="shared" si="266"/>
        <v>0</v>
      </c>
      <c r="FC115" s="198">
        <f t="shared" si="266"/>
        <v>0</v>
      </c>
      <c r="FD115" s="198">
        <f t="shared" si="266"/>
        <v>0</v>
      </c>
      <c r="FE115" s="198">
        <f t="shared" si="266"/>
        <v>0</v>
      </c>
      <c r="FF115" s="198">
        <f t="shared" si="266"/>
        <v>0</v>
      </c>
      <c r="FG115" s="198">
        <f t="shared" si="266"/>
        <v>0</v>
      </c>
      <c r="FH115" s="198">
        <f t="shared" si="266"/>
        <v>0</v>
      </c>
      <c r="FI115" s="198">
        <f t="shared" si="266"/>
        <v>0</v>
      </c>
      <c r="FJ115" s="198">
        <f t="shared" si="266"/>
        <v>0</v>
      </c>
    </row>
    <row r="116" spans="1:166" s="41" customFormat="1" ht="15.75" thickTop="1" x14ac:dyDescent="0.25">
      <c r="A116" s="54">
        <f>B9</f>
        <v>1</v>
      </c>
      <c r="B116" s="52" t="s">
        <v>121</v>
      </c>
      <c r="C116" s="238"/>
      <c r="D116" s="238"/>
      <c r="E116" s="238"/>
      <c r="F116" s="238"/>
      <c r="G116" s="199"/>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c r="CS116" s="212"/>
      <c r="CT116" s="212"/>
      <c r="CU116" s="212"/>
      <c r="CV116" s="212"/>
      <c r="CW116" s="212"/>
      <c r="CX116" s="212"/>
      <c r="CY116" s="212"/>
      <c r="CZ116" s="212"/>
      <c r="DA116" s="212"/>
      <c r="DB116" s="212"/>
      <c r="DC116" s="212"/>
      <c r="DD116" s="212"/>
      <c r="DE116" s="212"/>
      <c r="DF116" s="212"/>
      <c r="DG116" s="212"/>
      <c r="DH116" s="212"/>
      <c r="DI116" s="212"/>
      <c r="DJ116" s="212"/>
      <c r="DK116" s="212"/>
      <c r="DL116" s="212"/>
      <c r="DM116" s="212"/>
      <c r="DN116" s="212"/>
      <c r="DO116" s="212"/>
      <c r="DP116" s="212"/>
      <c r="DQ116" s="212"/>
      <c r="DR116" s="212"/>
      <c r="DS116" s="212"/>
      <c r="DT116" s="212"/>
      <c r="DU116" s="212"/>
      <c r="DV116" s="212"/>
      <c r="DW116" s="212"/>
      <c r="DX116" s="212"/>
      <c r="DY116" s="212"/>
      <c r="DZ116" s="212"/>
      <c r="EA116" s="212"/>
      <c r="EB116" s="212"/>
      <c r="EC116" s="212"/>
      <c r="ED116" s="212"/>
      <c r="EE116" s="212"/>
      <c r="EF116" s="212"/>
      <c r="EG116" s="212"/>
      <c r="EH116" s="212"/>
      <c r="EI116" s="212"/>
      <c r="EJ116" s="212"/>
      <c r="EK116" s="212"/>
      <c r="EL116" s="212"/>
      <c r="EM116" s="212"/>
      <c r="EN116" s="212"/>
      <c r="EO116" s="212"/>
      <c r="EP116" s="212"/>
      <c r="EQ116" s="212"/>
      <c r="ER116" s="212"/>
      <c r="ES116" s="212"/>
      <c r="ET116" s="212"/>
      <c r="EU116" s="212"/>
      <c r="EV116" s="212"/>
      <c r="EW116" s="212"/>
      <c r="EX116" s="212"/>
      <c r="EY116" s="212"/>
      <c r="EZ116" s="212"/>
      <c r="FA116" s="212"/>
      <c r="FB116" s="212"/>
      <c r="FC116" s="212"/>
      <c r="FD116" s="212"/>
      <c r="FE116" s="212"/>
      <c r="FF116" s="212"/>
      <c r="FG116" s="212"/>
      <c r="FH116" s="212"/>
      <c r="FI116" s="212"/>
      <c r="FJ116" s="212"/>
    </row>
    <row r="117" spans="1:166" ht="15" x14ac:dyDescent="0.25">
      <c r="A117" s="54">
        <f>+B10</f>
        <v>2</v>
      </c>
      <c r="B117" s="244" t="s">
        <v>109</v>
      </c>
    </row>
    <row r="118" spans="1:166" ht="15" x14ac:dyDescent="0.25">
      <c r="A118" s="54">
        <f>B13</f>
        <v>3</v>
      </c>
      <c r="B118" s="52" t="s">
        <v>79</v>
      </c>
    </row>
    <row r="119" spans="1:166" ht="15" x14ac:dyDescent="0.25">
      <c r="A119" s="54">
        <f>+C13</f>
        <v>4</v>
      </c>
      <c r="B119" s="52" t="s">
        <v>80</v>
      </c>
    </row>
    <row r="120" spans="1:166" ht="15" x14ac:dyDescent="0.25">
      <c r="A120" s="54">
        <f>+D13</f>
        <v>5</v>
      </c>
      <c r="B120" s="52" t="s">
        <v>113</v>
      </c>
    </row>
    <row r="121" spans="1:166" ht="15" x14ac:dyDescent="0.25">
      <c r="A121" s="54">
        <f>+F13</f>
        <v>6</v>
      </c>
      <c r="B121" s="188" t="s">
        <v>81</v>
      </c>
    </row>
    <row r="122" spans="1:166" ht="15" customHeight="1" x14ac:dyDescent="0.25">
      <c r="A122" s="53">
        <f>H12</f>
        <v>7</v>
      </c>
      <c r="B122" s="191" t="s">
        <v>91</v>
      </c>
    </row>
    <row r="123" spans="1:166" ht="15" customHeight="1" x14ac:dyDescent="0.25">
      <c r="A123" s="53"/>
      <c r="B123" s="190" t="s">
        <v>82</v>
      </c>
    </row>
    <row r="124" spans="1:166" ht="15" customHeight="1" x14ac:dyDescent="0.25">
      <c r="A124" s="53"/>
      <c r="B124" s="190" t="s">
        <v>83</v>
      </c>
    </row>
    <row r="125" spans="1:166" s="36" customFormat="1" x14ac:dyDescent="0.2">
      <c r="B125" s="141" t="s">
        <v>38</v>
      </c>
    </row>
    <row r="126" spans="1:166" x14ac:dyDescent="0.2"/>
    <row r="127" spans="1:166" ht="15.75" thickBot="1" x14ac:dyDescent="0.3">
      <c r="A127" s="54"/>
    </row>
    <row r="128" spans="1:166" s="56" customFormat="1" ht="15" customHeight="1" x14ac:dyDescent="0.25">
      <c r="B128" s="326" t="s">
        <v>26</v>
      </c>
      <c r="C128" s="327"/>
      <c r="D128" s="327"/>
      <c r="E128" s="327"/>
      <c r="F128" s="327"/>
      <c r="G128" s="327"/>
      <c r="H128" s="327"/>
      <c r="I128" s="327"/>
      <c r="J128" s="327"/>
      <c r="K128" s="327"/>
      <c r="L128" s="327"/>
      <c r="M128" s="327"/>
      <c r="N128" s="327"/>
      <c r="O128" s="328"/>
    </row>
    <row r="129" spans="1:15" s="56" customFormat="1" ht="122.25" customHeight="1" thickBot="1" x14ac:dyDescent="0.3">
      <c r="B129" s="317" t="s">
        <v>154</v>
      </c>
      <c r="C129" s="318"/>
      <c r="D129" s="318"/>
      <c r="E129" s="318"/>
      <c r="F129" s="318"/>
      <c r="G129" s="318"/>
      <c r="H129" s="318"/>
      <c r="I129" s="318"/>
      <c r="J129" s="318"/>
      <c r="K129" s="318"/>
      <c r="L129" s="318"/>
      <c r="M129" s="318"/>
      <c r="N129" s="318"/>
      <c r="O129" s="319"/>
    </row>
    <row r="130" spans="1:15" ht="15" x14ac:dyDescent="0.25">
      <c r="A130" s="54"/>
    </row>
    <row r="131" spans="1:15" ht="15" hidden="1" x14ac:dyDescent="0.25">
      <c r="A131" s="54"/>
    </row>
    <row r="132" spans="1:15" hidden="1" x14ac:dyDescent="0.2"/>
    <row r="133" spans="1:15" hidden="1" x14ac:dyDescent="0.2"/>
    <row r="134" spans="1:15" hidden="1" x14ac:dyDescent="0.2"/>
    <row r="135" spans="1:15" hidden="1" x14ac:dyDescent="0.2"/>
    <row r="136" spans="1:15" hidden="1" x14ac:dyDescent="0.2"/>
    <row r="137" spans="1:15" hidden="1" x14ac:dyDescent="0.2"/>
    <row r="138" spans="1:15" hidden="1" x14ac:dyDescent="0.2"/>
    <row r="139" spans="1:15" hidden="1" x14ac:dyDescent="0.2"/>
    <row r="140" spans="1:15" hidden="1" x14ac:dyDescent="0.2"/>
    <row r="141" spans="1:15" hidden="1" x14ac:dyDescent="0.2"/>
    <row r="142" spans="1:15" hidden="1" x14ac:dyDescent="0.2"/>
    <row r="143" spans="1:15" hidden="1" x14ac:dyDescent="0.2"/>
    <row r="144" spans="1:15"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sheetData>
  <sheetProtection algorithmName="SHA-512" hashValue="x8dVBBlP0oBmbcD76YIe3N94AErf5mnT7oYxhQrT7PDL6uGu6wnsuq0CzkEWuuO0VgD7ZYWOcLtOaqYjSKcISA==" saltValue="KXpDSgRbovbDg+9KmZt6og==" spinCount="100000" sheet="1" objects="1" scenarios="1" formatColumns="0" formatRows="0"/>
  <mergeCells count="2">
    <mergeCell ref="B128:O128"/>
    <mergeCell ref="B129:O129"/>
  </mergeCells>
  <conditionalFormatting sqref="L5">
    <cfRule type="cellIs" dxfId="23" priority="302" stopIfTrue="1" operator="lessThan">
      <formula>0</formula>
    </cfRule>
  </conditionalFormatting>
  <conditionalFormatting sqref="C15:C114">
    <cfRule type="duplicateValues" dxfId="22" priority="201"/>
  </conditionalFormatting>
  <conditionalFormatting sqref="B15:B114">
    <cfRule type="duplicateValues" dxfId="21" priority="202"/>
  </conditionalFormatting>
  <conditionalFormatting sqref="H15:FJ114">
    <cfRule type="cellIs" dxfId="20" priority="4" operator="lessThan">
      <formula>0</formula>
    </cfRule>
  </conditionalFormatting>
  <conditionalFormatting sqref="H11:FJ114">
    <cfRule type="expression" dxfId="19" priority="2">
      <formula>H$13&gt;$D$10</formula>
    </cfRule>
  </conditionalFormatting>
  <conditionalFormatting sqref="FH11:FJ114">
    <cfRule type="expression" dxfId="18" priority="1">
      <formula>FH$13&gt;43555</formula>
    </cfRule>
  </conditionalFormatting>
  <dataValidations xWindow="583" yWindow="600" count="5">
    <dataValidation allowBlank="1" showErrorMessage="1" prompt="Please override, if an employee leaves prior to year end. " sqref="E14:F14"/>
    <dataValidation type="list" allowBlank="1" showInputMessage="1" showErrorMessage="1" promptTitle="Current Pay Period End Date" prompt="Please select from dropdown." sqref="D10">
      <formula1>$FL$15:$FL$66</formula1>
    </dataValidation>
    <dataValidation type="date" allowBlank="1" showErrorMessage="1" errorTitle="Invalid End Date" error="Please input date within fiscal year 2017-18." promptTitle="End Date" prompt="Input Period End-Date or Leaving Date, whichever is earlier." sqref="E15:E114">
      <formula1>42917</formula1>
      <formula2>43190</formula2>
    </dataValidation>
    <dataValidation type="decimal" operator="greaterThanOrEqual" allowBlank="1" showInputMessage="1" showErrorMessage="1" error="This cell must contain a positive number." sqref="CH15:CI114 DI15:DJ114 H15:I114 BM15:BN114 BJ15:BK114 BG15:BH114 EY15:EZ114 BD15:BE114 N15:O114 K15:L114 BP15:BQ114 FB15:FC114 BS15:BT114 DC15:DD114 BY15:BZ114 DF15:DG114 EV15:EW114 CK15:CL114 BV15:BW114 CB15:CC114 CN15:CO114 FE15:FF114 CE15:CF114 CW15:CX114 CZ15:DA114 CQ15:CR114 CT15:CU114 DL15:DM114 DR15:DS114 FH15:FI114 DO15:DP114 DU15:DV114 DX15:DY114 EJ15:EK114 EA15:EB114 EG15:EH114 EM15:EN114 EP15:EQ114 ES15:ET114 ED15:EE114 Q15:R114 T15:U114 W15:X114 Z15:AA114 AC15:AD114 AF15:AG114 AI15:AJ114 AL15:AM114 AO15:AP114 AR15:AS114 AU15:AV114 AX15:AY114 BA15:BB114">
      <formula1>0</formula1>
    </dataValidation>
    <dataValidation type="list" allowBlank="1" showInputMessage="1" showErrorMessage="1" errorTitle="Please select from dropdown." error="Please select from dropdown." promptTitle="Start Date             " prompt="Please select from dropdown." sqref="D9">
      <formula1>$FO$15:$FO$21</formula1>
    </dataValidation>
  </dataValidations>
  <hyperlinks>
    <hyperlink ref="B1" location="'Instructions and contents'!A1" tooltip="Instructions and contents" display="Instructions and contents"/>
    <hyperlink ref="B2" location="'Instructions and contents'!A1" tooltip="Instructions and contents" display="&lt;Previous tab"/>
    <hyperlink ref="C2" location="'Sch B. Weekly Output'!A1" tooltip="Schedule B: Weekly Output" display="Next tab&gt;"/>
  </hyperlinks>
  <pageMargins left="0.7" right="0.7" top="0.75" bottom="0.75" header="0.3" footer="0.3"/>
  <pageSetup scale="32" fitToHeight="0" orientation="landscape" r:id="rId1"/>
  <headerFooter>
    <oddFooter>&amp;C&amp;7&amp;B&amp;"Arial"Document Classification: KPMG Confidential</oddFooter>
  </headerFooter>
  <ignoredErrors>
    <ignoredError sqref="FL16" formula="1"/>
  </ignoredErrors>
  <drawing r:id="rId2"/>
  <extLst>
    <ext xmlns:x14="http://schemas.microsoft.com/office/spreadsheetml/2009/9/main" uri="{CCE6A557-97BC-4b89-ADB6-D9C93CAAB3DF}">
      <x14:dataValidations xmlns:xm="http://schemas.microsoft.com/office/excel/2006/main" xWindow="583" yWindow="600" count="2">
        <x14:dataValidation type="date" allowBlank="1" showErrorMessage="1" errorTitle="Invalid Start Date." error="Please input a date between first pay-period Start Date selected above and last pay-period end date before 31-Mar-19 in dd-mmm-yy format." promptTitle="Start Date">
          <x14:formula1>
            <xm:f>$D$9</xm:f>
          </x14:formula1>
          <x14:formula2>
            <xm:f>'Sch D. Workings'!$L$9</xm:f>
          </x14:formula2>
          <xm:sqref>D15:D114</xm:sqref>
        </x14:dataValidation>
        <x14:dataValidation type="date" allowBlank="1" showInputMessage="1" showErrorMessage="1" errorTitle="Invalid end date." error="Please input a date between first pay-period Start Date selected above and last pay-period end date before 31-Mar-19 in dd-mmm-yy format.">
          <x14:formula1>
            <xm:f>$D$9</xm:f>
          </x14:formula1>
          <x14:formula2>
            <xm:f>'Sch D. Workings'!$L$9</xm:f>
          </x14:formula2>
          <xm:sqref>F15:F114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autoPageBreaks="0" fitToPage="1"/>
  </sheetPr>
  <dimension ref="A1:CB530"/>
  <sheetViews>
    <sheetView showGridLines="0" zoomScale="85" zoomScaleNormal="85" workbookViewId="0">
      <pane ySplit="11" topLeftCell="A12" activePane="bottomLeft" state="frozen"/>
      <selection activeCell="A2" sqref="A1:B2"/>
      <selection pane="bottomLeft" activeCell="C4" sqref="C4"/>
    </sheetView>
  </sheetViews>
  <sheetFormatPr defaultColWidth="0" defaultRowHeight="12.75" zeroHeight="1" x14ac:dyDescent="0.2"/>
  <cols>
    <col min="1" max="1" width="1.5703125" style="39" customWidth="1"/>
    <col min="2" max="2" width="13.5703125" style="39" customWidth="1"/>
    <col min="3" max="3" width="28.85546875" style="39" customWidth="1"/>
    <col min="4" max="4" width="17.28515625" style="39" customWidth="1"/>
    <col min="5" max="5" width="17.5703125" style="39" customWidth="1"/>
    <col min="6" max="6" width="19.85546875" style="39" customWidth="1"/>
    <col min="7" max="7" width="17.5703125" style="39" customWidth="1"/>
    <col min="8" max="8" width="17.28515625" style="39" customWidth="1"/>
    <col min="9" max="9" width="1.5703125" style="39" customWidth="1"/>
    <col min="10" max="10" width="18.7109375" style="39" customWidth="1"/>
    <col min="11" max="11" width="1.7109375" style="39" customWidth="1"/>
    <col min="12" max="12" width="12.85546875" style="39" customWidth="1"/>
    <col min="13" max="14" width="9.140625" style="39" customWidth="1"/>
    <col min="15" max="16384" width="9.140625" style="39" hidden="1"/>
  </cols>
  <sheetData>
    <row r="1" spans="2:80" s="56" customFormat="1" x14ac:dyDescent="0.2">
      <c r="B1" s="58" t="s">
        <v>27</v>
      </c>
      <c r="C1" s="168"/>
    </row>
    <row r="2" spans="2:80" s="56" customFormat="1" x14ac:dyDescent="0.2">
      <c r="B2" s="58" t="s">
        <v>29</v>
      </c>
      <c r="C2" s="58" t="s">
        <v>28</v>
      </c>
    </row>
    <row r="3" spans="2:80" s="56" customFormat="1" x14ac:dyDescent="0.25"/>
    <row r="4" spans="2:80" s="56" customFormat="1" ht="18" x14ac:dyDescent="0.25">
      <c r="B4" s="311" t="s">
        <v>179</v>
      </c>
      <c r="C4" s="313">
        <f>'Sch A. Input'!C4</f>
        <v>0</v>
      </c>
      <c r="D4" s="55"/>
    </row>
    <row r="5" spans="2:80" s="56" customFormat="1" ht="37.5" customHeight="1" x14ac:dyDescent="0.25">
      <c r="D5" s="137" t="s">
        <v>119</v>
      </c>
    </row>
    <row r="6" spans="2:80" s="2" customFormat="1" ht="20.25" x14ac:dyDescent="0.3">
      <c r="B6" s="138" t="s">
        <v>84</v>
      </c>
      <c r="C6" s="139"/>
      <c r="D6" s="140"/>
      <c r="E6" s="139"/>
      <c r="F6" s="139"/>
      <c r="G6" s="139"/>
      <c r="H6" s="139"/>
      <c r="I6" s="139"/>
      <c r="J6" s="139"/>
      <c r="K6" s="139"/>
      <c r="L6" s="139"/>
      <c r="M6" s="56"/>
      <c r="N6" s="56"/>
      <c r="O6" s="56"/>
      <c r="AZ6"/>
      <c r="BA6"/>
      <c r="BB6"/>
      <c r="BC6"/>
      <c r="BD6"/>
      <c r="BE6"/>
      <c r="BF6"/>
      <c r="BG6"/>
      <c r="BH6"/>
      <c r="BI6"/>
      <c r="BJ6"/>
      <c r="BK6"/>
      <c r="BL6"/>
      <c r="BM6"/>
      <c r="BN6"/>
      <c r="BO6"/>
      <c r="BP6"/>
      <c r="BQ6"/>
      <c r="BR6"/>
      <c r="BS6"/>
      <c r="BT6"/>
      <c r="BU6"/>
      <c r="BV6"/>
    </row>
    <row r="7" spans="2:80" s="2" customFormat="1" ht="20.25" x14ac:dyDescent="0.3">
      <c r="D7" s="29"/>
      <c r="M7" s="56"/>
      <c r="N7" s="56"/>
      <c r="O7" s="56"/>
      <c r="BF7"/>
      <c r="BG7"/>
      <c r="BH7"/>
      <c r="BI7"/>
      <c r="BJ7"/>
      <c r="BK7"/>
      <c r="BL7"/>
      <c r="BM7"/>
      <c r="BN7"/>
      <c r="BO7"/>
      <c r="BP7"/>
      <c r="BQ7"/>
      <c r="BR7"/>
      <c r="BS7"/>
      <c r="BT7"/>
      <c r="BU7"/>
      <c r="BV7"/>
      <c r="BW7"/>
      <c r="BX7"/>
      <c r="BY7"/>
      <c r="BZ7"/>
      <c r="CA7"/>
      <c r="CB7"/>
    </row>
    <row r="8" spans="2:80" s="2" customFormat="1" ht="15" x14ac:dyDescent="0.25">
      <c r="O8" s="56"/>
      <c r="BF8"/>
      <c r="BG8"/>
      <c r="BH8"/>
      <c r="BI8"/>
      <c r="BJ8"/>
      <c r="BK8"/>
      <c r="BL8"/>
      <c r="BM8"/>
      <c r="BN8"/>
      <c r="BO8"/>
      <c r="BP8"/>
      <c r="BQ8"/>
      <c r="BR8"/>
      <c r="BS8"/>
      <c r="BT8"/>
      <c r="BU8"/>
      <c r="BV8"/>
      <c r="BW8"/>
      <c r="BX8"/>
      <c r="BY8"/>
      <c r="BZ8"/>
      <c r="CA8"/>
      <c r="CB8"/>
    </row>
    <row r="9" spans="2:80" x14ac:dyDescent="0.2">
      <c r="D9" s="18" t="str">
        <f>'Sch A. Input'!C10</f>
        <v>Current Week End Date</v>
      </c>
      <c r="E9" s="59">
        <f>+'Sch A. Input'!$D$10</f>
        <v>43548</v>
      </c>
    </row>
    <row r="10" spans="2:80" ht="13.5" thickBot="1" x14ac:dyDescent="0.25">
      <c r="F10" s="88" t="s">
        <v>31</v>
      </c>
      <c r="G10" s="88" t="s">
        <v>31</v>
      </c>
      <c r="H10" s="88" t="s">
        <v>31</v>
      </c>
      <c r="J10" s="88" t="s">
        <v>31</v>
      </c>
      <c r="L10" s="88"/>
    </row>
    <row r="11" spans="2:80" ht="76.5" x14ac:dyDescent="0.2">
      <c r="B11" s="60" t="s">
        <v>2</v>
      </c>
      <c r="C11" s="61" t="s">
        <v>3</v>
      </c>
      <c r="D11" s="61" t="s">
        <v>102</v>
      </c>
      <c r="E11" s="61" t="s">
        <v>5</v>
      </c>
      <c r="F11" s="62" t="s">
        <v>87</v>
      </c>
      <c r="G11" s="62" t="s">
        <v>88</v>
      </c>
      <c r="H11" s="62" t="s">
        <v>89</v>
      </c>
      <c r="I11" s="142"/>
      <c r="J11" s="63" t="s">
        <v>90</v>
      </c>
      <c r="L11" s="88"/>
    </row>
    <row r="12" spans="2:80" x14ac:dyDescent="0.2">
      <c r="B12" s="64" t="str">
        <f>IF('Sch A. Input'!B15="","",'Sch A. Input'!B15)</f>
        <v/>
      </c>
      <c r="C12" s="65" t="str">
        <f>IF('Sch A. Input'!C15="","",'Sch A. Input'!C15)</f>
        <v/>
      </c>
      <c r="D12" s="66" t="str">
        <f>IF('Sch A. Input'!D15="","",'Sch A. Input'!D15)</f>
        <v/>
      </c>
      <c r="E12" s="66">
        <f>IF('Sch A. Input'!E15="","",MIN('Sch A. Input'!E15,'Sch A. Input'!F15))</f>
        <v>43548</v>
      </c>
      <c r="F12" s="200">
        <f>SUMIFS('Sch A. Input'!G15:FJ15,'Sch A. Input'!$G$14:$FJ$14,"Recurring",'Sch A. Input'!$G$13:$FJ$13,$E$9)</f>
        <v>0</v>
      </c>
      <c r="G12" s="200">
        <f>SUMIFS('Sch A. Input'!G15:FJ15,'Sch A. Input'!$G$14:$FJ$14,"One-time",'Sch A. Input'!$G$13:$FJ$13,'Sch B. Weekly Output'!$E$9)</f>
        <v>0</v>
      </c>
      <c r="H12" s="201">
        <f>SUM(F12:G12)</f>
        <v>0</v>
      </c>
      <c r="I12" s="202"/>
      <c r="J12" s="203">
        <f>IFERROR(-'Sch D. Workings'!AB17,'Sch D. Workings'!AB17)</f>
        <v>0</v>
      </c>
      <c r="L12" s="88"/>
      <c r="O12" s="39" t="s">
        <v>0</v>
      </c>
    </row>
    <row r="13" spans="2:80" x14ac:dyDescent="0.2">
      <c r="B13" s="64" t="str">
        <f>IF('Sch A. Input'!B16="","",'Sch A. Input'!B16)</f>
        <v/>
      </c>
      <c r="C13" s="65" t="str">
        <f>IF('Sch A. Input'!C16="","",'Sch A. Input'!C16)</f>
        <v/>
      </c>
      <c r="D13" s="66" t="str">
        <f>IF('Sch A. Input'!D16="","",'Sch A. Input'!D16)</f>
        <v/>
      </c>
      <c r="E13" s="66">
        <f>IF('Sch A. Input'!E16="","",MIN('Sch A. Input'!E16,'Sch A. Input'!F16))</f>
        <v>43548</v>
      </c>
      <c r="F13" s="200">
        <f>SUMIFS('Sch A. Input'!G16:FJ16,'Sch A. Input'!$G$14:$FJ$14,"Recurring",'Sch A. Input'!$G$13:$FJ$13,$E$9)</f>
        <v>0</v>
      </c>
      <c r="G13" s="200">
        <f>SUMIFS('Sch A. Input'!G16:FJ16,'Sch A. Input'!$G$14:$FJ$14,"One-time",'Sch A. Input'!$G$13:$FJ$13,'Sch B. Weekly Output'!$E$9)</f>
        <v>0</v>
      </c>
      <c r="H13" s="201">
        <f t="shared" ref="H13:H22" si="0">SUM(F13:G13)</f>
        <v>0</v>
      </c>
      <c r="I13" s="202"/>
      <c r="J13" s="203">
        <f>IFERROR(-'Sch D. Workings'!AB18,'Sch D. Workings'!AB18)</f>
        <v>0</v>
      </c>
      <c r="L13" s="88"/>
    </row>
    <row r="14" spans="2:80" x14ac:dyDescent="0.2">
      <c r="B14" s="64" t="str">
        <f>IF('Sch A. Input'!B17="","",'Sch A. Input'!B17)</f>
        <v/>
      </c>
      <c r="C14" s="65" t="str">
        <f>IF('Sch A. Input'!C17="","",'Sch A. Input'!C17)</f>
        <v/>
      </c>
      <c r="D14" s="66" t="str">
        <f>IF('Sch A. Input'!D17="","",'Sch A. Input'!D17)</f>
        <v/>
      </c>
      <c r="E14" s="66">
        <f>IF('Sch A. Input'!E17="","",MIN('Sch A. Input'!E17,'Sch A. Input'!F17))</f>
        <v>43548</v>
      </c>
      <c r="F14" s="200">
        <f>SUMIFS('Sch A. Input'!G17:FJ17,'Sch A. Input'!$G$14:$FJ$14,"Recurring",'Sch A. Input'!$G$13:$FJ$13,$E$9)</f>
        <v>0</v>
      </c>
      <c r="G14" s="200">
        <f>SUMIFS('Sch A. Input'!G17:FJ17,'Sch A. Input'!$G$14:$FJ$14,"One-time",'Sch A. Input'!$G$13:$FJ$13,'Sch B. Weekly Output'!$E$9)</f>
        <v>0</v>
      </c>
      <c r="H14" s="201">
        <f t="shared" si="0"/>
        <v>0</v>
      </c>
      <c r="I14" s="202"/>
      <c r="J14" s="203">
        <f>IFERROR(-'Sch D. Workings'!AB19,'Sch D. Workings'!AB19)</f>
        <v>0</v>
      </c>
      <c r="L14" s="88"/>
    </row>
    <row r="15" spans="2:80" x14ac:dyDescent="0.2">
      <c r="B15" s="64" t="str">
        <f>IF('Sch A. Input'!B18="","",'Sch A. Input'!B18)</f>
        <v/>
      </c>
      <c r="C15" s="65" t="str">
        <f>IF('Sch A. Input'!C18="","",'Sch A. Input'!C18)</f>
        <v/>
      </c>
      <c r="D15" s="66" t="str">
        <f>IF('Sch A. Input'!D18="","",'Sch A. Input'!D18)</f>
        <v/>
      </c>
      <c r="E15" s="66">
        <f>IF('Sch A. Input'!E18="","",MIN('Sch A. Input'!E18,'Sch A. Input'!F18))</f>
        <v>43548</v>
      </c>
      <c r="F15" s="200">
        <f>SUMIFS('Sch A. Input'!G18:FJ18,'Sch A. Input'!$G$14:$FJ$14,"Recurring",'Sch A. Input'!$G$13:$FJ$13,$E$9)</f>
        <v>0</v>
      </c>
      <c r="G15" s="200">
        <f>SUMIFS('Sch A. Input'!G18:FJ18,'Sch A. Input'!$G$14:$FJ$14,"One-time",'Sch A. Input'!$G$13:$FJ$13,'Sch B. Weekly Output'!$E$9)</f>
        <v>0</v>
      </c>
      <c r="H15" s="201">
        <f t="shared" si="0"/>
        <v>0</v>
      </c>
      <c r="I15" s="202"/>
      <c r="J15" s="203">
        <f>IFERROR(-'Sch D. Workings'!AB20,'Sch D. Workings'!AB20)</f>
        <v>0</v>
      </c>
      <c r="L15" s="88"/>
    </row>
    <row r="16" spans="2:80" x14ac:dyDescent="0.2">
      <c r="B16" s="64" t="str">
        <f>IF('Sch A. Input'!B19="","",'Sch A. Input'!B19)</f>
        <v/>
      </c>
      <c r="C16" s="65" t="str">
        <f>IF('Sch A. Input'!C19="","",'Sch A. Input'!C19)</f>
        <v/>
      </c>
      <c r="D16" s="66" t="str">
        <f>IF('Sch A. Input'!D19="","",'Sch A. Input'!D19)</f>
        <v/>
      </c>
      <c r="E16" s="66">
        <f>IF('Sch A. Input'!E19="","",MIN('Sch A. Input'!E19,'Sch A. Input'!F19))</f>
        <v>43548</v>
      </c>
      <c r="F16" s="200">
        <f>SUMIFS('Sch A. Input'!G19:FJ19,'Sch A. Input'!$G$14:$FJ$14,"Recurring",'Sch A. Input'!$G$13:$FJ$13,$E$9)</f>
        <v>0</v>
      </c>
      <c r="G16" s="200">
        <f>SUMIFS('Sch A. Input'!G19:FJ19,'Sch A. Input'!$G$14:$FJ$14,"One-time",'Sch A. Input'!$G$13:$FJ$13,'Sch B. Weekly Output'!$E$9)</f>
        <v>0</v>
      </c>
      <c r="H16" s="201">
        <f t="shared" si="0"/>
        <v>0</v>
      </c>
      <c r="I16" s="202"/>
      <c r="J16" s="203">
        <f>IFERROR(-'Sch D. Workings'!AB21,'Sch D. Workings'!AB21)</f>
        <v>0</v>
      </c>
      <c r="L16" s="88"/>
    </row>
    <row r="17" spans="2:12" x14ac:dyDescent="0.2">
      <c r="B17" s="64" t="str">
        <f>IF('Sch A. Input'!B20="","",'Sch A. Input'!B20)</f>
        <v/>
      </c>
      <c r="C17" s="65" t="str">
        <f>IF('Sch A. Input'!C20="","",'Sch A. Input'!C20)</f>
        <v/>
      </c>
      <c r="D17" s="66" t="str">
        <f>IF('Sch A. Input'!D20="","",'Sch A. Input'!D20)</f>
        <v/>
      </c>
      <c r="E17" s="66">
        <f>IF('Sch A. Input'!E20="","",MIN('Sch A. Input'!E20,'Sch A. Input'!F20))</f>
        <v>43548</v>
      </c>
      <c r="F17" s="200">
        <f>SUMIFS('Sch A. Input'!G20:FJ20,'Sch A. Input'!$G$14:$FJ$14,"Recurring",'Sch A. Input'!$G$13:$FJ$13,$E$9)</f>
        <v>0</v>
      </c>
      <c r="G17" s="200">
        <f>SUMIFS('Sch A. Input'!G20:FJ20,'Sch A. Input'!$G$14:$FJ$14,"One-time",'Sch A. Input'!$G$13:$FJ$13,'Sch B. Weekly Output'!$E$9)</f>
        <v>0</v>
      </c>
      <c r="H17" s="201">
        <f t="shared" si="0"/>
        <v>0</v>
      </c>
      <c r="I17" s="202"/>
      <c r="J17" s="203">
        <f>IFERROR(-'Sch D. Workings'!AB22,'Sch D. Workings'!AB22)</f>
        <v>0</v>
      </c>
      <c r="L17" s="88"/>
    </row>
    <row r="18" spans="2:12" x14ac:dyDescent="0.2">
      <c r="B18" s="64" t="str">
        <f>IF('Sch A. Input'!B21="","",'Sch A. Input'!B21)</f>
        <v/>
      </c>
      <c r="C18" s="65" t="str">
        <f>IF('Sch A. Input'!C21="","",'Sch A. Input'!C21)</f>
        <v/>
      </c>
      <c r="D18" s="66" t="str">
        <f>IF('Sch A. Input'!D21="","",'Sch A. Input'!D21)</f>
        <v/>
      </c>
      <c r="E18" s="66">
        <f>IF('Sch A. Input'!E21="","",MIN('Sch A. Input'!E21,'Sch A. Input'!F21))</f>
        <v>43548</v>
      </c>
      <c r="F18" s="200">
        <f>SUMIFS('Sch A. Input'!G21:FJ21,'Sch A. Input'!$G$14:$FJ$14,"Recurring",'Sch A. Input'!$G$13:$FJ$13,$E$9)</f>
        <v>0</v>
      </c>
      <c r="G18" s="200">
        <f>SUMIFS('Sch A. Input'!G21:FJ21,'Sch A. Input'!$G$14:$FJ$14,"One-time",'Sch A. Input'!$G$13:$FJ$13,'Sch B. Weekly Output'!$E$9)</f>
        <v>0</v>
      </c>
      <c r="H18" s="201">
        <f t="shared" si="0"/>
        <v>0</v>
      </c>
      <c r="I18" s="202"/>
      <c r="J18" s="203">
        <f>IFERROR(-'Sch D. Workings'!AB23,'Sch D. Workings'!AB23)</f>
        <v>0</v>
      </c>
      <c r="L18" s="88"/>
    </row>
    <row r="19" spans="2:12" x14ac:dyDescent="0.2">
      <c r="B19" s="64" t="str">
        <f>IF('Sch A. Input'!B22="","",'Sch A. Input'!B22)</f>
        <v/>
      </c>
      <c r="C19" s="65" t="str">
        <f>IF('Sch A. Input'!C22="","",'Sch A. Input'!C22)</f>
        <v/>
      </c>
      <c r="D19" s="66" t="str">
        <f>IF('Sch A. Input'!D22="","",'Sch A. Input'!D22)</f>
        <v/>
      </c>
      <c r="E19" s="66">
        <f>IF('Sch A. Input'!E22="","",MIN('Sch A. Input'!E22,'Sch A. Input'!F22))</f>
        <v>43548</v>
      </c>
      <c r="F19" s="200">
        <f>SUMIFS('Sch A. Input'!G22:FJ22,'Sch A. Input'!$G$14:$FJ$14,"Recurring",'Sch A. Input'!$G$13:$FJ$13,$E$9)</f>
        <v>0</v>
      </c>
      <c r="G19" s="200">
        <f>SUMIFS('Sch A. Input'!G22:FJ22,'Sch A. Input'!$G$14:$FJ$14,"One-time",'Sch A. Input'!$G$13:$FJ$13,'Sch B. Weekly Output'!$E$9)</f>
        <v>0</v>
      </c>
      <c r="H19" s="201">
        <f t="shared" si="0"/>
        <v>0</v>
      </c>
      <c r="I19" s="202"/>
      <c r="J19" s="203">
        <f>IFERROR(-'Sch D. Workings'!AB24,'Sch D. Workings'!AB24)</f>
        <v>0</v>
      </c>
      <c r="L19" s="88"/>
    </row>
    <row r="20" spans="2:12" x14ac:dyDescent="0.2">
      <c r="B20" s="64" t="str">
        <f>IF('Sch A. Input'!B23="","",'Sch A. Input'!B23)</f>
        <v/>
      </c>
      <c r="C20" s="65" t="str">
        <f>IF('Sch A. Input'!C23="","",'Sch A. Input'!C23)</f>
        <v/>
      </c>
      <c r="D20" s="66" t="str">
        <f>IF('Sch A. Input'!D23="","",'Sch A. Input'!D23)</f>
        <v/>
      </c>
      <c r="E20" s="66">
        <f>IF('Sch A. Input'!E23="","",MIN('Sch A. Input'!E23,'Sch A. Input'!F23))</f>
        <v>43548</v>
      </c>
      <c r="F20" s="200">
        <f>SUMIFS('Sch A. Input'!G23:FJ23,'Sch A. Input'!$G$14:$FJ$14,"Recurring",'Sch A. Input'!$G$13:$FJ$13,$E$9)</f>
        <v>0</v>
      </c>
      <c r="G20" s="200">
        <f>SUMIFS('Sch A. Input'!G23:FJ23,'Sch A. Input'!$G$14:$FJ$14,"One-time",'Sch A. Input'!$G$13:$FJ$13,'Sch B. Weekly Output'!$E$9)</f>
        <v>0</v>
      </c>
      <c r="H20" s="201">
        <f t="shared" si="0"/>
        <v>0</v>
      </c>
      <c r="I20" s="202"/>
      <c r="J20" s="203">
        <f>IFERROR(-'Sch D. Workings'!AB25,'Sch D. Workings'!AB25)</f>
        <v>0</v>
      </c>
      <c r="L20" s="88"/>
    </row>
    <row r="21" spans="2:12" x14ac:dyDescent="0.2">
      <c r="B21" s="64" t="str">
        <f>IF('Sch A. Input'!B24="","",'Sch A. Input'!B24)</f>
        <v/>
      </c>
      <c r="C21" s="65" t="str">
        <f>IF('Sch A. Input'!C24="","",'Sch A. Input'!C24)</f>
        <v/>
      </c>
      <c r="D21" s="66" t="str">
        <f>IF('Sch A. Input'!D24="","",'Sch A. Input'!D24)</f>
        <v/>
      </c>
      <c r="E21" s="66">
        <f>IF('Sch A. Input'!E24="","",MIN('Sch A. Input'!E24,'Sch A. Input'!F24))</f>
        <v>43548</v>
      </c>
      <c r="F21" s="200">
        <f>SUMIFS('Sch A. Input'!G24:FJ24,'Sch A. Input'!$G$14:$FJ$14,"Recurring",'Sch A. Input'!$G$13:$FJ$13,$E$9)</f>
        <v>0</v>
      </c>
      <c r="G21" s="200">
        <f>SUMIFS('Sch A. Input'!G24:FJ24,'Sch A. Input'!$G$14:$FJ$14,"One-time",'Sch A. Input'!$G$13:$FJ$13,'Sch B. Weekly Output'!$E$9)</f>
        <v>0</v>
      </c>
      <c r="H21" s="201">
        <f t="shared" si="0"/>
        <v>0</v>
      </c>
      <c r="I21" s="202"/>
      <c r="J21" s="203">
        <f>IFERROR(-'Sch D. Workings'!AB26,'Sch D. Workings'!AB26)</f>
        <v>0</v>
      </c>
      <c r="L21" s="88"/>
    </row>
    <row r="22" spans="2:12" x14ac:dyDescent="0.2">
      <c r="B22" s="64" t="str">
        <f>IF('Sch A. Input'!B25="","",'Sch A. Input'!B25)</f>
        <v/>
      </c>
      <c r="C22" s="65" t="str">
        <f>IF('Sch A. Input'!C25="","",'Sch A. Input'!C25)</f>
        <v/>
      </c>
      <c r="D22" s="66" t="str">
        <f>IF('Sch A. Input'!D25="","",'Sch A. Input'!D25)</f>
        <v/>
      </c>
      <c r="E22" s="66">
        <f>IF('Sch A. Input'!E25="","",MIN('Sch A. Input'!E25,'Sch A. Input'!F25))</f>
        <v>43548</v>
      </c>
      <c r="F22" s="200">
        <f>SUMIFS('Sch A. Input'!G25:FJ25,'Sch A. Input'!$G$14:$FJ$14,"Recurring",'Sch A. Input'!$G$13:$FJ$13,$E$9)</f>
        <v>0</v>
      </c>
      <c r="G22" s="200">
        <f>SUMIFS('Sch A. Input'!G25:FJ25,'Sch A. Input'!$G$14:$FJ$14,"One-time",'Sch A. Input'!$G$13:$FJ$13,'Sch B. Weekly Output'!$E$9)</f>
        <v>0</v>
      </c>
      <c r="H22" s="201">
        <f t="shared" si="0"/>
        <v>0</v>
      </c>
      <c r="I22" s="202"/>
      <c r="J22" s="203">
        <f>IFERROR(-'Sch D. Workings'!AB27,'Sch D. Workings'!AB27)</f>
        <v>0</v>
      </c>
      <c r="L22" s="88"/>
    </row>
    <row r="23" spans="2:12" x14ac:dyDescent="0.2">
      <c r="B23" s="64" t="str">
        <f>IF('Sch A. Input'!B26="","",'Sch A. Input'!B26)</f>
        <v/>
      </c>
      <c r="C23" s="65" t="str">
        <f>IF('Sch A. Input'!C26="","",'Sch A. Input'!C26)</f>
        <v/>
      </c>
      <c r="D23" s="66" t="str">
        <f>IF('Sch A. Input'!D26="","",'Sch A. Input'!D26)</f>
        <v/>
      </c>
      <c r="E23" s="66">
        <f>IF('Sch A. Input'!E26="","",MIN('Sch A. Input'!E26,'Sch A. Input'!F26))</f>
        <v>43548</v>
      </c>
      <c r="F23" s="200">
        <f>SUMIFS('Sch A. Input'!G26:FJ26,'Sch A. Input'!$G$14:$FJ$14,"Recurring",'Sch A. Input'!$G$13:$FJ$13,$E$9)</f>
        <v>0</v>
      </c>
      <c r="G23" s="200">
        <f>SUMIFS('Sch A. Input'!G26:FJ26,'Sch A. Input'!$G$14:$FJ$14,"One-time",'Sch A. Input'!$G$13:$FJ$13,'Sch B. Weekly Output'!$E$9)</f>
        <v>0</v>
      </c>
      <c r="H23" s="201">
        <f t="shared" ref="H23:H28" si="1">SUM(F23:G23)</f>
        <v>0</v>
      </c>
      <c r="I23" s="202"/>
      <c r="J23" s="203">
        <f>IFERROR(-'Sch D. Workings'!AB28,'Sch D. Workings'!AB28)</f>
        <v>0</v>
      </c>
      <c r="L23" s="88"/>
    </row>
    <row r="24" spans="2:12" x14ac:dyDescent="0.2">
      <c r="B24" s="64" t="str">
        <f>IF('Sch A. Input'!B27="","",'Sch A. Input'!B27)</f>
        <v/>
      </c>
      <c r="C24" s="65" t="str">
        <f>IF('Sch A. Input'!C27="","",'Sch A. Input'!C27)</f>
        <v/>
      </c>
      <c r="D24" s="66" t="str">
        <f>IF('Sch A. Input'!D27="","",'Sch A. Input'!D27)</f>
        <v/>
      </c>
      <c r="E24" s="66">
        <f>IF('Sch A. Input'!E27="","",MIN('Sch A. Input'!E27,'Sch A. Input'!F27))</f>
        <v>43548</v>
      </c>
      <c r="F24" s="200">
        <f>SUMIFS('Sch A. Input'!G27:FJ27,'Sch A. Input'!$G$14:$FJ$14,"Recurring",'Sch A. Input'!$G$13:$FJ$13,$E$9)</f>
        <v>0</v>
      </c>
      <c r="G24" s="200">
        <f>SUMIFS('Sch A. Input'!G27:FJ27,'Sch A. Input'!$G$14:$FJ$14,"One-time",'Sch A. Input'!$G$13:$FJ$13,'Sch B. Weekly Output'!$E$9)</f>
        <v>0</v>
      </c>
      <c r="H24" s="201">
        <f t="shared" si="1"/>
        <v>0</v>
      </c>
      <c r="I24" s="202"/>
      <c r="J24" s="203">
        <f>IFERROR(-'Sch D. Workings'!AB29,'Sch D. Workings'!AB29)</f>
        <v>0</v>
      </c>
      <c r="L24" s="88"/>
    </row>
    <row r="25" spans="2:12" x14ac:dyDescent="0.2">
      <c r="B25" s="64" t="str">
        <f>IF('Sch A. Input'!B28="","",'Sch A. Input'!B28)</f>
        <v/>
      </c>
      <c r="C25" s="65" t="str">
        <f>IF('Sch A. Input'!C28="","",'Sch A. Input'!C28)</f>
        <v/>
      </c>
      <c r="D25" s="66" t="str">
        <f>IF('Sch A. Input'!D28="","",'Sch A. Input'!D28)</f>
        <v/>
      </c>
      <c r="E25" s="66">
        <f>IF('Sch A. Input'!E28="","",MIN('Sch A. Input'!E28,'Sch A. Input'!F28))</f>
        <v>43548</v>
      </c>
      <c r="F25" s="200">
        <f>SUMIFS('Sch A. Input'!G28:FJ28,'Sch A. Input'!$G$14:$FJ$14,"Recurring",'Sch A. Input'!$G$13:$FJ$13,$E$9)</f>
        <v>0</v>
      </c>
      <c r="G25" s="200">
        <f>SUMIFS('Sch A. Input'!G28:FJ28,'Sch A. Input'!$G$14:$FJ$14,"One-time",'Sch A. Input'!$G$13:$FJ$13,'Sch B. Weekly Output'!$E$9)</f>
        <v>0</v>
      </c>
      <c r="H25" s="201">
        <f t="shared" si="1"/>
        <v>0</v>
      </c>
      <c r="I25" s="202"/>
      <c r="J25" s="203">
        <f>IFERROR(-'Sch D. Workings'!AB30,'Sch D. Workings'!AB30)</f>
        <v>0</v>
      </c>
      <c r="L25" s="88"/>
    </row>
    <row r="26" spans="2:12" x14ac:dyDescent="0.2">
      <c r="B26" s="64" t="str">
        <f>IF('Sch A. Input'!B29="","",'Sch A. Input'!B29)</f>
        <v/>
      </c>
      <c r="C26" s="65" t="str">
        <f>IF('Sch A. Input'!C29="","",'Sch A. Input'!C29)</f>
        <v/>
      </c>
      <c r="D26" s="66" t="str">
        <f>IF('Sch A. Input'!D29="","",'Sch A. Input'!D29)</f>
        <v/>
      </c>
      <c r="E26" s="66">
        <f>IF('Sch A. Input'!E29="","",MIN('Sch A. Input'!E29,'Sch A. Input'!F29))</f>
        <v>43548</v>
      </c>
      <c r="F26" s="200">
        <f>SUMIFS('Sch A. Input'!G29:FJ29,'Sch A. Input'!$G$14:$FJ$14,"Recurring",'Sch A. Input'!$G$13:$FJ$13,$E$9)</f>
        <v>0</v>
      </c>
      <c r="G26" s="200">
        <f>SUMIFS('Sch A. Input'!G29:FJ29,'Sch A. Input'!$G$14:$FJ$14,"One-time",'Sch A. Input'!$G$13:$FJ$13,'Sch B. Weekly Output'!$E$9)</f>
        <v>0</v>
      </c>
      <c r="H26" s="201">
        <f t="shared" si="1"/>
        <v>0</v>
      </c>
      <c r="I26" s="202"/>
      <c r="J26" s="203">
        <f>IFERROR(-'Sch D. Workings'!AB31,'Sch D. Workings'!AB31)</f>
        <v>0</v>
      </c>
      <c r="L26" s="88"/>
    </row>
    <row r="27" spans="2:12" x14ac:dyDescent="0.2">
      <c r="B27" s="64" t="str">
        <f>IF('Sch A. Input'!B30="","",'Sch A. Input'!B30)</f>
        <v/>
      </c>
      <c r="C27" s="65" t="str">
        <f>IF('Sch A. Input'!C30="","",'Sch A. Input'!C30)</f>
        <v/>
      </c>
      <c r="D27" s="66" t="str">
        <f>IF('Sch A. Input'!D30="","",'Sch A. Input'!D30)</f>
        <v/>
      </c>
      <c r="E27" s="66">
        <f>IF('Sch A. Input'!E30="","",MIN('Sch A. Input'!E30,'Sch A. Input'!F30))</f>
        <v>43548</v>
      </c>
      <c r="F27" s="200">
        <f>SUMIFS('Sch A. Input'!G30:FJ30,'Sch A. Input'!$G$14:$FJ$14,"Recurring",'Sch A. Input'!$G$13:$FJ$13,$E$9)</f>
        <v>0</v>
      </c>
      <c r="G27" s="200">
        <f>SUMIFS('Sch A. Input'!G30:FJ30,'Sch A. Input'!$G$14:$FJ$14,"One-time",'Sch A. Input'!$G$13:$FJ$13,'Sch B. Weekly Output'!$E$9)</f>
        <v>0</v>
      </c>
      <c r="H27" s="201">
        <f t="shared" si="1"/>
        <v>0</v>
      </c>
      <c r="I27" s="202"/>
      <c r="J27" s="203">
        <f>IFERROR(-'Sch D. Workings'!AB32,'Sch D. Workings'!AB32)</f>
        <v>0</v>
      </c>
      <c r="L27" s="88"/>
    </row>
    <row r="28" spans="2:12" x14ac:dyDescent="0.2">
      <c r="B28" s="64" t="str">
        <f>IF('Sch A. Input'!B31="","",'Sch A. Input'!B31)</f>
        <v/>
      </c>
      <c r="C28" s="65" t="str">
        <f>IF('Sch A. Input'!C31="","",'Sch A. Input'!C31)</f>
        <v/>
      </c>
      <c r="D28" s="66" t="str">
        <f>IF('Sch A. Input'!D31="","",'Sch A. Input'!D31)</f>
        <v/>
      </c>
      <c r="E28" s="66">
        <f>IF('Sch A. Input'!E31="","",MIN('Sch A. Input'!E31,'Sch A. Input'!F31))</f>
        <v>43548</v>
      </c>
      <c r="F28" s="200">
        <f>SUMIFS('Sch A. Input'!G31:FJ31,'Sch A. Input'!$G$14:$FJ$14,"Recurring",'Sch A. Input'!$G$13:$FJ$13,$E$9)</f>
        <v>0</v>
      </c>
      <c r="G28" s="200">
        <f>SUMIFS('Sch A. Input'!G31:FJ31,'Sch A. Input'!$G$14:$FJ$14,"One-time",'Sch A. Input'!$G$13:$FJ$13,'Sch B. Weekly Output'!$E$9)</f>
        <v>0</v>
      </c>
      <c r="H28" s="201">
        <f t="shared" si="1"/>
        <v>0</v>
      </c>
      <c r="I28" s="202"/>
      <c r="J28" s="203">
        <f>IFERROR(-'Sch D. Workings'!AB33,'Sch D. Workings'!AB33)</f>
        <v>0</v>
      </c>
      <c r="L28" s="88"/>
    </row>
    <row r="29" spans="2:12" x14ac:dyDescent="0.2">
      <c r="B29" s="169" t="str">
        <f>IF('Sch A. Input'!B32="","",'Sch A. Input'!B32)</f>
        <v/>
      </c>
      <c r="C29" s="170" t="str">
        <f>IF('Sch A. Input'!C32="","",'Sch A. Input'!C32)</f>
        <v/>
      </c>
      <c r="D29" s="171" t="str">
        <f>IF('Sch A. Input'!D32="","",'Sch A. Input'!D32)</f>
        <v/>
      </c>
      <c r="E29" s="171">
        <f>IF('Sch A. Input'!E32="","",MIN('Sch A. Input'!E32,'Sch A. Input'!F32))</f>
        <v>43548</v>
      </c>
      <c r="F29" s="204">
        <f>SUMIFS('Sch A. Input'!G32:FJ32,'Sch A. Input'!$G$14:$FJ$14,"Recurring",'Sch A. Input'!$G$13:$FJ$13,$E$9)</f>
        <v>0</v>
      </c>
      <c r="G29" s="204">
        <f>SUMIFS('Sch A. Input'!G32:FJ32,'Sch A. Input'!$G$14:$FJ$14,"One-time",'Sch A. Input'!$G$13:$FJ$13,'Sch B. Weekly Output'!$E$9)</f>
        <v>0</v>
      </c>
      <c r="H29" s="205">
        <f t="shared" ref="H29:H92" si="2">SUM(F29:G29)</f>
        <v>0</v>
      </c>
      <c r="I29" s="202"/>
      <c r="J29" s="206">
        <f>IFERROR(-'Sch D. Workings'!AB34,'Sch D. Workings'!AB34)</f>
        <v>0</v>
      </c>
      <c r="L29" s="88"/>
    </row>
    <row r="30" spans="2:12" x14ac:dyDescent="0.2">
      <c r="B30" s="169" t="str">
        <f>IF('Sch A. Input'!B33="","",'Sch A. Input'!B33)</f>
        <v/>
      </c>
      <c r="C30" s="170" t="str">
        <f>IF('Sch A. Input'!C33="","",'Sch A. Input'!C33)</f>
        <v/>
      </c>
      <c r="D30" s="171" t="str">
        <f>IF('Sch A. Input'!D33="","",'Sch A. Input'!D33)</f>
        <v/>
      </c>
      <c r="E30" s="171">
        <f>IF('Sch A. Input'!E33="","",MIN('Sch A. Input'!E33,'Sch A. Input'!F33))</f>
        <v>43548</v>
      </c>
      <c r="F30" s="204">
        <f>SUMIFS('Sch A. Input'!G33:FJ33,'Sch A. Input'!$G$14:$FJ$14,"Recurring",'Sch A. Input'!$G$13:$FJ$13,$E$9)</f>
        <v>0</v>
      </c>
      <c r="G30" s="204">
        <f>SUMIFS('Sch A. Input'!G33:FJ33,'Sch A. Input'!$G$14:$FJ$14,"One-time",'Sch A. Input'!$G$13:$FJ$13,'Sch B. Weekly Output'!$E$9)</f>
        <v>0</v>
      </c>
      <c r="H30" s="205">
        <f t="shared" si="2"/>
        <v>0</v>
      </c>
      <c r="I30" s="202"/>
      <c r="J30" s="206">
        <f>IFERROR(-'Sch D. Workings'!AB35,'Sch D. Workings'!AB35)</f>
        <v>0</v>
      </c>
      <c r="L30" s="88"/>
    </row>
    <row r="31" spans="2:12" x14ac:dyDescent="0.2">
      <c r="B31" s="169" t="str">
        <f>IF('Sch A. Input'!B34="","",'Sch A. Input'!B34)</f>
        <v/>
      </c>
      <c r="C31" s="170" t="str">
        <f>IF('Sch A. Input'!C34="","",'Sch A. Input'!C34)</f>
        <v/>
      </c>
      <c r="D31" s="171" t="str">
        <f>IF('Sch A. Input'!D34="","",'Sch A. Input'!D34)</f>
        <v/>
      </c>
      <c r="E31" s="171">
        <f>IF('Sch A. Input'!E34="","",MIN('Sch A. Input'!E34,'Sch A. Input'!F34))</f>
        <v>43548</v>
      </c>
      <c r="F31" s="204">
        <f>SUMIFS('Sch A. Input'!G34:FJ34,'Sch A. Input'!$G$14:$FJ$14,"Recurring",'Sch A. Input'!$G$13:$FJ$13,$E$9)</f>
        <v>0</v>
      </c>
      <c r="G31" s="204">
        <f>SUMIFS('Sch A. Input'!G34:FJ34,'Sch A. Input'!$G$14:$FJ$14,"One-time",'Sch A. Input'!$G$13:$FJ$13,'Sch B. Weekly Output'!$E$9)</f>
        <v>0</v>
      </c>
      <c r="H31" s="205">
        <f t="shared" si="2"/>
        <v>0</v>
      </c>
      <c r="I31" s="202"/>
      <c r="J31" s="206">
        <f>IFERROR(-'Sch D. Workings'!AB36,'Sch D. Workings'!AB36)</f>
        <v>0</v>
      </c>
      <c r="L31" s="88"/>
    </row>
    <row r="32" spans="2:12" x14ac:dyDescent="0.2">
      <c r="B32" s="169" t="str">
        <f>IF('Sch A. Input'!B35="","",'Sch A. Input'!B35)</f>
        <v/>
      </c>
      <c r="C32" s="170" t="str">
        <f>IF('Sch A. Input'!C35="","",'Sch A. Input'!C35)</f>
        <v/>
      </c>
      <c r="D32" s="171" t="str">
        <f>IF('Sch A. Input'!D35="","",'Sch A. Input'!D35)</f>
        <v/>
      </c>
      <c r="E32" s="171">
        <f>IF('Sch A. Input'!E35="","",MIN('Sch A. Input'!E35,'Sch A. Input'!F35))</f>
        <v>43548</v>
      </c>
      <c r="F32" s="204">
        <f>SUMIFS('Sch A. Input'!G35:FJ35,'Sch A. Input'!$G$14:$FJ$14,"Recurring",'Sch A. Input'!$G$13:$FJ$13,$E$9)</f>
        <v>0</v>
      </c>
      <c r="G32" s="204">
        <f>SUMIFS('Sch A. Input'!G35:FJ35,'Sch A. Input'!$G$14:$FJ$14,"One-time",'Sch A. Input'!$G$13:$FJ$13,'Sch B. Weekly Output'!$E$9)</f>
        <v>0</v>
      </c>
      <c r="H32" s="205">
        <f t="shared" si="2"/>
        <v>0</v>
      </c>
      <c r="I32" s="202"/>
      <c r="J32" s="206">
        <f>IFERROR(-'Sch D. Workings'!AB37,'Sch D. Workings'!AB37)</f>
        <v>0</v>
      </c>
      <c r="L32" s="88"/>
    </row>
    <row r="33" spans="2:12" x14ac:dyDescent="0.2">
      <c r="B33" s="169" t="str">
        <f>IF('Sch A. Input'!B36="","",'Sch A. Input'!B36)</f>
        <v/>
      </c>
      <c r="C33" s="170" t="str">
        <f>IF('Sch A. Input'!C36="","",'Sch A. Input'!C36)</f>
        <v/>
      </c>
      <c r="D33" s="171" t="str">
        <f>IF('Sch A. Input'!D36="","",'Sch A. Input'!D36)</f>
        <v/>
      </c>
      <c r="E33" s="171">
        <f>IF('Sch A. Input'!E36="","",MIN('Sch A. Input'!E36,'Sch A. Input'!F36))</f>
        <v>43548</v>
      </c>
      <c r="F33" s="204">
        <f>SUMIFS('Sch A. Input'!G36:FJ36,'Sch A. Input'!$G$14:$FJ$14,"Recurring",'Sch A. Input'!$G$13:$FJ$13,$E$9)</f>
        <v>0</v>
      </c>
      <c r="G33" s="204">
        <f>SUMIFS('Sch A. Input'!G36:FJ36,'Sch A. Input'!$G$14:$FJ$14,"One-time",'Sch A. Input'!$G$13:$FJ$13,'Sch B. Weekly Output'!$E$9)</f>
        <v>0</v>
      </c>
      <c r="H33" s="205">
        <f t="shared" si="2"/>
        <v>0</v>
      </c>
      <c r="I33" s="202"/>
      <c r="J33" s="206">
        <f>IFERROR(-'Sch D. Workings'!AB38,'Sch D. Workings'!AB38)</f>
        <v>0</v>
      </c>
      <c r="L33" s="88"/>
    </row>
    <row r="34" spans="2:12" x14ac:dyDescent="0.2">
      <c r="B34" s="169" t="str">
        <f>IF('Sch A. Input'!B37="","",'Sch A. Input'!B37)</f>
        <v/>
      </c>
      <c r="C34" s="170" t="str">
        <f>IF('Sch A. Input'!C37="","",'Sch A. Input'!C37)</f>
        <v/>
      </c>
      <c r="D34" s="171" t="str">
        <f>IF('Sch A. Input'!D37="","",'Sch A. Input'!D37)</f>
        <v/>
      </c>
      <c r="E34" s="171">
        <f>IF('Sch A. Input'!E37="","",MIN('Sch A. Input'!E37,'Sch A. Input'!F37))</f>
        <v>43548</v>
      </c>
      <c r="F34" s="204">
        <f>SUMIFS('Sch A. Input'!G37:FJ37,'Sch A. Input'!$G$14:$FJ$14,"Recurring",'Sch A. Input'!$G$13:$FJ$13,$E$9)</f>
        <v>0</v>
      </c>
      <c r="G34" s="204">
        <f>SUMIFS('Sch A. Input'!G37:FJ37,'Sch A. Input'!$G$14:$FJ$14,"One-time",'Sch A. Input'!$G$13:$FJ$13,'Sch B. Weekly Output'!$E$9)</f>
        <v>0</v>
      </c>
      <c r="H34" s="205">
        <f t="shared" si="2"/>
        <v>0</v>
      </c>
      <c r="I34" s="202"/>
      <c r="J34" s="206">
        <f>IFERROR(-'Sch D. Workings'!AB39,'Sch D. Workings'!AB39)</f>
        <v>0</v>
      </c>
      <c r="L34" s="88"/>
    </row>
    <row r="35" spans="2:12" x14ac:dyDescent="0.2">
      <c r="B35" s="169" t="str">
        <f>IF('Sch A. Input'!B38="","",'Sch A. Input'!B38)</f>
        <v/>
      </c>
      <c r="C35" s="170" t="str">
        <f>IF('Sch A. Input'!C38="","",'Sch A. Input'!C38)</f>
        <v/>
      </c>
      <c r="D35" s="171" t="str">
        <f>IF('Sch A. Input'!D38="","",'Sch A. Input'!D38)</f>
        <v/>
      </c>
      <c r="E35" s="171">
        <f>IF('Sch A. Input'!E38="","",MIN('Sch A. Input'!E38,'Sch A. Input'!F38))</f>
        <v>43548</v>
      </c>
      <c r="F35" s="204">
        <f>SUMIFS('Sch A. Input'!G38:FJ38,'Sch A. Input'!$G$14:$FJ$14,"Recurring",'Sch A. Input'!$G$13:$FJ$13,$E$9)</f>
        <v>0</v>
      </c>
      <c r="G35" s="204">
        <f>SUMIFS('Sch A. Input'!G38:FJ38,'Sch A. Input'!$G$14:$FJ$14,"One-time",'Sch A. Input'!$G$13:$FJ$13,'Sch B. Weekly Output'!$E$9)</f>
        <v>0</v>
      </c>
      <c r="H35" s="205">
        <f t="shared" si="2"/>
        <v>0</v>
      </c>
      <c r="I35" s="202"/>
      <c r="J35" s="206">
        <f>IFERROR(-'Sch D. Workings'!AB40,'Sch D. Workings'!AB40)</f>
        <v>0</v>
      </c>
      <c r="L35" s="88"/>
    </row>
    <row r="36" spans="2:12" x14ac:dyDescent="0.2">
      <c r="B36" s="169" t="str">
        <f>IF('Sch A. Input'!B39="","",'Sch A. Input'!B39)</f>
        <v/>
      </c>
      <c r="C36" s="170" t="str">
        <f>IF('Sch A. Input'!C39="","",'Sch A. Input'!C39)</f>
        <v/>
      </c>
      <c r="D36" s="171" t="str">
        <f>IF('Sch A. Input'!D39="","",'Sch A. Input'!D39)</f>
        <v/>
      </c>
      <c r="E36" s="171">
        <f>IF('Sch A. Input'!E39="","",MIN('Sch A. Input'!E39,'Sch A. Input'!F39))</f>
        <v>43548</v>
      </c>
      <c r="F36" s="204">
        <f>SUMIFS('Sch A. Input'!G39:FJ39,'Sch A. Input'!$G$14:$FJ$14,"Recurring",'Sch A. Input'!$G$13:$FJ$13,$E$9)</f>
        <v>0</v>
      </c>
      <c r="G36" s="204">
        <f>SUMIFS('Sch A. Input'!G39:FJ39,'Sch A. Input'!$G$14:$FJ$14,"One-time",'Sch A. Input'!$G$13:$FJ$13,'Sch B. Weekly Output'!$E$9)</f>
        <v>0</v>
      </c>
      <c r="H36" s="205">
        <f t="shared" si="2"/>
        <v>0</v>
      </c>
      <c r="I36" s="202"/>
      <c r="J36" s="206">
        <f>IFERROR(-'Sch D. Workings'!AB41,'Sch D. Workings'!AB41)</f>
        <v>0</v>
      </c>
      <c r="L36" s="88"/>
    </row>
    <row r="37" spans="2:12" x14ac:dyDescent="0.2">
      <c r="B37" s="169" t="str">
        <f>IF('Sch A. Input'!B40="","",'Sch A. Input'!B40)</f>
        <v/>
      </c>
      <c r="C37" s="170" t="str">
        <f>IF('Sch A. Input'!C40="","",'Sch A. Input'!C40)</f>
        <v/>
      </c>
      <c r="D37" s="171" t="str">
        <f>IF('Sch A. Input'!D40="","",'Sch A. Input'!D40)</f>
        <v/>
      </c>
      <c r="E37" s="171">
        <f>IF('Sch A. Input'!E40="","",MIN('Sch A. Input'!E40,'Sch A. Input'!F40))</f>
        <v>43548</v>
      </c>
      <c r="F37" s="204">
        <f>SUMIFS('Sch A. Input'!G40:FJ40,'Sch A. Input'!$G$14:$FJ$14,"Recurring",'Sch A. Input'!$G$13:$FJ$13,$E$9)</f>
        <v>0</v>
      </c>
      <c r="G37" s="204">
        <f>SUMIFS('Sch A. Input'!G40:FJ40,'Sch A. Input'!$G$14:$FJ$14,"One-time",'Sch A. Input'!$G$13:$FJ$13,'Sch B. Weekly Output'!$E$9)</f>
        <v>0</v>
      </c>
      <c r="H37" s="205">
        <f t="shared" si="2"/>
        <v>0</v>
      </c>
      <c r="I37" s="202"/>
      <c r="J37" s="206">
        <f>IFERROR(-'Sch D. Workings'!AB42,'Sch D. Workings'!AB42)</f>
        <v>0</v>
      </c>
      <c r="L37" s="88"/>
    </row>
    <row r="38" spans="2:12" x14ac:dyDescent="0.2">
      <c r="B38" s="169" t="str">
        <f>IF('Sch A. Input'!B41="","",'Sch A. Input'!B41)</f>
        <v/>
      </c>
      <c r="C38" s="170" t="str">
        <f>IF('Sch A. Input'!C41="","",'Sch A. Input'!C41)</f>
        <v/>
      </c>
      <c r="D38" s="171" t="str">
        <f>IF('Sch A. Input'!D41="","",'Sch A. Input'!D41)</f>
        <v/>
      </c>
      <c r="E38" s="171">
        <f>IF('Sch A. Input'!E41="","",MIN('Sch A. Input'!E41,'Sch A. Input'!F41))</f>
        <v>43548</v>
      </c>
      <c r="F38" s="204">
        <f>SUMIFS('Sch A. Input'!G41:FJ41,'Sch A. Input'!$G$14:$FJ$14,"Recurring",'Sch A. Input'!$G$13:$FJ$13,$E$9)</f>
        <v>0</v>
      </c>
      <c r="G38" s="204">
        <f>SUMIFS('Sch A. Input'!G41:FJ41,'Sch A. Input'!$G$14:$FJ$14,"One-time",'Sch A. Input'!$G$13:$FJ$13,'Sch B. Weekly Output'!$E$9)</f>
        <v>0</v>
      </c>
      <c r="H38" s="205">
        <f t="shared" si="2"/>
        <v>0</v>
      </c>
      <c r="I38" s="202"/>
      <c r="J38" s="206">
        <f>IFERROR(-'Sch D. Workings'!AB43,'Sch D. Workings'!AB43)</f>
        <v>0</v>
      </c>
      <c r="L38" s="88"/>
    </row>
    <row r="39" spans="2:12" x14ac:dyDescent="0.2">
      <c r="B39" s="169" t="str">
        <f>IF('Sch A. Input'!B42="","",'Sch A. Input'!B42)</f>
        <v/>
      </c>
      <c r="C39" s="170" t="str">
        <f>IF('Sch A. Input'!C42="","",'Sch A. Input'!C42)</f>
        <v/>
      </c>
      <c r="D39" s="171" t="str">
        <f>IF('Sch A. Input'!D42="","",'Sch A. Input'!D42)</f>
        <v/>
      </c>
      <c r="E39" s="171">
        <f>IF('Sch A. Input'!E42="","",MIN('Sch A. Input'!E42,'Sch A. Input'!F42))</f>
        <v>43548</v>
      </c>
      <c r="F39" s="204">
        <f>SUMIFS('Sch A. Input'!G42:FJ42,'Sch A. Input'!$G$14:$FJ$14,"Recurring",'Sch A. Input'!$G$13:$FJ$13,$E$9)</f>
        <v>0</v>
      </c>
      <c r="G39" s="204">
        <f>SUMIFS('Sch A. Input'!G42:FJ42,'Sch A. Input'!$G$14:$FJ$14,"One-time",'Sch A. Input'!$G$13:$FJ$13,'Sch B. Weekly Output'!$E$9)</f>
        <v>0</v>
      </c>
      <c r="H39" s="205">
        <f t="shared" si="2"/>
        <v>0</v>
      </c>
      <c r="I39" s="202"/>
      <c r="J39" s="206">
        <f>IFERROR(-'Sch D. Workings'!AB44,'Sch D. Workings'!AB44)</f>
        <v>0</v>
      </c>
      <c r="L39" s="88"/>
    </row>
    <row r="40" spans="2:12" x14ac:dyDescent="0.2">
      <c r="B40" s="169" t="str">
        <f>IF('Sch A. Input'!B43="","",'Sch A. Input'!B43)</f>
        <v/>
      </c>
      <c r="C40" s="170" t="str">
        <f>IF('Sch A. Input'!C43="","",'Sch A. Input'!C43)</f>
        <v/>
      </c>
      <c r="D40" s="171" t="str">
        <f>IF('Sch A. Input'!D43="","",'Sch A. Input'!D43)</f>
        <v/>
      </c>
      <c r="E40" s="171">
        <f>IF('Sch A. Input'!E43="","",MIN('Sch A. Input'!E43,'Sch A. Input'!F43))</f>
        <v>43548</v>
      </c>
      <c r="F40" s="204">
        <f>SUMIFS('Sch A. Input'!G43:FJ43,'Sch A. Input'!$G$14:$FJ$14,"Recurring",'Sch A. Input'!$G$13:$FJ$13,$E$9)</f>
        <v>0</v>
      </c>
      <c r="G40" s="204">
        <f>SUMIFS('Sch A. Input'!G43:FJ43,'Sch A. Input'!$G$14:$FJ$14,"One-time",'Sch A. Input'!$G$13:$FJ$13,'Sch B. Weekly Output'!$E$9)</f>
        <v>0</v>
      </c>
      <c r="H40" s="205">
        <f t="shared" si="2"/>
        <v>0</v>
      </c>
      <c r="I40" s="202"/>
      <c r="J40" s="206">
        <f>IFERROR(-'Sch D. Workings'!AB45,'Sch D. Workings'!AB45)</f>
        <v>0</v>
      </c>
      <c r="L40" s="88"/>
    </row>
    <row r="41" spans="2:12" x14ac:dyDescent="0.2">
      <c r="B41" s="169" t="str">
        <f>IF('Sch A. Input'!B44="","",'Sch A. Input'!B44)</f>
        <v/>
      </c>
      <c r="C41" s="170" t="str">
        <f>IF('Sch A. Input'!C44="","",'Sch A. Input'!C44)</f>
        <v/>
      </c>
      <c r="D41" s="171" t="str">
        <f>IF('Sch A. Input'!D44="","",'Sch A. Input'!D44)</f>
        <v/>
      </c>
      <c r="E41" s="171">
        <f>IF('Sch A. Input'!E44="","",MIN('Sch A. Input'!E44,'Sch A. Input'!F44))</f>
        <v>43548</v>
      </c>
      <c r="F41" s="204">
        <f>SUMIFS('Sch A. Input'!G44:FJ44,'Sch A. Input'!$G$14:$FJ$14,"Recurring",'Sch A. Input'!$G$13:$FJ$13,$E$9)</f>
        <v>0</v>
      </c>
      <c r="G41" s="204">
        <f>SUMIFS('Sch A. Input'!G44:FJ44,'Sch A. Input'!$G$14:$FJ$14,"One-time",'Sch A. Input'!$G$13:$FJ$13,'Sch B. Weekly Output'!$E$9)</f>
        <v>0</v>
      </c>
      <c r="H41" s="205">
        <f t="shared" si="2"/>
        <v>0</v>
      </c>
      <c r="I41" s="202"/>
      <c r="J41" s="206">
        <f>IFERROR(-'Sch D. Workings'!AB46,'Sch D. Workings'!AB46)</f>
        <v>0</v>
      </c>
      <c r="L41" s="88"/>
    </row>
    <row r="42" spans="2:12" x14ac:dyDescent="0.2">
      <c r="B42" s="169" t="str">
        <f>IF('Sch A. Input'!B45="","",'Sch A. Input'!B45)</f>
        <v/>
      </c>
      <c r="C42" s="170" t="str">
        <f>IF('Sch A. Input'!C45="","",'Sch A. Input'!C45)</f>
        <v/>
      </c>
      <c r="D42" s="171" t="str">
        <f>IF('Sch A. Input'!D45="","",'Sch A. Input'!D45)</f>
        <v/>
      </c>
      <c r="E42" s="171">
        <f>IF('Sch A. Input'!E45="","",MIN('Sch A. Input'!E45,'Sch A. Input'!F45))</f>
        <v>43548</v>
      </c>
      <c r="F42" s="204">
        <f>SUMIFS('Sch A. Input'!G45:FJ45,'Sch A. Input'!$G$14:$FJ$14,"Recurring",'Sch A. Input'!$G$13:$FJ$13,$E$9)</f>
        <v>0</v>
      </c>
      <c r="G42" s="204">
        <f>SUMIFS('Sch A. Input'!G45:FJ45,'Sch A. Input'!$G$14:$FJ$14,"One-time",'Sch A. Input'!$G$13:$FJ$13,'Sch B. Weekly Output'!$E$9)</f>
        <v>0</v>
      </c>
      <c r="H42" s="205">
        <f t="shared" si="2"/>
        <v>0</v>
      </c>
      <c r="I42" s="202"/>
      <c r="J42" s="206">
        <f>IFERROR(-'Sch D. Workings'!AB47,'Sch D. Workings'!AB47)</f>
        <v>0</v>
      </c>
      <c r="L42" s="88"/>
    </row>
    <row r="43" spans="2:12" x14ac:dyDescent="0.2">
      <c r="B43" s="169" t="str">
        <f>IF('Sch A. Input'!B46="","",'Sch A. Input'!B46)</f>
        <v/>
      </c>
      <c r="C43" s="170" t="str">
        <f>IF('Sch A. Input'!C46="","",'Sch A. Input'!C46)</f>
        <v/>
      </c>
      <c r="D43" s="171" t="str">
        <f>IF('Sch A. Input'!D46="","",'Sch A. Input'!D46)</f>
        <v/>
      </c>
      <c r="E43" s="171">
        <f>IF('Sch A. Input'!E46="","",MIN('Sch A. Input'!E46,'Sch A. Input'!F46))</f>
        <v>43548</v>
      </c>
      <c r="F43" s="204">
        <f>SUMIFS('Sch A. Input'!G46:FJ46,'Sch A. Input'!$G$14:$FJ$14,"Recurring",'Sch A. Input'!$G$13:$FJ$13,$E$9)</f>
        <v>0</v>
      </c>
      <c r="G43" s="204">
        <f>SUMIFS('Sch A. Input'!G46:FJ46,'Sch A. Input'!$G$14:$FJ$14,"One-time",'Sch A. Input'!$G$13:$FJ$13,'Sch B. Weekly Output'!$E$9)</f>
        <v>0</v>
      </c>
      <c r="H43" s="205">
        <f t="shared" si="2"/>
        <v>0</v>
      </c>
      <c r="I43" s="202"/>
      <c r="J43" s="206">
        <f>IFERROR(-'Sch D. Workings'!AB48,'Sch D. Workings'!AB48)</f>
        <v>0</v>
      </c>
      <c r="L43" s="88"/>
    </row>
    <row r="44" spans="2:12" x14ac:dyDescent="0.2">
      <c r="B44" s="169" t="str">
        <f>IF('Sch A. Input'!B47="","",'Sch A. Input'!B47)</f>
        <v/>
      </c>
      <c r="C44" s="170" t="str">
        <f>IF('Sch A. Input'!C47="","",'Sch A. Input'!C47)</f>
        <v/>
      </c>
      <c r="D44" s="171" t="str">
        <f>IF('Sch A. Input'!D47="","",'Sch A. Input'!D47)</f>
        <v/>
      </c>
      <c r="E44" s="171">
        <f>IF('Sch A. Input'!E47="","",MIN('Sch A. Input'!E47,'Sch A. Input'!F47))</f>
        <v>43548</v>
      </c>
      <c r="F44" s="204">
        <f>SUMIFS('Sch A. Input'!G47:FJ47,'Sch A. Input'!$G$14:$FJ$14,"Recurring",'Sch A. Input'!$G$13:$FJ$13,$E$9)</f>
        <v>0</v>
      </c>
      <c r="G44" s="204">
        <f>SUMIFS('Sch A. Input'!G47:FJ47,'Sch A. Input'!$G$14:$FJ$14,"One-time",'Sch A. Input'!$G$13:$FJ$13,'Sch B. Weekly Output'!$E$9)</f>
        <v>0</v>
      </c>
      <c r="H44" s="205">
        <f t="shared" si="2"/>
        <v>0</v>
      </c>
      <c r="I44" s="202"/>
      <c r="J44" s="206">
        <f>IFERROR(-'Sch D. Workings'!AB49,'Sch D. Workings'!AB49)</f>
        <v>0</v>
      </c>
      <c r="L44" s="88"/>
    </row>
    <row r="45" spans="2:12" x14ac:dyDescent="0.2">
      <c r="B45" s="169" t="str">
        <f>IF('Sch A. Input'!B48="","",'Sch A. Input'!B48)</f>
        <v/>
      </c>
      <c r="C45" s="170" t="str">
        <f>IF('Sch A. Input'!C48="","",'Sch A. Input'!C48)</f>
        <v/>
      </c>
      <c r="D45" s="171" t="str">
        <f>IF('Sch A. Input'!D48="","",'Sch A. Input'!D48)</f>
        <v/>
      </c>
      <c r="E45" s="171">
        <f>IF('Sch A. Input'!E48="","",MIN('Sch A. Input'!E48,'Sch A. Input'!F48))</f>
        <v>43548</v>
      </c>
      <c r="F45" s="204">
        <f>SUMIFS('Sch A. Input'!G48:FJ48,'Sch A. Input'!$G$14:$FJ$14,"Recurring",'Sch A. Input'!$G$13:$FJ$13,$E$9)</f>
        <v>0</v>
      </c>
      <c r="G45" s="204">
        <f>SUMIFS('Sch A. Input'!G48:FJ48,'Sch A. Input'!$G$14:$FJ$14,"One-time",'Sch A. Input'!$G$13:$FJ$13,'Sch B. Weekly Output'!$E$9)</f>
        <v>0</v>
      </c>
      <c r="H45" s="205">
        <f t="shared" si="2"/>
        <v>0</v>
      </c>
      <c r="I45" s="202"/>
      <c r="J45" s="206">
        <f>IFERROR(-'Sch D. Workings'!AB50,'Sch D. Workings'!AB50)</f>
        <v>0</v>
      </c>
      <c r="L45" s="88"/>
    </row>
    <row r="46" spans="2:12" x14ac:dyDescent="0.2">
      <c r="B46" s="169" t="str">
        <f>IF('Sch A. Input'!B49="","",'Sch A. Input'!B49)</f>
        <v/>
      </c>
      <c r="C46" s="170" t="str">
        <f>IF('Sch A. Input'!C49="","",'Sch A. Input'!C49)</f>
        <v/>
      </c>
      <c r="D46" s="171" t="str">
        <f>IF('Sch A. Input'!D49="","",'Sch A. Input'!D49)</f>
        <v/>
      </c>
      <c r="E46" s="171">
        <f>IF('Sch A. Input'!E49="","",MIN('Sch A. Input'!E49,'Sch A. Input'!F49))</f>
        <v>43548</v>
      </c>
      <c r="F46" s="204">
        <f>SUMIFS('Sch A. Input'!G49:FJ49,'Sch A. Input'!$G$14:$FJ$14,"Recurring",'Sch A. Input'!$G$13:$FJ$13,$E$9)</f>
        <v>0</v>
      </c>
      <c r="G46" s="204">
        <f>SUMIFS('Sch A. Input'!G49:FJ49,'Sch A. Input'!$G$14:$FJ$14,"One-time",'Sch A. Input'!$G$13:$FJ$13,'Sch B. Weekly Output'!$E$9)</f>
        <v>0</v>
      </c>
      <c r="H46" s="205">
        <f t="shared" si="2"/>
        <v>0</v>
      </c>
      <c r="I46" s="202"/>
      <c r="J46" s="206">
        <f>IFERROR(-'Sch D. Workings'!AB51,'Sch D. Workings'!AB51)</f>
        <v>0</v>
      </c>
      <c r="L46" s="88"/>
    </row>
    <row r="47" spans="2:12" x14ac:dyDescent="0.2">
      <c r="B47" s="169" t="str">
        <f>IF('Sch A. Input'!B50="","",'Sch A. Input'!B50)</f>
        <v/>
      </c>
      <c r="C47" s="170" t="str">
        <f>IF('Sch A. Input'!C50="","",'Sch A. Input'!C50)</f>
        <v/>
      </c>
      <c r="D47" s="171" t="str">
        <f>IF('Sch A. Input'!D50="","",'Sch A. Input'!D50)</f>
        <v/>
      </c>
      <c r="E47" s="171">
        <f>IF('Sch A. Input'!E50="","",MIN('Sch A. Input'!E50,'Sch A. Input'!F50))</f>
        <v>43548</v>
      </c>
      <c r="F47" s="204">
        <f>SUMIFS('Sch A. Input'!G50:FJ50,'Sch A. Input'!$G$14:$FJ$14,"Recurring",'Sch A. Input'!$G$13:$FJ$13,$E$9)</f>
        <v>0</v>
      </c>
      <c r="G47" s="204">
        <f>SUMIFS('Sch A. Input'!G50:FJ50,'Sch A. Input'!$G$14:$FJ$14,"One-time",'Sch A. Input'!$G$13:$FJ$13,'Sch B. Weekly Output'!$E$9)</f>
        <v>0</v>
      </c>
      <c r="H47" s="205">
        <f t="shared" si="2"/>
        <v>0</v>
      </c>
      <c r="I47" s="202"/>
      <c r="J47" s="206">
        <f>IFERROR(-'Sch D. Workings'!AB52,'Sch D. Workings'!AB52)</f>
        <v>0</v>
      </c>
      <c r="L47" s="88"/>
    </row>
    <row r="48" spans="2:12" x14ac:dyDescent="0.2">
      <c r="B48" s="169" t="str">
        <f>IF('Sch A. Input'!B51="","",'Sch A. Input'!B51)</f>
        <v/>
      </c>
      <c r="C48" s="170" t="str">
        <f>IF('Sch A. Input'!C51="","",'Sch A. Input'!C51)</f>
        <v/>
      </c>
      <c r="D48" s="171" t="str">
        <f>IF('Sch A. Input'!D51="","",'Sch A. Input'!D51)</f>
        <v/>
      </c>
      <c r="E48" s="171">
        <f>IF('Sch A. Input'!E51="","",MIN('Sch A. Input'!E51,'Sch A. Input'!F51))</f>
        <v>43548</v>
      </c>
      <c r="F48" s="204">
        <f>SUMIFS('Sch A. Input'!G51:FJ51,'Sch A. Input'!$G$14:$FJ$14,"Recurring",'Sch A. Input'!$G$13:$FJ$13,$E$9)</f>
        <v>0</v>
      </c>
      <c r="G48" s="204">
        <f>SUMIFS('Sch A. Input'!G51:FJ51,'Sch A. Input'!$G$14:$FJ$14,"One-time",'Sch A. Input'!$G$13:$FJ$13,'Sch B. Weekly Output'!$E$9)</f>
        <v>0</v>
      </c>
      <c r="H48" s="205">
        <f t="shared" si="2"/>
        <v>0</v>
      </c>
      <c r="I48" s="202"/>
      <c r="J48" s="206">
        <f>IFERROR(-'Sch D. Workings'!AB53,'Sch D. Workings'!AB53)</f>
        <v>0</v>
      </c>
      <c r="L48" s="88"/>
    </row>
    <row r="49" spans="2:12" x14ac:dyDescent="0.2">
      <c r="B49" s="169" t="str">
        <f>IF('Sch A. Input'!B52="","",'Sch A. Input'!B52)</f>
        <v/>
      </c>
      <c r="C49" s="170" t="str">
        <f>IF('Sch A. Input'!C52="","",'Sch A. Input'!C52)</f>
        <v/>
      </c>
      <c r="D49" s="171" t="str">
        <f>IF('Sch A. Input'!D52="","",'Sch A. Input'!D52)</f>
        <v/>
      </c>
      <c r="E49" s="171">
        <f>IF('Sch A. Input'!E52="","",MIN('Sch A. Input'!E52,'Sch A. Input'!F52))</f>
        <v>43548</v>
      </c>
      <c r="F49" s="204">
        <f>SUMIFS('Sch A. Input'!G52:FJ52,'Sch A. Input'!$G$14:$FJ$14,"Recurring",'Sch A. Input'!$G$13:$FJ$13,$E$9)</f>
        <v>0</v>
      </c>
      <c r="G49" s="204">
        <f>SUMIFS('Sch A. Input'!G52:FJ52,'Sch A. Input'!$G$14:$FJ$14,"One-time",'Sch A. Input'!$G$13:$FJ$13,'Sch B. Weekly Output'!$E$9)</f>
        <v>0</v>
      </c>
      <c r="H49" s="205">
        <f t="shared" si="2"/>
        <v>0</v>
      </c>
      <c r="I49" s="202"/>
      <c r="J49" s="206">
        <f>IFERROR(-'Sch D. Workings'!AB54,'Sch D. Workings'!AB54)</f>
        <v>0</v>
      </c>
      <c r="L49" s="88"/>
    </row>
    <row r="50" spans="2:12" x14ac:dyDescent="0.2">
      <c r="B50" s="169" t="str">
        <f>IF('Sch A. Input'!B53="","",'Sch A. Input'!B53)</f>
        <v/>
      </c>
      <c r="C50" s="170" t="str">
        <f>IF('Sch A. Input'!C53="","",'Sch A. Input'!C53)</f>
        <v/>
      </c>
      <c r="D50" s="171" t="str">
        <f>IF('Sch A. Input'!D53="","",'Sch A. Input'!D53)</f>
        <v/>
      </c>
      <c r="E50" s="171">
        <f>IF('Sch A. Input'!E53="","",MIN('Sch A. Input'!E53,'Sch A. Input'!F53))</f>
        <v>43548</v>
      </c>
      <c r="F50" s="204">
        <f>SUMIFS('Sch A. Input'!G53:FJ53,'Sch A. Input'!$G$14:$FJ$14,"Recurring",'Sch A. Input'!$G$13:$FJ$13,$E$9)</f>
        <v>0</v>
      </c>
      <c r="G50" s="204">
        <f>SUMIFS('Sch A. Input'!G53:FJ53,'Sch A. Input'!$G$14:$FJ$14,"One-time",'Sch A. Input'!$G$13:$FJ$13,'Sch B. Weekly Output'!$E$9)</f>
        <v>0</v>
      </c>
      <c r="H50" s="205">
        <f t="shared" si="2"/>
        <v>0</v>
      </c>
      <c r="I50" s="202"/>
      <c r="J50" s="206">
        <f>IFERROR(-'Sch D. Workings'!AB55,'Sch D. Workings'!AB55)</f>
        <v>0</v>
      </c>
      <c r="L50" s="88"/>
    </row>
    <row r="51" spans="2:12" x14ac:dyDescent="0.2">
      <c r="B51" s="169" t="str">
        <f>IF('Sch A. Input'!B54="","",'Sch A. Input'!B54)</f>
        <v/>
      </c>
      <c r="C51" s="170" t="str">
        <f>IF('Sch A. Input'!C54="","",'Sch A. Input'!C54)</f>
        <v/>
      </c>
      <c r="D51" s="171" t="str">
        <f>IF('Sch A. Input'!D54="","",'Sch A. Input'!D54)</f>
        <v/>
      </c>
      <c r="E51" s="171">
        <f>IF('Sch A. Input'!E54="","",MIN('Sch A. Input'!E54,'Sch A. Input'!F54))</f>
        <v>43548</v>
      </c>
      <c r="F51" s="204">
        <f>SUMIFS('Sch A. Input'!G54:FJ54,'Sch A. Input'!$G$14:$FJ$14,"Recurring",'Sch A. Input'!$G$13:$FJ$13,$E$9)</f>
        <v>0</v>
      </c>
      <c r="G51" s="204">
        <f>SUMIFS('Sch A. Input'!G54:FJ54,'Sch A. Input'!$G$14:$FJ$14,"One-time",'Sch A. Input'!$G$13:$FJ$13,'Sch B. Weekly Output'!$E$9)</f>
        <v>0</v>
      </c>
      <c r="H51" s="205">
        <f t="shared" si="2"/>
        <v>0</v>
      </c>
      <c r="I51" s="202"/>
      <c r="J51" s="206">
        <f>IFERROR(-'Sch D. Workings'!AB56,'Sch D. Workings'!AB56)</f>
        <v>0</v>
      </c>
      <c r="L51" s="88"/>
    </row>
    <row r="52" spans="2:12" x14ac:dyDescent="0.2">
      <c r="B52" s="169" t="str">
        <f>IF('Sch A. Input'!B55="","",'Sch A. Input'!B55)</f>
        <v/>
      </c>
      <c r="C52" s="170" t="str">
        <f>IF('Sch A. Input'!C55="","",'Sch A. Input'!C55)</f>
        <v/>
      </c>
      <c r="D52" s="171" t="str">
        <f>IF('Sch A. Input'!D55="","",'Sch A. Input'!D55)</f>
        <v/>
      </c>
      <c r="E52" s="171">
        <f>IF('Sch A. Input'!E55="","",MIN('Sch A. Input'!E55,'Sch A. Input'!F55))</f>
        <v>43548</v>
      </c>
      <c r="F52" s="204">
        <f>SUMIFS('Sch A. Input'!G55:FJ55,'Sch A. Input'!$G$14:$FJ$14,"Recurring",'Sch A. Input'!$G$13:$FJ$13,$E$9)</f>
        <v>0</v>
      </c>
      <c r="G52" s="204">
        <f>SUMIFS('Sch A. Input'!G55:FJ55,'Sch A. Input'!$G$14:$FJ$14,"One-time",'Sch A. Input'!$G$13:$FJ$13,'Sch B. Weekly Output'!$E$9)</f>
        <v>0</v>
      </c>
      <c r="H52" s="205">
        <f t="shared" si="2"/>
        <v>0</v>
      </c>
      <c r="I52" s="202"/>
      <c r="J52" s="206">
        <f>IFERROR(-'Sch D. Workings'!AB57,'Sch D. Workings'!AB57)</f>
        <v>0</v>
      </c>
      <c r="L52" s="88"/>
    </row>
    <row r="53" spans="2:12" x14ac:dyDescent="0.2">
      <c r="B53" s="169" t="str">
        <f>IF('Sch A. Input'!B56="","",'Sch A. Input'!B56)</f>
        <v/>
      </c>
      <c r="C53" s="170" t="str">
        <f>IF('Sch A. Input'!C56="","",'Sch A. Input'!C56)</f>
        <v/>
      </c>
      <c r="D53" s="171" t="str">
        <f>IF('Sch A. Input'!D56="","",'Sch A. Input'!D56)</f>
        <v/>
      </c>
      <c r="E53" s="171">
        <f>IF('Sch A. Input'!E56="","",MIN('Sch A. Input'!E56,'Sch A. Input'!F56))</f>
        <v>43548</v>
      </c>
      <c r="F53" s="204">
        <f>SUMIFS('Sch A. Input'!G56:FJ56,'Sch A. Input'!$G$14:$FJ$14,"Recurring",'Sch A. Input'!$G$13:$FJ$13,$E$9)</f>
        <v>0</v>
      </c>
      <c r="G53" s="204">
        <f>SUMIFS('Sch A. Input'!G56:FJ56,'Sch A. Input'!$G$14:$FJ$14,"One-time",'Sch A. Input'!$G$13:$FJ$13,'Sch B. Weekly Output'!$E$9)</f>
        <v>0</v>
      </c>
      <c r="H53" s="205">
        <f t="shared" si="2"/>
        <v>0</v>
      </c>
      <c r="I53" s="202"/>
      <c r="J53" s="206">
        <f>IFERROR(-'Sch D. Workings'!AB58,'Sch D. Workings'!AB58)</f>
        <v>0</v>
      </c>
      <c r="L53" s="88"/>
    </row>
    <row r="54" spans="2:12" x14ac:dyDescent="0.2">
      <c r="B54" s="169" t="str">
        <f>IF('Sch A. Input'!B57="","",'Sch A. Input'!B57)</f>
        <v/>
      </c>
      <c r="C54" s="170" t="str">
        <f>IF('Sch A. Input'!C57="","",'Sch A. Input'!C57)</f>
        <v/>
      </c>
      <c r="D54" s="171" t="str">
        <f>IF('Sch A. Input'!D57="","",'Sch A. Input'!D57)</f>
        <v/>
      </c>
      <c r="E54" s="171">
        <f>IF('Sch A. Input'!E57="","",MIN('Sch A. Input'!E57,'Sch A. Input'!F57))</f>
        <v>43548</v>
      </c>
      <c r="F54" s="204">
        <f>SUMIFS('Sch A. Input'!G57:FJ57,'Sch A. Input'!$G$14:$FJ$14,"Recurring",'Sch A. Input'!$G$13:$FJ$13,$E$9)</f>
        <v>0</v>
      </c>
      <c r="G54" s="204">
        <f>SUMIFS('Sch A. Input'!G57:FJ57,'Sch A. Input'!$G$14:$FJ$14,"One-time",'Sch A. Input'!$G$13:$FJ$13,'Sch B. Weekly Output'!$E$9)</f>
        <v>0</v>
      </c>
      <c r="H54" s="205">
        <f t="shared" si="2"/>
        <v>0</v>
      </c>
      <c r="I54" s="202"/>
      <c r="J54" s="206">
        <f>IFERROR(-'Sch D. Workings'!AB59,'Sch D. Workings'!AB59)</f>
        <v>0</v>
      </c>
      <c r="L54" s="88"/>
    </row>
    <row r="55" spans="2:12" x14ac:dyDescent="0.2">
      <c r="B55" s="169" t="str">
        <f>IF('Sch A. Input'!B58="","",'Sch A. Input'!B58)</f>
        <v/>
      </c>
      <c r="C55" s="170" t="str">
        <f>IF('Sch A. Input'!C58="","",'Sch A. Input'!C58)</f>
        <v/>
      </c>
      <c r="D55" s="171" t="str">
        <f>IF('Sch A. Input'!D58="","",'Sch A. Input'!D58)</f>
        <v/>
      </c>
      <c r="E55" s="171">
        <f>IF('Sch A. Input'!E58="","",MIN('Sch A. Input'!E58,'Sch A. Input'!F58))</f>
        <v>43548</v>
      </c>
      <c r="F55" s="204">
        <f>SUMIFS('Sch A. Input'!G58:FJ58,'Sch A. Input'!$G$14:$FJ$14,"Recurring",'Sch A. Input'!$G$13:$FJ$13,$E$9)</f>
        <v>0</v>
      </c>
      <c r="G55" s="204">
        <f>SUMIFS('Sch A. Input'!G58:FJ58,'Sch A. Input'!$G$14:$FJ$14,"One-time",'Sch A. Input'!$G$13:$FJ$13,'Sch B. Weekly Output'!$E$9)</f>
        <v>0</v>
      </c>
      <c r="H55" s="205">
        <f t="shared" si="2"/>
        <v>0</v>
      </c>
      <c r="I55" s="202"/>
      <c r="J55" s="206">
        <f>IFERROR(-'Sch D. Workings'!AB60,'Sch D. Workings'!AB60)</f>
        <v>0</v>
      </c>
      <c r="L55" s="88"/>
    </row>
    <row r="56" spans="2:12" x14ac:dyDescent="0.2">
      <c r="B56" s="169" t="str">
        <f>IF('Sch A. Input'!B59="","",'Sch A. Input'!B59)</f>
        <v/>
      </c>
      <c r="C56" s="170" t="str">
        <f>IF('Sch A. Input'!C59="","",'Sch A. Input'!C59)</f>
        <v/>
      </c>
      <c r="D56" s="171" t="str">
        <f>IF('Sch A. Input'!D59="","",'Sch A. Input'!D59)</f>
        <v/>
      </c>
      <c r="E56" s="171">
        <f>IF('Sch A. Input'!E59="","",MIN('Sch A. Input'!E59,'Sch A. Input'!F59))</f>
        <v>43548</v>
      </c>
      <c r="F56" s="204">
        <f>SUMIFS('Sch A. Input'!G59:FJ59,'Sch A. Input'!$G$14:$FJ$14,"Recurring",'Sch A. Input'!$G$13:$FJ$13,$E$9)</f>
        <v>0</v>
      </c>
      <c r="G56" s="204">
        <f>SUMIFS('Sch A. Input'!G59:FJ59,'Sch A. Input'!$G$14:$FJ$14,"One-time",'Sch A. Input'!$G$13:$FJ$13,'Sch B. Weekly Output'!$E$9)</f>
        <v>0</v>
      </c>
      <c r="H56" s="205">
        <f t="shared" si="2"/>
        <v>0</v>
      </c>
      <c r="I56" s="202"/>
      <c r="J56" s="206">
        <f>IFERROR(-'Sch D. Workings'!AB61,'Sch D. Workings'!AB61)</f>
        <v>0</v>
      </c>
      <c r="L56" s="88"/>
    </row>
    <row r="57" spans="2:12" x14ac:dyDescent="0.2">
      <c r="B57" s="169" t="str">
        <f>IF('Sch A. Input'!B60="","",'Sch A. Input'!B60)</f>
        <v/>
      </c>
      <c r="C57" s="170" t="str">
        <f>IF('Sch A. Input'!C60="","",'Sch A. Input'!C60)</f>
        <v/>
      </c>
      <c r="D57" s="171" t="str">
        <f>IF('Sch A. Input'!D60="","",'Sch A. Input'!D60)</f>
        <v/>
      </c>
      <c r="E57" s="171">
        <f>IF('Sch A. Input'!E60="","",MIN('Sch A. Input'!E60,'Sch A. Input'!F60))</f>
        <v>43548</v>
      </c>
      <c r="F57" s="204">
        <f>SUMIFS('Sch A. Input'!G60:FJ60,'Sch A. Input'!$G$14:$FJ$14,"Recurring",'Sch A. Input'!$G$13:$FJ$13,$E$9)</f>
        <v>0</v>
      </c>
      <c r="G57" s="204">
        <f>SUMIFS('Sch A. Input'!G60:FJ60,'Sch A. Input'!$G$14:$FJ$14,"One-time",'Sch A. Input'!$G$13:$FJ$13,'Sch B. Weekly Output'!$E$9)</f>
        <v>0</v>
      </c>
      <c r="H57" s="205">
        <f t="shared" si="2"/>
        <v>0</v>
      </c>
      <c r="I57" s="202"/>
      <c r="J57" s="206">
        <f>IFERROR(-'Sch D. Workings'!AB62,'Sch D. Workings'!AB62)</f>
        <v>0</v>
      </c>
      <c r="L57" s="88"/>
    </row>
    <row r="58" spans="2:12" x14ac:dyDescent="0.2">
      <c r="B58" s="169" t="str">
        <f>IF('Sch A. Input'!B61="","",'Sch A. Input'!B61)</f>
        <v/>
      </c>
      <c r="C58" s="170" t="str">
        <f>IF('Sch A. Input'!C61="","",'Sch A. Input'!C61)</f>
        <v/>
      </c>
      <c r="D58" s="171" t="str">
        <f>IF('Sch A. Input'!D61="","",'Sch A. Input'!D61)</f>
        <v/>
      </c>
      <c r="E58" s="171">
        <f>IF('Sch A. Input'!E61="","",MIN('Sch A. Input'!E61,'Sch A. Input'!F61))</f>
        <v>43548</v>
      </c>
      <c r="F58" s="204">
        <f>SUMIFS('Sch A. Input'!G61:FJ61,'Sch A. Input'!$G$14:$FJ$14,"Recurring",'Sch A. Input'!$G$13:$FJ$13,$E$9)</f>
        <v>0</v>
      </c>
      <c r="G58" s="204">
        <f>SUMIFS('Sch A. Input'!G61:FJ61,'Sch A. Input'!$G$14:$FJ$14,"One-time",'Sch A. Input'!$G$13:$FJ$13,'Sch B. Weekly Output'!$E$9)</f>
        <v>0</v>
      </c>
      <c r="H58" s="205">
        <f t="shared" si="2"/>
        <v>0</v>
      </c>
      <c r="I58" s="202"/>
      <c r="J58" s="206">
        <f>IFERROR(-'Sch D. Workings'!AB63,'Sch D. Workings'!AB63)</f>
        <v>0</v>
      </c>
      <c r="L58" s="88"/>
    </row>
    <row r="59" spans="2:12" x14ac:dyDescent="0.2">
      <c r="B59" s="169" t="str">
        <f>IF('Sch A. Input'!B62="","",'Sch A. Input'!B62)</f>
        <v/>
      </c>
      <c r="C59" s="170" t="str">
        <f>IF('Sch A. Input'!C62="","",'Sch A. Input'!C62)</f>
        <v/>
      </c>
      <c r="D59" s="171" t="str">
        <f>IF('Sch A. Input'!D62="","",'Sch A. Input'!D62)</f>
        <v/>
      </c>
      <c r="E59" s="171">
        <f>IF('Sch A. Input'!E62="","",MIN('Sch A. Input'!E62,'Sch A. Input'!F62))</f>
        <v>43548</v>
      </c>
      <c r="F59" s="204">
        <f>SUMIFS('Sch A. Input'!G62:FJ62,'Sch A. Input'!$G$14:$FJ$14,"Recurring",'Sch A. Input'!$G$13:$FJ$13,$E$9)</f>
        <v>0</v>
      </c>
      <c r="G59" s="204">
        <f>SUMIFS('Sch A. Input'!G62:FJ62,'Sch A. Input'!$G$14:$FJ$14,"One-time",'Sch A. Input'!$G$13:$FJ$13,'Sch B. Weekly Output'!$E$9)</f>
        <v>0</v>
      </c>
      <c r="H59" s="205">
        <f t="shared" si="2"/>
        <v>0</v>
      </c>
      <c r="I59" s="202"/>
      <c r="J59" s="206">
        <f>IFERROR(-'Sch D. Workings'!AB64,'Sch D. Workings'!AB64)</f>
        <v>0</v>
      </c>
      <c r="L59" s="88"/>
    </row>
    <row r="60" spans="2:12" x14ac:dyDescent="0.2">
      <c r="B60" s="169" t="str">
        <f>IF('Sch A. Input'!B63="","",'Sch A. Input'!B63)</f>
        <v/>
      </c>
      <c r="C60" s="170" t="str">
        <f>IF('Sch A. Input'!C63="","",'Sch A. Input'!C63)</f>
        <v/>
      </c>
      <c r="D60" s="171" t="str">
        <f>IF('Sch A. Input'!D63="","",'Sch A. Input'!D63)</f>
        <v/>
      </c>
      <c r="E60" s="171">
        <f>IF('Sch A. Input'!E63="","",MIN('Sch A. Input'!E63,'Sch A. Input'!F63))</f>
        <v>43548</v>
      </c>
      <c r="F60" s="204">
        <f>SUMIFS('Sch A. Input'!G63:FJ63,'Sch A. Input'!$G$14:$FJ$14,"Recurring",'Sch A. Input'!$G$13:$FJ$13,$E$9)</f>
        <v>0</v>
      </c>
      <c r="G60" s="204">
        <f>SUMIFS('Sch A. Input'!G63:FJ63,'Sch A. Input'!$G$14:$FJ$14,"One-time",'Sch A. Input'!$G$13:$FJ$13,'Sch B. Weekly Output'!$E$9)</f>
        <v>0</v>
      </c>
      <c r="H60" s="205">
        <f t="shared" si="2"/>
        <v>0</v>
      </c>
      <c r="I60" s="202"/>
      <c r="J60" s="206">
        <f>IFERROR(-'Sch D. Workings'!AB65,'Sch D. Workings'!AB65)</f>
        <v>0</v>
      </c>
      <c r="L60" s="88"/>
    </row>
    <row r="61" spans="2:12" x14ac:dyDescent="0.2">
      <c r="B61" s="169" t="str">
        <f>IF('Sch A. Input'!B64="","",'Sch A. Input'!B64)</f>
        <v/>
      </c>
      <c r="C61" s="170" t="str">
        <f>IF('Sch A. Input'!C64="","",'Sch A. Input'!C64)</f>
        <v/>
      </c>
      <c r="D61" s="171" t="str">
        <f>IF('Sch A. Input'!D64="","",'Sch A. Input'!D64)</f>
        <v/>
      </c>
      <c r="E61" s="171">
        <f>IF('Sch A. Input'!E64="","",MIN('Sch A. Input'!E64,'Sch A. Input'!F64))</f>
        <v>43548</v>
      </c>
      <c r="F61" s="204">
        <f>SUMIFS('Sch A. Input'!G64:FJ64,'Sch A. Input'!$G$14:$FJ$14,"Recurring",'Sch A. Input'!$G$13:$FJ$13,$E$9)</f>
        <v>0</v>
      </c>
      <c r="G61" s="204">
        <f>SUMIFS('Sch A. Input'!G64:FJ64,'Sch A. Input'!$G$14:$FJ$14,"One-time",'Sch A. Input'!$G$13:$FJ$13,'Sch B. Weekly Output'!$E$9)</f>
        <v>0</v>
      </c>
      <c r="H61" s="205">
        <f t="shared" si="2"/>
        <v>0</v>
      </c>
      <c r="I61" s="202"/>
      <c r="J61" s="206">
        <f>IFERROR(-'Sch D. Workings'!AB66,'Sch D. Workings'!AB66)</f>
        <v>0</v>
      </c>
      <c r="L61" s="88"/>
    </row>
    <row r="62" spans="2:12" x14ac:dyDescent="0.2">
      <c r="B62" s="169" t="str">
        <f>IF('Sch A. Input'!B65="","",'Sch A. Input'!B65)</f>
        <v/>
      </c>
      <c r="C62" s="170" t="str">
        <f>IF('Sch A. Input'!C65="","",'Sch A. Input'!C65)</f>
        <v/>
      </c>
      <c r="D62" s="171" t="str">
        <f>IF('Sch A. Input'!D65="","",'Sch A. Input'!D65)</f>
        <v/>
      </c>
      <c r="E62" s="171">
        <f>IF('Sch A. Input'!E65="","",MIN('Sch A. Input'!E65,'Sch A. Input'!F65))</f>
        <v>43548</v>
      </c>
      <c r="F62" s="204">
        <f>SUMIFS('Sch A. Input'!G65:FJ65,'Sch A. Input'!$G$14:$FJ$14,"Recurring",'Sch A. Input'!$G$13:$FJ$13,$E$9)</f>
        <v>0</v>
      </c>
      <c r="G62" s="204">
        <f>SUMIFS('Sch A. Input'!G65:FJ65,'Sch A. Input'!$G$14:$FJ$14,"One-time",'Sch A. Input'!$G$13:$FJ$13,'Sch B. Weekly Output'!$E$9)</f>
        <v>0</v>
      </c>
      <c r="H62" s="205">
        <f t="shared" si="2"/>
        <v>0</v>
      </c>
      <c r="I62" s="202"/>
      <c r="J62" s="206">
        <f>IFERROR(-'Sch D. Workings'!AB67,'Sch D. Workings'!AB67)</f>
        <v>0</v>
      </c>
      <c r="L62" s="88"/>
    </row>
    <row r="63" spans="2:12" x14ac:dyDescent="0.2">
      <c r="B63" s="169" t="str">
        <f>IF('Sch A. Input'!B66="","",'Sch A. Input'!B66)</f>
        <v/>
      </c>
      <c r="C63" s="170" t="str">
        <f>IF('Sch A. Input'!C66="","",'Sch A. Input'!C66)</f>
        <v/>
      </c>
      <c r="D63" s="171" t="str">
        <f>IF('Sch A. Input'!D66="","",'Sch A. Input'!D66)</f>
        <v/>
      </c>
      <c r="E63" s="171">
        <f>IF('Sch A. Input'!E66="","",MIN('Sch A. Input'!E66,'Sch A. Input'!F66))</f>
        <v>43548</v>
      </c>
      <c r="F63" s="204">
        <f>SUMIFS('Sch A. Input'!G66:FJ66,'Sch A. Input'!$G$14:$FJ$14,"Recurring",'Sch A. Input'!$G$13:$FJ$13,$E$9)</f>
        <v>0</v>
      </c>
      <c r="G63" s="204">
        <f>SUMIFS('Sch A. Input'!G66:FJ66,'Sch A. Input'!$G$14:$FJ$14,"One-time",'Sch A. Input'!$G$13:$FJ$13,'Sch B. Weekly Output'!$E$9)</f>
        <v>0</v>
      </c>
      <c r="H63" s="205">
        <f t="shared" si="2"/>
        <v>0</v>
      </c>
      <c r="I63" s="202"/>
      <c r="J63" s="206">
        <f>IFERROR(-'Sch D. Workings'!AB68,'Sch D. Workings'!AB68)</f>
        <v>0</v>
      </c>
      <c r="L63" s="88"/>
    </row>
    <row r="64" spans="2:12" x14ac:dyDescent="0.2">
      <c r="B64" s="169" t="str">
        <f>IF('Sch A. Input'!B67="","",'Sch A. Input'!B67)</f>
        <v/>
      </c>
      <c r="C64" s="170" t="str">
        <f>IF('Sch A. Input'!C67="","",'Sch A. Input'!C67)</f>
        <v/>
      </c>
      <c r="D64" s="171" t="str">
        <f>IF('Sch A. Input'!D67="","",'Sch A. Input'!D67)</f>
        <v/>
      </c>
      <c r="E64" s="171">
        <f>IF('Sch A. Input'!E67="","",MIN('Sch A. Input'!E67,'Sch A. Input'!F67))</f>
        <v>43548</v>
      </c>
      <c r="F64" s="204">
        <f>SUMIFS('Sch A. Input'!G67:FJ67,'Sch A. Input'!$G$14:$FJ$14,"Recurring",'Sch A. Input'!$G$13:$FJ$13,$E$9)</f>
        <v>0</v>
      </c>
      <c r="G64" s="204">
        <f>SUMIFS('Sch A. Input'!G67:FJ67,'Sch A. Input'!$G$14:$FJ$14,"One-time",'Sch A. Input'!$G$13:$FJ$13,'Sch B. Weekly Output'!$E$9)</f>
        <v>0</v>
      </c>
      <c r="H64" s="205">
        <f t="shared" si="2"/>
        <v>0</v>
      </c>
      <c r="I64" s="202"/>
      <c r="J64" s="206">
        <f>IFERROR(-'Sch D. Workings'!AB69,'Sch D. Workings'!AB69)</f>
        <v>0</v>
      </c>
      <c r="L64" s="88"/>
    </row>
    <row r="65" spans="2:12" x14ac:dyDescent="0.2">
      <c r="B65" s="169" t="str">
        <f>IF('Sch A. Input'!B68="","",'Sch A. Input'!B68)</f>
        <v/>
      </c>
      <c r="C65" s="170" t="str">
        <f>IF('Sch A. Input'!C68="","",'Sch A. Input'!C68)</f>
        <v/>
      </c>
      <c r="D65" s="171" t="str">
        <f>IF('Sch A. Input'!D68="","",'Sch A. Input'!D68)</f>
        <v/>
      </c>
      <c r="E65" s="171">
        <f>IF('Sch A. Input'!E68="","",MIN('Sch A. Input'!E68,'Sch A. Input'!F68))</f>
        <v>43548</v>
      </c>
      <c r="F65" s="204">
        <f>SUMIFS('Sch A. Input'!G68:FJ68,'Sch A. Input'!$G$14:$FJ$14,"Recurring",'Sch A. Input'!$G$13:$FJ$13,$E$9)</f>
        <v>0</v>
      </c>
      <c r="G65" s="204">
        <f>SUMIFS('Sch A. Input'!G68:FJ68,'Sch A. Input'!$G$14:$FJ$14,"One-time",'Sch A. Input'!$G$13:$FJ$13,'Sch B. Weekly Output'!$E$9)</f>
        <v>0</v>
      </c>
      <c r="H65" s="205">
        <f t="shared" si="2"/>
        <v>0</v>
      </c>
      <c r="I65" s="202"/>
      <c r="J65" s="206">
        <f>IFERROR(-'Sch D. Workings'!AB70,'Sch D. Workings'!AB70)</f>
        <v>0</v>
      </c>
      <c r="L65" s="88"/>
    </row>
    <row r="66" spans="2:12" x14ac:dyDescent="0.2">
      <c r="B66" s="169" t="str">
        <f>IF('Sch A. Input'!B69="","",'Sch A. Input'!B69)</f>
        <v/>
      </c>
      <c r="C66" s="170" t="str">
        <f>IF('Sch A. Input'!C69="","",'Sch A. Input'!C69)</f>
        <v/>
      </c>
      <c r="D66" s="171" t="str">
        <f>IF('Sch A. Input'!D69="","",'Sch A. Input'!D69)</f>
        <v/>
      </c>
      <c r="E66" s="171">
        <f>IF('Sch A. Input'!E69="","",MIN('Sch A. Input'!E69,'Sch A. Input'!F69))</f>
        <v>43548</v>
      </c>
      <c r="F66" s="204">
        <f>SUMIFS('Sch A. Input'!G69:FJ69,'Sch A. Input'!$G$14:$FJ$14,"Recurring",'Sch A. Input'!$G$13:$FJ$13,$E$9)</f>
        <v>0</v>
      </c>
      <c r="G66" s="204">
        <f>SUMIFS('Sch A. Input'!G69:FJ69,'Sch A. Input'!$G$14:$FJ$14,"One-time",'Sch A. Input'!$G$13:$FJ$13,'Sch B. Weekly Output'!$E$9)</f>
        <v>0</v>
      </c>
      <c r="H66" s="205">
        <f t="shared" si="2"/>
        <v>0</v>
      </c>
      <c r="I66" s="202"/>
      <c r="J66" s="206">
        <f>IFERROR(-'Sch D. Workings'!AB71,'Sch D. Workings'!AB71)</f>
        <v>0</v>
      </c>
      <c r="L66" s="88"/>
    </row>
    <row r="67" spans="2:12" x14ac:dyDescent="0.2">
      <c r="B67" s="169" t="str">
        <f>IF('Sch A. Input'!B70="","",'Sch A. Input'!B70)</f>
        <v/>
      </c>
      <c r="C67" s="170" t="str">
        <f>IF('Sch A. Input'!C70="","",'Sch A. Input'!C70)</f>
        <v/>
      </c>
      <c r="D67" s="171" t="str">
        <f>IF('Sch A. Input'!D70="","",'Sch A. Input'!D70)</f>
        <v/>
      </c>
      <c r="E67" s="171">
        <f>IF('Sch A. Input'!E70="","",MIN('Sch A. Input'!E70,'Sch A. Input'!F70))</f>
        <v>43548</v>
      </c>
      <c r="F67" s="204">
        <f>SUMIFS('Sch A. Input'!G70:FJ70,'Sch A. Input'!$G$14:$FJ$14,"Recurring",'Sch A. Input'!$G$13:$FJ$13,$E$9)</f>
        <v>0</v>
      </c>
      <c r="G67" s="204">
        <f>SUMIFS('Sch A. Input'!G70:FJ70,'Sch A. Input'!$G$14:$FJ$14,"One-time",'Sch A. Input'!$G$13:$FJ$13,'Sch B. Weekly Output'!$E$9)</f>
        <v>0</v>
      </c>
      <c r="H67" s="205">
        <f t="shared" si="2"/>
        <v>0</v>
      </c>
      <c r="I67" s="202"/>
      <c r="J67" s="206">
        <f>IFERROR(-'Sch D. Workings'!AB72,'Sch D. Workings'!AB72)</f>
        <v>0</v>
      </c>
      <c r="L67" s="88"/>
    </row>
    <row r="68" spans="2:12" x14ac:dyDescent="0.2">
      <c r="B68" s="169" t="str">
        <f>IF('Sch A. Input'!B71="","",'Sch A. Input'!B71)</f>
        <v/>
      </c>
      <c r="C68" s="170" t="str">
        <f>IF('Sch A. Input'!C71="","",'Sch A. Input'!C71)</f>
        <v/>
      </c>
      <c r="D68" s="171" t="str">
        <f>IF('Sch A. Input'!D71="","",'Sch A. Input'!D71)</f>
        <v/>
      </c>
      <c r="E68" s="171">
        <f>IF('Sch A. Input'!E71="","",MIN('Sch A. Input'!E71,'Sch A. Input'!F71))</f>
        <v>43548</v>
      </c>
      <c r="F68" s="204">
        <f>SUMIFS('Sch A. Input'!G71:FJ71,'Sch A. Input'!$G$14:$FJ$14,"Recurring",'Sch A. Input'!$G$13:$FJ$13,$E$9)</f>
        <v>0</v>
      </c>
      <c r="G68" s="204">
        <f>SUMIFS('Sch A. Input'!G71:FJ71,'Sch A. Input'!$G$14:$FJ$14,"One-time",'Sch A. Input'!$G$13:$FJ$13,'Sch B. Weekly Output'!$E$9)</f>
        <v>0</v>
      </c>
      <c r="H68" s="205">
        <f t="shared" si="2"/>
        <v>0</v>
      </c>
      <c r="I68" s="202"/>
      <c r="J68" s="206">
        <f>IFERROR(-'Sch D. Workings'!AB73,'Sch D. Workings'!AB73)</f>
        <v>0</v>
      </c>
      <c r="L68" s="88"/>
    </row>
    <row r="69" spans="2:12" x14ac:dyDescent="0.2">
      <c r="B69" s="169" t="str">
        <f>IF('Sch A. Input'!B72="","",'Sch A. Input'!B72)</f>
        <v/>
      </c>
      <c r="C69" s="170" t="str">
        <f>IF('Sch A. Input'!C72="","",'Sch A. Input'!C72)</f>
        <v/>
      </c>
      <c r="D69" s="171" t="str">
        <f>IF('Sch A. Input'!D72="","",'Sch A. Input'!D72)</f>
        <v/>
      </c>
      <c r="E69" s="171">
        <f>IF('Sch A. Input'!E72="","",MIN('Sch A. Input'!E72,'Sch A. Input'!F72))</f>
        <v>43548</v>
      </c>
      <c r="F69" s="204">
        <f>SUMIFS('Sch A. Input'!G72:FJ72,'Sch A. Input'!$G$14:$FJ$14,"Recurring",'Sch A. Input'!$G$13:$FJ$13,$E$9)</f>
        <v>0</v>
      </c>
      <c r="G69" s="204">
        <f>SUMIFS('Sch A. Input'!G72:FJ72,'Sch A. Input'!$G$14:$FJ$14,"One-time",'Sch A. Input'!$G$13:$FJ$13,'Sch B. Weekly Output'!$E$9)</f>
        <v>0</v>
      </c>
      <c r="H69" s="205">
        <f t="shared" si="2"/>
        <v>0</v>
      </c>
      <c r="I69" s="202"/>
      <c r="J69" s="206">
        <f>IFERROR(-'Sch D. Workings'!AB74,'Sch D. Workings'!AB74)</f>
        <v>0</v>
      </c>
      <c r="L69" s="88"/>
    </row>
    <row r="70" spans="2:12" x14ac:dyDescent="0.2">
      <c r="B70" s="169" t="str">
        <f>IF('Sch A. Input'!B73="","",'Sch A. Input'!B73)</f>
        <v/>
      </c>
      <c r="C70" s="170" t="str">
        <f>IF('Sch A. Input'!C73="","",'Sch A. Input'!C73)</f>
        <v/>
      </c>
      <c r="D70" s="171" t="str">
        <f>IF('Sch A. Input'!D73="","",'Sch A. Input'!D73)</f>
        <v/>
      </c>
      <c r="E70" s="171">
        <f>IF('Sch A. Input'!E73="","",MIN('Sch A. Input'!E73,'Sch A. Input'!F73))</f>
        <v>43548</v>
      </c>
      <c r="F70" s="204">
        <f>SUMIFS('Sch A. Input'!G73:FJ73,'Sch A. Input'!$G$14:$FJ$14,"Recurring",'Sch A. Input'!$G$13:$FJ$13,$E$9)</f>
        <v>0</v>
      </c>
      <c r="G70" s="204">
        <f>SUMIFS('Sch A. Input'!G73:FJ73,'Sch A. Input'!$G$14:$FJ$14,"One-time",'Sch A. Input'!$G$13:$FJ$13,'Sch B. Weekly Output'!$E$9)</f>
        <v>0</v>
      </c>
      <c r="H70" s="205">
        <f t="shared" si="2"/>
        <v>0</v>
      </c>
      <c r="I70" s="202"/>
      <c r="J70" s="206">
        <f>IFERROR(-'Sch D. Workings'!AB75,'Sch D. Workings'!AB75)</f>
        <v>0</v>
      </c>
      <c r="L70" s="88"/>
    </row>
    <row r="71" spans="2:12" x14ac:dyDescent="0.2">
      <c r="B71" s="169" t="str">
        <f>IF('Sch A. Input'!B74="","",'Sch A. Input'!B74)</f>
        <v/>
      </c>
      <c r="C71" s="170" t="str">
        <f>IF('Sch A. Input'!C74="","",'Sch A. Input'!C74)</f>
        <v/>
      </c>
      <c r="D71" s="171" t="str">
        <f>IF('Sch A. Input'!D74="","",'Sch A. Input'!D74)</f>
        <v/>
      </c>
      <c r="E71" s="171">
        <f>IF('Sch A. Input'!E74="","",MIN('Sch A. Input'!E74,'Sch A. Input'!F74))</f>
        <v>43548</v>
      </c>
      <c r="F71" s="204">
        <f>SUMIFS('Sch A. Input'!G74:FJ74,'Sch A. Input'!$G$14:$FJ$14,"Recurring",'Sch A. Input'!$G$13:$FJ$13,$E$9)</f>
        <v>0</v>
      </c>
      <c r="G71" s="204">
        <f>SUMIFS('Sch A. Input'!G74:FJ74,'Sch A. Input'!$G$14:$FJ$14,"One-time",'Sch A. Input'!$G$13:$FJ$13,'Sch B. Weekly Output'!$E$9)</f>
        <v>0</v>
      </c>
      <c r="H71" s="205">
        <f t="shared" si="2"/>
        <v>0</v>
      </c>
      <c r="I71" s="202"/>
      <c r="J71" s="206">
        <f>IFERROR(-'Sch D. Workings'!AB76,'Sch D. Workings'!AB76)</f>
        <v>0</v>
      </c>
      <c r="L71" s="88"/>
    </row>
    <row r="72" spans="2:12" x14ac:dyDescent="0.2">
      <c r="B72" s="169" t="str">
        <f>IF('Sch A. Input'!B75="","",'Sch A. Input'!B75)</f>
        <v/>
      </c>
      <c r="C72" s="170" t="str">
        <f>IF('Sch A. Input'!C75="","",'Sch A. Input'!C75)</f>
        <v/>
      </c>
      <c r="D72" s="171" t="str">
        <f>IF('Sch A. Input'!D75="","",'Sch A. Input'!D75)</f>
        <v/>
      </c>
      <c r="E72" s="171">
        <f>IF('Sch A. Input'!E75="","",MIN('Sch A. Input'!E75,'Sch A. Input'!F75))</f>
        <v>43548</v>
      </c>
      <c r="F72" s="204">
        <f>SUMIFS('Sch A. Input'!G75:FJ75,'Sch A. Input'!$G$14:$FJ$14,"Recurring",'Sch A. Input'!$G$13:$FJ$13,$E$9)</f>
        <v>0</v>
      </c>
      <c r="G72" s="204">
        <f>SUMIFS('Sch A. Input'!G75:FJ75,'Sch A. Input'!$G$14:$FJ$14,"One-time",'Sch A. Input'!$G$13:$FJ$13,'Sch B. Weekly Output'!$E$9)</f>
        <v>0</v>
      </c>
      <c r="H72" s="205">
        <f t="shared" si="2"/>
        <v>0</v>
      </c>
      <c r="I72" s="202"/>
      <c r="J72" s="206">
        <f>IFERROR(-'Sch D. Workings'!AB77,'Sch D. Workings'!AB77)</f>
        <v>0</v>
      </c>
      <c r="L72" s="88"/>
    </row>
    <row r="73" spans="2:12" x14ac:dyDescent="0.2">
      <c r="B73" s="169" t="str">
        <f>IF('Sch A. Input'!B76="","",'Sch A. Input'!B76)</f>
        <v/>
      </c>
      <c r="C73" s="170" t="str">
        <f>IF('Sch A. Input'!C76="","",'Sch A. Input'!C76)</f>
        <v/>
      </c>
      <c r="D73" s="171" t="str">
        <f>IF('Sch A. Input'!D76="","",'Sch A. Input'!D76)</f>
        <v/>
      </c>
      <c r="E73" s="171">
        <f>IF('Sch A. Input'!E76="","",MIN('Sch A. Input'!E76,'Sch A. Input'!F76))</f>
        <v>43548</v>
      </c>
      <c r="F73" s="204">
        <f>SUMIFS('Sch A. Input'!G76:FJ76,'Sch A. Input'!$G$14:$FJ$14,"Recurring",'Sch A. Input'!$G$13:$FJ$13,$E$9)</f>
        <v>0</v>
      </c>
      <c r="G73" s="204">
        <f>SUMIFS('Sch A. Input'!G76:FJ76,'Sch A. Input'!$G$14:$FJ$14,"One-time",'Sch A. Input'!$G$13:$FJ$13,'Sch B. Weekly Output'!$E$9)</f>
        <v>0</v>
      </c>
      <c r="H73" s="205">
        <f t="shared" si="2"/>
        <v>0</v>
      </c>
      <c r="I73" s="202"/>
      <c r="J73" s="206">
        <f>IFERROR(-'Sch D. Workings'!AB78,'Sch D. Workings'!AB78)</f>
        <v>0</v>
      </c>
      <c r="L73" s="88"/>
    </row>
    <row r="74" spans="2:12" x14ac:dyDescent="0.2">
      <c r="B74" s="169" t="str">
        <f>IF('Sch A. Input'!B77="","",'Sch A. Input'!B77)</f>
        <v/>
      </c>
      <c r="C74" s="170" t="str">
        <f>IF('Sch A. Input'!C77="","",'Sch A. Input'!C77)</f>
        <v/>
      </c>
      <c r="D74" s="171" t="str">
        <f>IF('Sch A. Input'!D77="","",'Sch A. Input'!D77)</f>
        <v/>
      </c>
      <c r="E74" s="171">
        <f>IF('Sch A. Input'!E77="","",MIN('Sch A. Input'!E77,'Sch A. Input'!F77))</f>
        <v>43548</v>
      </c>
      <c r="F74" s="204">
        <f>SUMIFS('Sch A. Input'!G77:FJ77,'Sch A. Input'!$G$14:$FJ$14,"Recurring",'Sch A. Input'!$G$13:$FJ$13,$E$9)</f>
        <v>0</v>
      </c>
      <c r="G74" s="204">
        <f>SUMIFS('Sch A. Input'!G77:FJ77,'Sch A. Input'!$G$14:$FJ$14,"One-time",'Sch A. Input'!$G$13:$FJ$13,'Sch B. Weekly Output'!$E$9)</f>
        <v>0</v>
      </c>
      <c r="H74" s="205">
        <f t="shared" si="2"/>
        <v>0</v>
      </c>
      <c r="I74" s="202"/>
      <c r="J74" s="206">
        <f>IFERROR(-'Sch D. Workings'!AB79,'Sch D. Workings'!AB79)</f>
        <v>0</v>
      </c>
      <c r="L74" s="88"/>
    </row>
    <row r="75" spans="2:12" x14ac:dyDescent="0.2">
      <c r="B75" s="169" t="str">
        <f>IF('Sch A. Input'!B78="","",'Sch A. Input'!B78)</f>
        <v/>
      </c>
      <c r="C75" s="170" t="str">
        <f>IF('Sch A. Input'!C78="","",'Sch A. Input'!C78)</f>
        <v/>
      </c>
      <c r="D75" s="171" t="str">
        <f>IF('Sch A. Input'!D78="","",'Sch A. Input'!D78)</f>
        <v/>
      </c>
      <c r="E75" s="171">
        <f>IF('Sch A. Input'!E78="","",MIN('Sch A. Input'!E78,'Sch A. Input'!F78))</f>
        <v>43548</v>
      </c>
      <c r="F75" s="204">
        <f>SUMIFS('Sch A. Input'!G78:FJ78,'Sch A. Input'!$G$14:$FJ$14,"Recurring",'Sch A. Input'!$G$13:$FJ$13,$E$9)</f>
        <v>0</v>
      </c>
      <c r="G75" s="204">
        <f>SUMIFS('Sch A. Input'!G78:FJ78,'Sch A. Input'!$G$14:$FJ$14,"One-time",'Sch A. Input'!$G$13:$FJ$13,'Sch B. Weekly Output'!$E$9)</f>
        <v>0</v>
      </c>
      <c r="H75" s="205">
        <f t="shared" si="2"/>
        <v>0</v>
      </c>
      <c r="I75" s="202"/>
      <c r="J75" s="206">
        <f>IFERROR(-'Sch D. Workings'!AB80,'Sch D. Workings'!AB80)</f>
        <v>0</v>
      </c>
      <c r="L75" s="88"/>
    </row>
    <row r="76" spans="2:12" x14ac:dyDescent="0.2">
      <c r="B76" s="169" t="str">
        <f>IF('Sch A. Input'!B79="","",'Sch A. Input'!B79)</f>
        <v/>
      </c>
      <c r="C76" s="170" t="str">
        <f>IF('Sch A. Input'!C79="","",'Sch A. Input'!C79)</f>
        <v/>
      </c>
      <c r="D76" s="171" t="str">
        <f>IF('Sch A. Input'!D79="","",'Sch A. Input'!D79)</f>
        <v/>
      </c>
      <c r="E76" s="171">
        <f>IF('Sch A. Input'!E79="","",MIN('Sch A. Input'!E79,'Sch A. Input'!F79))</f>
        <v>43548</v>
      </c>
      <c r="F76" s="204">
        <f>SUMIFS('Sch A. Input'!G79:FJ79,'Sch A. Input'!$G$14:$FJ$14,"Recurring",'Sch A. Input'!$G$13:$FJ$13,$E$9)</f>
        <v>0</v>
      </c>
      <c r="G76" s="204">
        <f>SUMIFS('Sch A. Input'!G79:FJ79,'Sch A. Input'!$G$14:$FJ$14,"One-time",'Sch A. Input'!$G$13:$FJ$13,'Sch B. Weekly Output'!$E$9)</f>
        <v>0</v>
      </c>
      <c r="H76" s="205">
        <f t="shared" si="2"/>
        <v>0</v>
      </c>
      <c r="I76" s="202"/>
      <c r="J76" s="206">
        <f>IFERROR(-'Sch D. Workings'!AB81,'Sch D. Workings'!AB81)</f>
        <v>0</v>
      </c>
      <c r="L76" s="88"/>
    </row>
    <row r="77" spans="2:12" x14ac:dyDescent="0.2">
      <c r="B77" s="169" t="str">
        <f>IF('Sch A. Input'!B80="","",'Sch A. Input'!B80)</f>
        <v/>
      </c>
      <c r="C77" s="170" t="str">
        <f>IF('Sch A. Input'!C80="","",'Sch A. Input'!C80)</f>
        <v/>
      </c>
      <c r="D77" s="171" t="str">
        <f>IF('Sch A. Input'!D80="","",'Sch A. Input'!D80)</f>
        <v/>
      </c>
      <c r="E77" s="171">
        <f>IF('Sch A. Input'!E80="","",MIN('Sch A. Input'!E80,'Sch A. Input'!F80))</f>
        <v>43548</v>
      </c>
      <c r="F77" s="204">
        <f>SUMIFS('Sch A. Input'!G80:FJ80,'Sch A. Input'!$G$14:$FJ$14,"Recurring",'Sch A. Input'!$G$13:$FJ$13,$E$9)</f>
        <v>0</v>
      </c>
      <c r="G77" s="204">
        <f>SUMIFS('Sch A. Input'!G80:FJ80,'Sch A. Input'!$G$14:$FJ$14,"One-time",'Sch A. Input'!$G$13:$FJ$13,'Sch B. Weekly Output'!$E$9)</f>
        <v>0</v>
      </c>
      <c r="H77" s="205">
        <f t="shared" si="2"/>
        <v>0</v>
      </c>
      <c r="I77" s="202"/>
      <c r="J77" s="206">
        <f>IFERROR(-'Sch D. Workings'!AB82,'Sch D. Workings'!AB82)</f>
        <v>0</v>
      </c>
      <c r="L77" s="88"/>
    </row>
    <row r="78" spans="2:12" x14ac:dyDescent="0.2">
      <c r="B78" s="169" t="str">
        <f>IF('Sch A. Input'!B81="","",'Sch A. Input'!B81)</f>
        <v/>
      </c>
      <c r="C78" s="170" t="str">
        <f>IF('Sch A. Input'!C81="","",'Sch A. Input'!C81)</f>
        <v/>
      </c>
      <c r="D78" s="171" t="str">
        <f>IF('Sch A. Input'!D81="","",'Sch A. Input'!D81)</f>
        <v/>
      </c>
      <c r="E78" s="171">
        <f>IF('Sch A. Input'!E81="","",MIN('Sch A. Input'!E81,'Sch A. Input'!F81))</f>
        <v>43548</v>
      </c>
      <c r="F78" s="204">
        <f>SUMIFS('Sch A. Input'!G81:FJ81,'Sch A. Input'!$G$14:$FJ$14,"Recurring",'Sch A. Input'!$G$13:$FJ$13,$E$9)</f>
        <v>0</v>
      </c>
      <c r="G78" s="204">
        <f>SUMIFS('Sch A. Input'!G81:FJ81,'Sch A. Input'!$G$14:$FJ$14,"One-time",'Sch A. Input'!$G$13:$FJ$13,'Sch B. Weekly Output'!$E$9)</f>
        <v>0</v>
      </c>
      <c r="H78" s="205">
        <f t="shared" si="2"/>
        <v>0</v>
      </c>
      <c r="I78" s="202"/>
      <c r="J78" s="206">
        <f>IFERROR(-'Sch D. Workings'!AB83,'Sch D. Workings'!AB83)</f>
        <v>0</v>
      </c>
      <c r="L78" s="88"/>
    </row>
    <row r="79" spans="2:12" x14ac:dyDescent="0.2">
      <c r="B79" s="169" t="str">
        <f>IF('Sch A. Input'!B82="","",'Sch A. Input'!B82)</f>
        <v/>
      </c>
      <c r="C79" s="170" t="str">
        <f>IF('Sch A. Input'!C82="","",'Sch A. Input'!C82)</f>
        <v/>
      </c>
      <c r="D79" s="171" t="str">
        <f>IF('Sch A. Input'!D82="","",'Sch A. Input'!D82)</f>
        <v/>
      </c>
      <c r="E79" s="171">
        <f>IF('Sch A. Input'!E82="","",MIN('Sch A. Input'!E82,'Sch A. Input'!F82))</f>
        <v>43548</v>
      </c>
      <c r="F79" s="204">
        <f>SUMIFS('Sch A. Input'!G82:FJ82,'Sch A. Input'!$G$14:$FJ$14,"Recurring",'Sch A. Input'!$G$13:$FJ$13,$E$9)</f>
        <v>0</v>
      </c>
      <c r="G79" s="204">
        <f>SUMIFS('Sch A. Input'!G82:FJ82,'Sch A. Input'!$G$14:$FJ$14,"One-time",'Sch A. Input'!$G$13:$FJ$13,'Sch B. Weekly Output'!$E$9)</f>
        <v>0</v>
      </c>
      <c r="H79" s="205">
        <f t="shared" si="2"/>
        <v>0</v>
      </c>
      <c r="I79" s="202"/>
      <c r="J79" s="206">
        <f>IFERROR(-'Sch D. Workings'!AB84,'Sch D. Workings'!AB84)</f>
        <v>0</v>
      </c>
      <c r="L79" s="88"/>
    </row>
    <row r="80" spans="2:12" x14ac:dyDescent="0.2">
      <c r="B80" s="169" t="str">
        <f>IF('Sch A. Input'!B83="","",'Sch A. Input'!B83)</f>
        <v/>
      </c>
      <c r="C80" s="170" t="str">
        <f>IF('Sch A. Input'!C83="","",'Sch A. Input'!C83)</f>
        <v/>
      </c>
      <c r="D80" s="171" t="str">
        <f>IF('Sch A. Input'!D83="","",'Sch A. Input'!D83)</f>
        <v/>
      </c>
      <c r="E80" s="171">
        <f>IF('Sch A. Input'!E83="","",MIN('Sch A. Input'!E83,'Sch A. Input'!F83))</f>
        <v>43548</v>
      </c>
      <c r="F80" s="204">
        <f>SUMIFS('Sch A. Input'!G83:FJ83,'Sch A. Input'!$G$14:$FJ$14,"Recurring",'Sch A. Input'!$G$13:$FJ$13,$E$9)</f>
        <v>0</v>
      </c>
      <c r="G80" s="204">
        <f>SUMIFS('Sch A. Input'!G83:FJ83,'Sch A. Input'!$G$14:$FJ$14,"One-time",'Sch A. Input'!$G$13:$FJ$13,'Sch B. Weekly Output'!$E$9)</f>
        <v>0</v>
      </c>
      <c r="H80" s="205">
        <f t="shared" si="2"/>
        <v>0</v>
      </c>
      <c r="I80" s="202"/>
      <c r="J80" s="206">
        <f>IFERROR(-'Sch D. Workings'!AB85,'Sch D. Workings'!AB85)</f>
        <v>0</v>
      </c>
      <c r="L80" s="88"/>
    </row>
    <row r="81" spans="2:12" x14ac:dyDescent="0.2">
      <c r="B81" s="169" t="str">
        <f>IF('Sch A. Input'!B84="","",'Sch A. Input'!B84)</f>
        <v/>
      </c>
      <c r="C81" s="170" t="str">
        <f>IF('Sch A. Input'!C84="","",'Sch A. Input'!C84)</f>
        <v/>
      </c>
      <c r="D81" s="171" t="str">
        <f>IF('Sch A. Input'!D84="","",'Sch A. Input'!D84)</f>
        <v/>
      </c>
      <c r="E81" s="171">
        <f>IF('Sch A. Input'!E84="","",MIN('Sch A. Input'!E84,'Sch A. Input'!F84))</f>
        <v>43548</v>
      </c>
      <c r="F81" s="204">
        <f>SUMIFS('Sch A. Input'!G84:FJ84,'Sch A. Input'!$G$14:$FJ$14,"Recurring",'Sch A. Input'!$G$13:$FJ$13,$E$9)</f>
        <v>0</v>
      </c>
      <c r="G81" s="204">
        <f>SUMIFS('Sch A. Input'!G84:FJ84,'Sch A. Input'!$G$14:$FJ$14,"One-time",'Sch A. Input'!$G$13:$FJ$13,'Sch B. Weekly Output'!$E$9)</f>
        <v>0</v>
      </c>
      <c r="H81" s="205">
        <f t="shared" si="2"/>
        <v>0</v>
      </c>
      <c r="I81" s="202"/>
      <c r="J81" s="206">
        <f>IFERROR(-'Sch D. Workings'!AB86,'Sch D. Workings'!AB86)</f>
        <v>0</v>
      </c>
      <c r="L81" s="88"/>
    </row>
    <row r="82" spans="2:12" x14ac:dyDescent="0.2">
      <c r="B82" s="169" t="str">
        <f>IF('Sch A. Input'!B85="","",'Sch A. Input'!B85)</f>
        <v/>
      </c>
      <c r="C82" s="170" t="str">
        <f>IF('Sch A. Input'!C85="","",'Sch A. Input'!C85)</f>
        <v/>
      </c>
      <c r="D82" s="171" t="str">
        <f>IF('Sch A. Input'!D85="","",'Sch A. Input'!D85)</f>
        <v/>
      </c>
      <c r="E82" s="171">
        <f>IF('Sch A. Input'!E85="","",MIN('Sch A. Input'!E85,'Sch A. Input'!F85))</f>
        <v>43548</v>
      </c>
      <c r="F82" s="204">
        <f>SUMIFS('Sch A. Input'!G85:FJ85,'Sch A. Input'!$G$14:$FJ$14,"Recurring",'Sch A. Input'!$G$13:$FJ$13,$E$9)</f>
        <v>0</v>
      </c>
      <c r="G82" s="204">
        <f>SUMIFS('Sch A. Input'!G85:FJ85,'Sch A. Input'!$G$14:$FJ$14,"One-time",'Sch A. Input'!$G$13:$FJ$13,'Sch B. Weekly Output'!$E$9)</f>
        <v>0</v>
      </c>
      <c r="H82" s="205">
        <f t="shared" si="2"/>
        <v>0</v>
      </c>
      <c r="I82" s="202"/>
      <c r="J82" s="206">
        <f>IFERROR(-'Sch D. Workings'!AB87,'Sch D. Workings'!AB87)</f>
        <v>0</v>
      </c>
      <c r="L82" s="88"/>
    </row>
    <row r="83" spans="2:12" x14ac:dyDescent="0.2">
      <c r="B83" s="169" t="str">
        <f>IF('Sch A. Input'!B86="","",'Sch A. Input'!B86)</f>
        <v/>
      </c>
      <c r="C83" s="170" t="str">
        <f>IF('Sch A. Input'!C86="","",'Sch A. Input'!C86)</f>
        <v/>
      </c>
      <c r="D83" s="171" t="str">
        <f>IF('Sch A. Input'!D86="","",'Sch A. Input'!D86)</f>
        <v/>
      </c>
      <c r="E83" s="171">
        <f>IF('Sch A. Input'!E86="","",MIN('Sch A. Input'!E86,'Sch A. Input'!F86))</f>
        <v>43548</v>
      </c>
      <c r="F83" s="204">
        <f>SUMIFS('Sch A. Input'!G86:FJ86,'Sch A. Input'!$G$14:$FJ$14,"Recurring",'Sch A. Input'!$G$13:$FJ$13,$E$9)</f>
        <v>0</v>
      </c>
      <c r="G83" s="204">
        <f>SUMIFS('Sch A. Input'!G86:FJ86,'Sch A. Input'!$G$14:$FJ$14,"One-time",'Sch A. Input'!$G$13:$FJ$13,'Sch B. Weekly Output'!$E$9)</f>
        <v>0</v>
      </c>
      <c r="H83" s="205">
        <f t="shared" si="2"/>
        <v>0</v>
      </c>
      <c r="I83" s="202"/>
      <c r="J83" s="206">
        <f>IFERROR(-'Sch D. Workings'!AB88,'Sch D. Workings'!AB88)</f>
        <v>0</v>
      </c>
      <c r="L83" s="88"/>
    </row>
    <row r="84" spans="2:12" x14ac:dyDescent="0.2">
      <c r="B84" s="169" t="str">
        <f>IF('Sch A. Input'!B87="","",'Sch A. Input'!B87)</f>
        <v/>
      </c>
      <c r="C84" s="170" t="str">
        <f>IF('Sch A. Input'!C87="","",'Sch A. Input'!C87)</f>
        <v/>
      </c>
      <c r="D84" s="171" t="str">
        <f>IF('Sch A. Input'!D87="","",'Sch A. Input'!D87)</f>
        <v/>
      </c>
      <c r="E84" s="171">
        <f>IF('Sch A. Input'!E87="","",MIN('Sch A. Input'!E87,'Sch A. Input'!F87))</f>
        <v>43548</v>
      </c>
      <c r="F84" s="204">
        <f>SUMIFS('Sch A. Input'!G87:FJ87,'Sch A. Input'!$G$14:$FJ$14,"Recurring",'Sch A. Input'!$G$13:$FJ$13,$E$9)</f>
        <v>0</v>
      </c>
      <c r="G84" s="204">
        <f>SUMIFS('Sch A. Input'!G87:FJ87,'Sch A. Input'!$G$14:$FJ$14,"One-time",'Sch A. Input'!$G$13:$FJ$13,'Sch B. Weekly Output'!$E$9)</f>
        <v>0</v>
      </c>
      <c r="H84" s="205">
        <f t="shared" si="2"/>
        <v>0</v>
      </c>
      <c r="I84" s="202"/>
      <c r="J84" s="206">
        <f>IFERROR(-'Sch D. Workings'!AB89,'Sch D. Workings'!AB89)</f>
        <v>0</v>
      </c>
      <c r="L84" s="88"/>
    </row>
    <row r="85" spans="2:12" x14ac:dyDescent="0.2">
      <c r="B85" s="169" t="str">
        <f>IF('Sch A. Input'!B88="","",'Sch A. Input'!B88)</f>
        <v/>
      </c>
      <c r="C85" s="170" t="str">
        <f>IF('Sch A. Input'!C88="","",'Sch A. Input'!C88)</f>
        <v/>
      </c>
      <c r="D85" s="171" t="str">
        <f>IF('Sch A. Input'!D88="","",'Sch A. Input'!D88)</f>
        <v/>
      </c>
      <c r="E85" s="171">
        <f>IF('Sch A. Input'!E88="","",MIN('Sch A. Input'!E88,'Sch A. Input'!F88))</f>
        <v>43548</v>
      </c>
      <c r="F85" s="204">
        <f>SUMIFS('Sch A. Input'!G88:FJ88,'Sch A. Input'!$G$14:$FJ$14,"Recurring",'Sch A. Input'!$G$13:$FJ$13,$E$9)</f>
        <v>0</v>
      </c>
      <c r="G85" s="204">
        <f>SUMIFS('Sch A. Input'!G88:FJ88,'Sch A. Input'!$G$14:$FJ$14,"One-time",'Sch A. Input'!$G$13:$FJ$13,'Sch B. Weekly Output'!$E$9)</f>
        <v>0</v>
      </c>
      <c r="H85" s="205">
        <f t="shared" si="2"/>
        <v>0</v>
      </c>
      <c r="I85" s="202"/>
      <c r="J85" s="206">
        <f>IFERROR(-'Sch D. Workings'!AB90,'Sch D. Workings'!AB90)</f>
        <v>0</v>
      </c>
      <c r="L85" s="88"/>
    </row>
    <row r="86" spans="2:12" x14ac:dyDescent="0.2">
      <c r="B86" s="169" t="str">
        <f>IF('Sch A. Input'!B89="","",'Sch A. Input'!B89)</f>
        <v/>
      </c>
      <c r="C86" s="170" t="str">
        <f>IF('Sch A. Input'!C89="","",'Sch A. Input'!C89)</f>
        <v/>
      </c>
      <c r="D86" s="171" t="str">
        <f>IF('Sch A. Input'!D89="","",'Sch A. Input'!D89)</f>
        <v/>
      </c>
      <c r="E86" s="171">
        <f>IF('Sch A. Input'!E89="","",MIN('Sch A. Input'!E89,'Sch A. Input'!F89))</f>
        <v>43548</v>
      </c>
      <c r="F86" s="204">
        <f>SUMIFS('Sch A. Input'!G89:FJ89,'Sch A. Input'!$G$14:$FJ$14,"Recurring",'Sch A. Input'!$G$13:$FJ$13,$E$9)</f>
        <v>0</v>
      </c>
      <c r="G86" s="204">
        <f>SUMIFS('Sch A. Input'!G89:FJ89,'Sch A. Input'!$G$14:$FJ$14,"One-time",'Sch A. Input'!$G$13:$FJ$13,'Sch B. Weekly Output'!$E$9)</f>
        <v>0</v>
      </c>
      <c r="H86" s="205">
        <f t="shared" si="2"/>
        <v>0</v>
      </c>
      <c r="I86" s="202"/>
      <c r="J86" s="206">
        <f>IFERROR(-'Sch D. Workings'!AB91,'Sch D. Workings'!AB91)</f>
        <v>0</v>
      </c>
      <c r="L86" s="88"/>
    </row>
    <row r="87" spans="2:12" x14ac:dyDescent="0.2">
      <c r="B87" s="169" t="str">
        <f>IF('Sch A. Input'!B90="","",'Sch A. Input'!B90)</f>
        <v/>
      </c>
      <c r="C87" s="170" t="str">
        <f>IF('Sch A. Input'!C90="","",'Sch A. Input'!C90)</f>
        <v/>
      </c>
      <c r="D87" s="171" t="str">
        <f>IF('Sch A. Input'!D90="","",'Sch A. Input'!D90)</f>
        <v/>
      </c>
      <c r="E87" s="171">
        <f>IF('Sch A. Input'!E90="","",MIN('Sch A. Input'!E90,'Sch A. Input'!F90))</f>
        <v>43548</v>
      </c>
      <c r="F87" s="204">
        <f>SUMIFS('Sch A. Input'!G90:FJ90,'Sch A. Input'!$G$14:$FJ$14,"Recurring",'Sch A. Input'!$G$13:$FJ$13,$E$9)</f>
        <v>0</v>
      </c>
      <c r="G87" s="204">
        <f>SUMIFS('Sch A. Input'!G90:FJ90,'Sch A. Input'!$G$14:$FJ$14,"One-time",'Sch A. Input'!$G$13:$FJ$13,'Sch B. Weekly Output'!$E$9)</f>
        <v>0</v>
      </c>
      <c r="H87" s="205">
        <f t="shared" si="2"/>
        <v>0</v>
      </c>
      <c r="I87" s="202"/>
      <c r="J87" s="206">
        <f>IFERROR(-'Sch D. Workings'!AB92,'Sch D. Workings'!AB92)</f>
        <v>0</v>
      </c>
      <c r="L87" s="88"/>
    </row>
    <row r="88" spans="2:12" x14ac:dyDescent="0.2">
      <c r="B88" s="169" t="str">
        <f>IF('Sch A. Input'!B91="","",'Sch A. Input'!B91)</f>
        <v/>
      </c>
      <c r="C88" s="170" t="str">
        <f>IF('Sch A. Input'!C91="","",'Sch A. Input'!C91)</f>
        <v/>
      </c>
      <c r="D88" s="171" t="str">
        <f>IF('Sch A. Input'!D91="","",'Sch A. Input'!D91)</f>
        <v/>
      </c>
      <c r="E88" s="171">
        <f>IF('Sch A. Input'!E91="","",MIN('Sch A. Input'!E91,'Sch A. Input'!F91))</f>
        <v>43548</v>
      </c>
      <c r="F88" s="204">
        <f>SUMIFS('Sch A. Input'!G91:FJ91,'Sch A. Input'!$G$14:$FJ$14,"Recurring",'Sch A. Input'!$G$13:$FJ$13,$E$9)</f>
        <v>0</v>
      </c>
      <c r="G88" s="204">
        <f>SUMIFS('Sch A. Input'!G91:FJ91,'Sch A. Input'!$G$14:$FJ$14,"One-time",'Sch A. Input'!$G$13:$FJ$13,'Sch B. Weekly Output'!$E$9)</f>
        <v>0</v>
      </c>
      <c r="H88" s="205">
        <f t="shared" si="2"/>
        <v>0</v>
      </c>
      <c r="I88" s="202"/>
      <c r="J88" s="206">
        <f>IFERROR(-'Sch D. Workings'!AB93,'Sch D. Workings'!AB93)</f>
        <v>0</v>
      </c>
      <c r="L88" s="88"/>
    </row>
    <row r="89" spans="2:12" x14ac:dyDescent="0.2">
      <c r="B89" s="169" t="str">
        <f>IF('Sch A. Input'!B92="","",'Sch A. Input'!B92)</f>
        <v/>
      </c>
      <c r="C89" s="170" t="str">
        <f>IF('Sch A. Input'!C92="","",'Sch A. Input'!C92)</f>
        <v/>
      </c>
      <c r="D89" s="171" t="str">
        <f>IF('Sch A. Input'!D92="","",'Sch A. Input'!D92)</f>
        <v/>
      </c>
      <c r="E89" s="171">
        <f>IF('Sch A. Input'!E92="","",MIN('Sch A. Input'!E92,'Sch A. Input'!F92))</f>
        <v>43548</v>
      </c>
      <c r="F89" s="204">
        <f>SUMIFS('Sch A. Input'!G92:FJ92,'Sch A. Input'!$G$14:$FJ$14,"Recurring",'Sch A. Input'!$G$13:$FJ$13,$E$9)</f>
        <v>0</v>
      </c>
      <c r="G89" s="204">
        <f>SUMIFS('Sch A. Input'!G92:FJ92,'Sch A. Input'!$G$14:$FJ$14,"One-time",'Sch A. Input'!$G$13:$FJ$13,'Sch B. Weekly Output'!$E$9)</f>
        <v>0</v>
      </c>
      <c r="H89" s="205">
        <f t="shared" si="2"/>
        <v>0</v>
      </c>
      <c r="I89" s="202"/>
      <c r="J89" s="206">
        <f>IFERROR(-'Sch D. Workings'!AB94,'Sch D. Workings'!AB94)</f>
        <v>0</v>
      </c>
      <c r="L89" s="88"/>
    </row>
    <row r="90" spans="2:12" x14ac:dyDescent="0.2">
      <c r="B90" s="169" t="str">
        <f>IF('Sch A. Input'!B93="","",'Sch A. Input'!B93)</f>
        <v/>
      </c>
      <c r="C90" s="170" t="str">
        <f>IF('Sch A. Input'!C93="","",'Sch A. Input'!C93)</f>
        <v/>
      </c>
      <c r="D90" s="171" t="str">
        <f>IF('Sch A. Input'!D93="","",'Sch A. Input'!D93)</f>
        <v/>
      </c>
      <c r="E90" s="171">
        <f>IF('Sch A. Input'!E93="","",MIN('Sch A. Input'!E93,'Sch A. Input'!F93))</f>
        <v>43548</v>
      </c>
      <c r="F90" s="204">
        <f>SUMIFS('Sch A. Input'!G93:FJ93,'Sch A. Input'!$G$14:$FJ$14,"Recurring",'Sch A. Input'!$G$13:$FJ$13,$E$9)</f>
        <v>0</v>
      </c>
      <c r="G90" s="204">
        <f>SUMIFS('Sch A. Input'!G93:FJ93,'Sch A. Input'!$G$14:$FJ$14,"One-time",'Sch A. Input'!$G$13:$FJ$13,'Sch B. Weekly Output'!$E$9)</f>
        <v>0</v>
      </c>
      <c r="H90" s="205">
        <f t="shared" si="2"/>
        <v>0</v>
      </c>
      <c r="I90" s="202"/>
      <c r="J90" s="206">
        <f>IFERROR(-'Sch D. Workings'!AB95,'Sch D. Workings'!AB95)</f>
        <v>0</v>
      </c>
      <c r="L90" s="88"/>
    </row>
    <row r="91" spans="2:12" x14ac:dyDescent="0.2">
      <c r="B91" s="169" t="str">
        <f>IF('Sch A. Input'!B94="","",'Sch A. Input'!B94)</f>
        <v/>
      </c>
      <c r="C91" s="170" t="str">
        <f>IF('Sch A. Input'!C94="","",'Sch A. Input'!C94)</f>
        <v/>
      </c>
      <c r="D91" s="171" t="str">
        <f>IF('Sch A. Input'!D94="","",'Sch A. Input'!D94)</f>
        <v/>
      </c>
      <c r="E91" s="171">
        <f>IF('Sch A. Input'!E94="","",MIN('Sch A. Input'!E94,'Sch A. Input'!F94))</f>
        <v>43548</v>
      </c>
      <c r="F91" s="204">
        <f>SUMIFS('Sch A. Input'!G94:FJ94,'Sch A. Input'!$G$14:$FJ$14,"Recurring",'Sch A. Input'!$G$13:$FJ$13,$E$9)</f>
        <v>0</v>
      </c>
      <c r="G91" s="204">
        <f>SUMIFS('Sch A. Input'!G94:FJ94,'Sch A. Input'!$G$14:$FJ$14,"One-time",'Sch A. Input'!$G$13:$FJ$13,'Sch B. Weekly Output'!$E$9)</f>
        <v>0</v>
      </c>
      <c r="H91" s="205">
        <f t="shared" si="2"/>
        <v>0</v>
      </c>
      <c r="I91" s="202"/>
      <c r="J91" s="206">
        <f>IFERROR(-'Sch D. Workings'!AB96,'Sch D. Workings'!AB96)</f>
        <v>0</v>
      </c>
      <c r="L91" s="88"/>
    </row>
    <row r="92" spans="2:12" x14ac:dyDescent="0.2">
      <c r="B92" s="169" t="str">
        <f>IF('Sch A. Input'!B95="","",'Sch A. Input'!B95)</f>
        <v/>
      </c>
      <c r="C92" s="170" t="str">
        <f>IF('Sch A. Input'!C95="","",'Sch A. Input'!C95)</f>
        <v/>
      </c>
      <c r="D92" s="171" t="str">
        <f>IF('Sch A. Input'!D95="","",'Sch A. Input'!D95)</f>
        <v/>
      </c>
      <c r="E92" s="171">
        <f>IF('Sch A. Input'!E95="","",MIN('Sch A. Input'!E95,'Sch A. Input'!F95))</f>
        <v>43548</v>
      </c>
      <c r="F92" s="204">
        <f>SUMIFS('Sch A. Input'!G95:FJ95,'Sch A. Input'!$G$14:$FJ$14,"Recurring",'Sch A. Input'!$G$13:$FJ$13,$E$9)</f>
        <v>0</v>
      </c>
      <c r="G92" s="204">
        <f>SUMIFS('Sch A. Input'!G95:FJ95,'Sch A. Input'!$G$14:$FJ$14,"One-time",'Sch A. Input'!$G$13:$FJ$13,'Sch B. Weekly Output'!$E$9)</f>
        <v>0</v>
      </c>
      <c r="H92" s="205">
        <f t="shared" si="2"/>
        <v>0</v>
      </c>
      <c r="I92" s="202"/>
      <c r="J92" s="206">
        <f>IFERROR(-'Sch D. Workings'!AB97,'Sch D. Workings'!AB97)</f>
        <v>0</v>
      </c>
      <c r="L92" s="88"/>
    </row>
    <row r="93" spans="2:12" x14ac:dyDescent="0.2">
      <c r="B93" s="169" t="str">
        <f>IF('Sch A. Input'!B96="","",'Sch A. Input'!B96)</f>
        <v/>
      </c>
      <c r="C93" s="170" t="str">
        <f>IF('Sch A. Input'!C96="","",'Sch A. Input'!C96)</f>
        <v/>
      </c>
      <c r="D93" s="171" t="str">
        <f>IF('Sch A. Input'!D96="","",'Sch A. Input'!D96)</f>
        <v/>
      </c>
      <c r="E93" s="171">
        <f>IF('Sch A. Input'!E96="","",MIN('Sch A. Input'!E96,'Sch A. Input'!F96))</f>
        <v>43548</v>
      </c>
      <c r="F93" s="204">
        <f>SUMIFS('Sch A. Input'!G96:FJ96,'Sch A. Input'!$G$14:$FJ$14,"Recurring",'Sch A. Input'!$G$13:$FJ$13,$E$9)</f>
        <v>0</v>
      </c>
      <c r="G93" s="204">
        <f>SUMIFS('Sch A. Input'!G96:FJ96,'Sch A. Input'!$G$14:$FJ$14,"One-time",'Sch A. Input'!$G$13:$FJ$13,'Sch B. Weekly Output'!$E$9)</f>
        <v>0</v>
      </c>
      <c r="H93" s="205">
        <f t="shared" ref="H93:H111" si="3">SUM(F93:G93)</f>
        <v>0</v>
      </c>
      <c r="I93" s="202"/>
      <c r="J93" s="206">
        <f>IFERROR(-'Sch D. Workings'!AB98,'Sch D. Workings'!AB98)</f>
        <v>0</v>
      </c>
      <c r="L93" s="88"/>
    </row>
    <row r="94" spans="2:12" x14ac:dyDescent="0.2">
      <c r="B94" s="169" t="str">
        <f>IF('Sch A. Input'!B97="","",'Sch A. Input'!B97)</f>
        <v/>
      </c>
      <c r="C94" s="170" t="str">
        <f>IF('Sch A. Input'!C97="","",'Sch A. Input'!C97)</f>
        <v/>
      </c>
      <c r="D94" s="171" t="str">
        <f>IF('Sch A. Input'!D97="","",'Sch A. Input'!D97)</f>
        <v/>
      </c>
      <c r="E94" s="171">
        <f>IF('Sch A. Input'!E97="","",MIN('Sch A. Input'!E97,'Sch A. Input'!F97))</f>
        <v>43548</v>
      </c>
      <c r="F94" s="204">
        <f>SUMIFS('Sch A. Input'!G97:FJ97,'Sch A. Input'!$G$14:$FJ$14,"Recurring",'Sch A. Input'!$G$13:$FJ$13,$E$9)</f>
        <v>0</v>
      </c>
      <c r="G94" s="204">
        <f>SUMIFS('Sch A. Input'!G97:FJ97,'Sch A. Input'!$G$14:$FJ$14,"One-time",'Sch A. Input'!$G$13:$FJ$13,'Sch B. Weekly Output'!$E$9)</f>
        <v>0</v>
      </c>
      <c r="H94" s="205">
        <f t="shared" si="3"/>
        <v>0</v>
      </c>
      <c r="I94" s="202"/>
      <c r="J94" s="206">
        <f>IFERROR(-'Sch D. Workings'!AB99,'Sch D. Workings'!AB99)</f>
        <v>0</v>
      </c>
      <c r="L94" s="88"/>
    </row>
    <row r="95" spans="2:12" x14ac:dyDescent="0.2">
      <c r="B95" s="169" t="str">
        <f>IF('Sch A. Input'!B98="","",'Sch A. Input'!B98)</f>
        <v/>
      </c>
      <c r="C95" s="170" t="str">
        <f>IF('Sch A. Input'!C98="","",'Sch A. Input'!C98)</f>
        <v/>
      </c>
      <c r="D95" s="171" t="str">
        <f>IF('Sch A. Input'!D98="","",'Sch A. Input'!D98)</f>
        <v/>
      </c>
      <c r="E95" s="171">
        <f>IF('Sch A. Input'!E98="","",MIN('Sch A. Input'!E98,'Sch A. Input'!F98))</f>
        <v>43548</v>
      </c>
      <c r="F95" s="204">
        <f>SUMIFS('Sch A. Input'!G98:FJ98,'Sch A. Input'!$G$14:$FJ$14,"Recurring",'Sch A. Input'!$G$13:$FJ$13,$E$9)</f>
        <v>0</v>
      </c>
      <c r="G95" s="204">
        <f>SUMIFS('Sch A. Input'!G98:FJ98,'Sch A. Input'!$G$14:$FJ$14,"One-time",'Sch A. Input'!$G$13:$FJ$13,'Sch B. Weekly Output'!$E$9)</f>
        <v>0</v>
      </c>
      <c r="H95" s="205">
        <f t="shared" si="3"/>
        <v>0</v>
      </c>
      <c r="I95" s="202"/>
      <c r="J95" s="206">
        <f>IFERROR(-'Sch D. Workings'!AB100,'Sch D. Workings'!AB100)</f>
        <v>0</v>
      </c>
      <c r="L95" s="88"/>
    </row>
    <row r="96" spans="2:12" x14ac:dyDescent="0.2">
      <c r="B96" s="169" t="str">
        <f>IF('Sch A. Input'!B99="","",'Sch A. Input'!B99)</f>
        <v/>
      </c>
      <c r="C96" s="170" t="str">
        <f>IF('Sch A. Input'!C99="","",'Sch A. Input'!C99)</f>
        <v/>
      </c>
      <c r="D96" s="171" t="str">
        <f>IF('Sch A. Input'!D99="","",'Sch A. Input'!D99)</f>
        <v/>
      </c>
      <c r="E96" s="171">
        <f>IF('Sch A. Input'!E99="","",MIN('Sch A. Input'!E99,'Sch A. Input'!F99))</f>
        <v>43548</v>
      </c>
      <c r="F96" s="204">
        <f>SUMIFS('Sch A. Input'!G99:FJ99,'Sch A. Input'!$G$14:$FJ$14,"Recurring",'Sch A. Input'!$G$13:$FJ$13,$E$9)</f>
        <v>0</v>
      </c>
      <c r="G96" s="204">
        <f>SUMIFS('Sch A. Input'!G99:FJ99,'Sch A. Input'!$G$14:$FJ$14,"One-time",'Sch A. Input'!$G$13:$FJ$13,'Sch B. Weekly Output'!$E$9)</f>
        <v>0</v>
      </c>
      <c r="H96" s="205">
        <f t="shared" si="3"/>
        <v>0</v>
      </c>
      <c r="I96" s="202"/>
      <c r="J96" s="206">
        <f>IFERROR(-'Sch D. Workings'!AB101,'Sch D. Workings'!AB101)</f>
        <v>0</v>
      </c>
      <c r="L96" s="88"/>
    </row>
    <row r="97" spans="2:16" x14ac:dyDescent="0.2">
      <c r="B97" s="169" t="str">
        <f>IF('Sch A. Input'!B100="","",'Sch A. Input'!B100)</f>
        <v/>
      </c>
      <c r="C97" s="170" t="str">
        <f>IF('Sch A. Input'!C100="","",'Sch A. Input'!C100)</f>
        <v/>
      </c>
      <c r="D97" s="171" t="str">
        <f>IF('Sch A. Input'!D100="","",'Sch A. Input'!D100)</f>
        <v/>
      </c>
      <c r="E97" s="171">
        <f>IF('Sch A. Input'!E100="","",MIN('Sch A. Input'!E100,'Sch A. Input'!F100))</f>
        <v>43548</v>
      </c>
      <c r="F97" s="204">
        <f>SUMIFS('Sch A. Input'!G100:FJ100,'Sch A. Input'!$G$14:$FJ$14,"Recurring",'Sch A. Input'!$G$13:$FJ$13,$E$9)</f>
        <v>0</v>
      </c>
      <c r="G97" s="204">
        <f>SUMIFS('Sch A. Input'!G100:FJ100,'Sch A. Input'!$G$14:$FJ$14,"One-time",'Sch A. Input'!$G$13:$FJ$13,'Sch B. Weekly Output'!$E$9)</f>
        <v>0</v>
      </c>
      <c r="H97" s="205">
        <f t="shared" si="3"/>
        <v>0</v>
      </c>
      <c r="I97" s="202"/>
      <c r="J97" s="206">
        <f>IFERROR(-'Sch D. Workings'!AB102,'Sch D. Workings'!AB102)</f>
        <v>0</v>
      </c>
      <c r="L97" s="88"/>
    </row>
    <row r="98" spans="2:16" x14ac:dyDescent="0.2">
      <c r="B98" s="169" t="str">
        <f>IF('Sch A. Input'!B101="","",'Sch A. Input'!B101)</f>
        <v/>
      </c>
      <c r="C98" s="170" t="str">
        <f>IF('Sch A. Input'!C101="","",'Sch A. Input'!C101)</f>
        <v/>
      </c>
      <c r="D98" s="171" t="str">
        <f>IF('Sch A. Input'!D101="","",'Sch A. Input'!D101)</f>
        <v/>
      </c>
      <c r="E98" s="171">
        <f>IF('Sch A. Input'!E101="","",MIN('Sch A. Input'!E101,'Sch A. Input'!F101))</f>
        <v>43548</v>
      </c>
      <c r="F98" s="204">
        <f>SUMIFS('Sch A. Input'!G101:FJ101,'Sch A. Input'!$G$14:$FJ$14,"Recurring",'Sch A. Input'!$G$13:$FJ$13,$E$9)</f>
        <v>0</v>
      </c>
      <c r="G98" s="204">
        <f>SUMIFS('Sch A. Input'!G101:FJ101,'Sch A. Input'!$G$14:$FJ$14,"One-time",'Sch A. Input'!$G$13:$FJ$13,'Sch B. Weekly Output'!$E$9)</f>
        <v>0</v>
      </c>
      <c r="H98" s="205">
        <f t="shared" si="3"/>
        <v>0</v>
      </c>
      <c r="I98" s="202"/>
      <c r="J98" s="206">
        <f>IFERROR(-'Sch D. Workings'!AB103,'Sch D. Workings'!AB103)</f>
        <v>0</v>
      </c>
      <c r="L98" s="88"/>
    </row>
    <row r="99" spans="2:16" x14ac:dyDescent="0.2">
      <c r="B99" s="169" t="str">
        <f>IF('Sch A. Input'!B102="","",'Sch A. Input'!B102)</f>
        <v/>
      </c>
      <c r="C99" s="170" t="str">
        <f>IF('Sch A. Input'!C102="","",'Sch A. Input'!C102)</f>
        <v/>
      </c>
      <c r="D99" s="171" t="str">
        <f>IF('Sch A. Input'!D102="","",'Sch A. Input'!D102)</f>
        <v/>
      </c>
      <c r="E99" s="171">
        <f>IF('Sch A. Input'!E102="","",MIN('Sch A. Input'!E102,'Sch A. Input'!F102))</f>
        <v>43548</v>
      </c>
      <c r="F99" s="204">
        <f>SUMIFS('Sch A. Input'!G102:FJ102,'Sch A. Input'!$G$14:$FJ$14,"Recurring",'Sch A. Input'!$G$13:$FJ$13,$E$9)</f>
        <v>0</v>
      </c>
      <c r="G99" s="204">
        <f>SUMIFS('Sch A. Input'!G102:FJ102,'Sch A. Input'!$G$14:$FJ$14,"One-time",'Sch A. Input'!$G$13:$FJ$13,'Sch B. Weekly Output'!$E$9)</f>
        <v>0</v>
      </c>
      <c r="H99" s="205">
        <f t="shared" si="3"/>
        <v>0</v>
      </c>
      <c r="I99" s="202"/>
      <c r="J99" s="206">
        <f>IFERROR(-'Sch D. Workings'!AB104,'Sch D. Workings'!AB104)</f>
        <v>0</v>
      </c>
      <c r="L99" s="88"/>
    </row>
    <row r="100" spans="2:16" x14ac:dyDescent="0.2">
      <c r="B100" s="169" t="str">
        <f>IF('Sch A. Input'!B103="","",'Sch A. Input'!B103)</f>
        <v/>
      </c>
      <c r="C100" s="170" t="str">
        <f>IF('Sch A. Input'!C103="","",'Sch A. Input'!C103)</f>
        <v/>
      </c>
      <c r="D100" s="171" t="str">
        <f>IF('Sch A. Input'!D103="","",'Sch A. Input'!D103)</f>
        <v/>
      </c>
      <c r="E100" s="171">
        <f>IF('Sch A. Input'!E103="","",MIN('Sch A. Input'!E103,'Sch A. Input'!F103))</f>
        <v>43548</v>
      </c>
      <c r="F100" s="204">
        <f>SUMIFS('Sch A. Input'!G103:FJ103,'Sch A. Input'!$G$14:$FJ$14,"Recurring",'Sch A. Input'!$G$13:$FJ$13,$E$9)</f>
        <v>0</v>
      </c>
      <c r="G100" s="204">
        <f>SUMIFS('Sch A. Input'!G103:FJ103,'Sch A. Input'!$G$14:$FJ$14,"One-time",'Sch A. Input'!$G$13:$FJ$13,'Sch B. Weekly Output'!$E$9)</f>
        <v>0</v>
      </c>
      <c r="H100" s="205">
        <f t="shared" si="3"/>
        <v>0</v>
      </c>
      <c r="I100" s="202"/>
      <c r="J100" s="206">
        <f>IFERROR(-'Sch D. Workings'!AB105,'Sch D. Workings'!AB105)</f>
        <v>0</v>
      </c>
      <c r="L100" s="88"/>
    </row>
    <row r="101" spans="2:16" x14ac:dyDescent="0.2">
      <c r="B101" s="169" t="str">
        <f>IF('Sch A. Input'!B104="","",'Sch A. Input'!B104)</f>
        <v/>
      </c>
      <c r="C101" s="170" t="str">
        <f>IF('Sch A. Input'!C104="","",'Sch A. Input'!C104)</f>
        <v/>
      </c>
      <c r="D101" s="171" t="str">
        <f>IF('Sch A. Input'!D104="","",'Sch A. Input'!D104)</f>
        <v/>
      </c>
      <c r="E101" s="171">
        <f>IF('Sch A. Input'!E104="","",MIN('Sch A. Input'!E104,'Sch A. Input'!F104))</f>
        <v>43548</v>
      </c>
      <c r="F101" s="204">
        <f>SUMIFS('Sch A. Input'!G104:FJ104,'Sch A. Input'!$G$14:$FJ$14,"Recurring",'Sch A. Input'!$G$13:$FJ$13,$E$9)</f>
        <v>0</v>
      </c>
      <c r="G101" s="204">
        <f>SUMIFS('Sch A. Input'!G104:FJ104,'Sch A. Input'!$G$14:$FJ$14,"One-time",'Sch A. Input'!$G$13:$FJ$13,'Sch B. Weekly Output'!$E$9)</f>
        <v>0</v>
      </c>
      <c r="H101" s="205">
        <f t="shared" si="3"/>
        <v>0</v>
      </c>
      <c r="I101" s="202"/>
      <c r="J101" s="206">
        <f>IFERROR(-'Sch D. Workings'!AB106,'Sch D. Workings'!AB106)</f>
        <v>0</v>
      </c>
      <c r="L101" s="88"/>
    </row>
    <row r="102" spans="2:16" x14ac:dyDescent="0.2">
      <c r="B102" s="169" t="str">
        <f>IF('Sch A. Input'!B105="","",'Sch A. Input'!B105)</f>
        <v/>
      </c>
      <c r="C102" s="170" t="str">
        <f>IF('Sch A. Input'!C105="","",'Sch A. Input'!C105)</f>
        <v/>
      </c>
      <c r="D102" s="171" t="str">
        <f>IF('Sch A. Input'!D105="","",'Sch A. Input'!D105)</f>
        <v/>
      </c>
      <c r="E102" s="171">
        <f>IF('Sch A. Input'!E105="","",MIN('Sch A. Input'!E105,'Sch A. Input'!F105))</f>
        <v>43548</v>
      </c>
      <c r="F102" s="204">
        <f>SUMIFS('Sch A. Input'!G105:FJ105,'Sch A. Input'!$G$14:$FJ$14,"Recurring",'Sch A. Input'!$G$13:$FJ$13,$E$9)</f>
        <v>0</v>
      </c>
      <c r="G102" s="204">
        <f>SUMIFS('Sch A. Input'!G105:FJ105,'Sch A. Input'!$G$14:$FJ$14,"One-time",'Sch A. Input'!$G$13:$FJ$13,'Sch B. Weekly Output'!$E$9)</f>
        <v>0</v>
      </c>
      <c r="H102" s="205">
        <f t="shared" si="3"/>
        <v>0</v>
      </c>
      <c r="I102" s="202"/>
      <c r="J102" s="206">
        <f>IFERROR(-'Sch D. Workings'!AB107,'Sch D. Workings'!AB107)</f>
        <v>0</v>
      </c>
      <c r="L102" s="88"/>
    </row>
    <row r="103" spans="2:16" x14ac:dyDescent="0.2">
      <c r="B103" s="169" t="str">
        <f>IF('Sch A. Input'!B106="","",'Sch A. Input'!B106)</f>
        <v/>
      </c>
      <c r="C103" s="170" t="str">
        <f>IF('Sch A. Input'!C106="","",'Sch A. Input'!C106)</f>
        <v/>
      </c>
      <c r="D103" s="171" t="str">
        <f>IF('Sch A. Input'!D106="","",'Sch A. Input'!D106)</f>
        <v/>
      </c>
      <c r="E103" s="171">
        <f>IF('Sch A. Input'!E106="","",MIN('Sch A. Input'!E106,'Sch A. Input'!F106))</f>
        <v>43548</v>
      </c>
      <c r="F103" s="204">
        <f>SUMIFS('Sch A. Input'!G106:FJ106,'Sch A. Input'!$G$14:$FJ$14,"Recurring",'Sch A. Input'!$G$13:$FJ$13,$E$9)</f>
        <v>0</v>
      </c>
      <c r="G103" s="204">
        <f>SUMIFS('Sch A. Input'!G106:FJ106,'Sch A. Input'!$G$14:$FJ$14,"One-time",'Sch A. Input'!$G$13:$FJ$13,'Sch B. Weekly Output'!$E$9)</f>
        <v>0</v>
      </c>
      <c r="H103" s="205">
        <f t="shared" si="3"/>
        <v>0</v>
      </c>
      <c r="I103" s="202"/>
      <c r="J103" s="206">
        <f>IFERROR(-'Sch D. Workings'!AB108,'Sch D. Workings'!AB108)</f>
        <v>0</v>
      </c>
      <c r="L103" s="88"/>
    </row>
    <row r="104" spans="2:16" x14ac:dyDescent="0.2">
      <c r="B104" s="169" t="str">
        <f>IF('Sch A. Input'!B107="","",'Sch A. Input'!B107)</f>
        <v/>
      </c>
      <c r="C104" s="170" t="str">
        <f>IF('Sch A. Input'!C107="","",'Sch A. Input'!C107)</f>
        <v/>
      </c>
      <c r="D104" s="171" t="str">
        <f>IF('Sch A. Input'!D107="","",'Sch A. Input'!D107)</f>
        <v/>
      </c>
      <c r="E104" s="171">
        <f>IF('Sch A. Input'!E107="","",MIN('Sch A. Input'!E107,'Sch A. Input'!F107))</f>
        <v>43548</v>
      </c>
      <c r="F104" s="204">
        <f>SUMIFS('Sch A. Input'!G107:FJ107,'Sch A. Input'!$G$14:$FJ$14,"Recurring",'Sch A. Input'!$G$13:$FJ$13,$E$9)</f>
        <v>0</v>
      </c>
      <c r="G104" s="204">
        <f>SUMIFS('Sch A. Input'!G107:FJ107,'Sch A. Input'!$G$14:$FJ$14,"One-time",'Sch A. Input'!$G$13:$FJ$13,'Sch B. Weekly Output'!$E$9)</f>
        <v>0</v>
      </c>
      <c r="H104" s="205">
        <f t="shared" si="3"/>
        <v>0</v>
      </c>
      <c r="I104" s="202"/>
      <c r="J104" s="206">
        <f>IFERROR(-'Sch D. Workings'!AB109,'Sch D. Workings'!AB109)</f>
        <v>0</v>
      </c>
      <c r="L104" s="88"/>
    </row>
    <row r="105" spans="2:16" x14ac:dyDescent="0.2">
      <c r="B105" s="169" t="str">
        <f>IF('Sch A. Input'!B108="","",'Sch A. Input'!B108)</f>
        <v/>
      </c>
      <c r="C105" s="170" t="str">
        <f>IF('Sch A. Input'!C108="","",'Sch A. Input'!C108)</f>
        <v/>
      </c>
      <c r="D105" s="171" t="str">
        <f>IF('Sch A. Input'!D108="","",'Sch A. Input'!D108)</f>
        <v/>
      </c>
      <c r="E105" s="171">
        <f>IF('Sch A. Input'!E108="","",MIN('Sch A. Input'!E108,'Sch A. Input'!F108))</f>
        <v>43548</v>
      </c>
      <c r="F105" s="204">
        <f>SUMIFS('Sch A. Input'!G108:FJ108,'Sch A. Input'!$G$14:$FJ$14,"Recurring",'Sch A. Input'!$G$13:$FJ$13,$E$9)</f>
        <v>0</v>
      </c>
      <c r="G105" s="204">
        <f>SUMIFS('Sch A. Input'!G108:FJ108,'Sch A. Input'!$G$14:$FJ$14,"One-time",'Sch A. Input'!$G$13:$FJ$13,'Sch B. Weekly Output'!$E$9)</f>
        <v>0</v>
      </c>
      <c r="H105" s="205">
        <f t="shared" si="3"/>
        <v>0</v>
      </c>
      <c r="I105" s="202"/>
      <c r="J105" s="206">
        <f>IFERROR(-'Sch D. Workings'!AB110,'Sch D. Workings'!AB110)</f>
        <v>0</v>
      </c>
      <c r="L105" s="88"/>
    </row>
    <row r="106" spans="2:16" x14ac:dyDescent="0.2">
      <c r="B106" s="169" t="str">
        <f>IF('Sch A. Input'!B109="","",'Sch A. Input'!B109)</f>
        <v/>
      </c>
      <c r="C106" s="170" t="str">
        <f>IF('Sch A. Input'!C109="","",'Sch A. Input'!C109)</f>
        <v/>
      </c>
      <c r="D106" s="171" t="str">
        <f>IF('Sch A. Input'!D109="","",'Sch A. Input'!D109)</f>
        <v/>
      </c>
      <c r="E106" s="171">
        <f>IF('Sch A. Input'!E109="","",MIN('Sch A. Input'!E109,'Sch A. Input'!F109))</f>
        <v>43548</v>
      </c>
      <c r="F106" s="204">
        <f>SUMIFS('Sch A. Input'!G109:FJ109,'Sch A. Input'!$G$14:$FJ$14,"Recurring",'Sch A. Input'!$G$13:$FJ$13,$E$9)</f>
        <v>0</v>
      </c>
      <c r="G106" s="204">
        <f>SUMIFS('Sch A. Input'!G109:FJ109,'Sch A. Input'!$G$14:$FJ$14,"One-time",'Sch A. Input'!$G$13:$FJ$13,'Sch B. Weekly Output'!$E$9)</f>
        <v>0</v>
      </c>
      <c r="H106" s="205">
        <f t="shared" si="3"/>
        <v>0</v>
      </c>
      <c r="I106" s="202"/>
      <c r="J106" s="206">
        <f>IFERROR(-'Sch D. Workings'!AB111,'Sch D. Workings'!AB111)</f>
        <v>0</v>
      </c>
      <c r="L106" s="88"/>
    </row>
    <row r="107" spans="2:16" x14ac:dyDescent="0.2">
      <c r="B107" s="169" t="str">
        <f>IF('Sch A. Input'!B110="","",'Sch A. Input'!B110)</f>
        <v/>
      </c>
      <c r="C107" s="170" t="str">
        <f>IF('Sch A. Input'!C110="","",'Sch A. Input'!C110)</f>
        <v/>
      </c>
      <c r="D107" s="171" t="str">
        <f>IF('Sch A. Input'!D110="","",'Sch A. Input'!D110)</f>
        <v/>
      </c>
      <c r="E107" s="171">
        <f>IF('Sch A. Input'!E110="","",MIN('Sch A. Input'!E110,'Sch A. Input'!F110))</f>
        <v>43548</v>
      </c>
      <c r="F107" s="204">
        <f>SUMIFS('Sch A. Input'!G110:FJ110,'Sch A. Input'!$G$14:$FJ$14,"Recurring",'Sch A. Input'!$G$13:$FJ$13,$E$9)</f>
        <v>0</v>
      </c>
      <c r="G107" s="204">
        <f>SUMIFS('Sch A. Input'!G110:FJ110,'Sch A. Input'!$G$14:$FJ$14,"One-time",'Sch A. Input'!$G$13:$FJ$13,'Sch B. Weekly Output'!$E$9)</f>
        <v>0</v>
      </c>
      <c r="H107" s="205">
        <f t="shared" si="3"/>
        <v>0</v>
      </c>
      <c r="I107" s="202"/>
      <c r="J107" s="206">
        <f>IFERROR(-'Sch D. Workings'!AB112,'Sch D. Workings'!AB112)</f>
        <v>0</v>
      </c>
      <c r="L107" s="88"/>
    </row>
    <row r="108" spans="2:16" x14ac:dyDescent="0.2">
      <c r="B108" s="169" t="str">
        <f>IF('Sch A. Input'!B111="","",'Sch A. Input'!B111)</f>
        <v/>
      </c>
      <c r="C108" s="170" t="str">
        <f>IF('Sch A. Input'!C111="","",'Sch A. Input'!C111)</f>
        <v/>
      </c>
      <c r="D108" s="171" t="str">
        <f>IF('Sch A. Input'!D111="","",'Sch A. Input'!D111)</f>
        <v/>
      </c>
      <c r="E108" s="171">
        <f>IF('Sch A. Input'!E111="","",MIN('Sch A. Input'!E111,'Sch A. Input'!F111))</f>
        <v>43548</v>
      </c>
      <c r="F108" s="204">
        <f>SUMIFS('Sch A. Input'!G111:FJ111,'Sch A. Input'!$G$14:$FJ$14,"Recurring",'Sch A. Input'!$G$13:$FJ$13,$E$9)</f>
        <v>0</v>
      </c>
      <c r="G108" s="204">
        <f>SUMIFS('Sch A. Input'!G111:FJ111,'Sch A. Input'!$G$14:$FJ$14,"One-time",'Sch A. Input'!$G$13:$FJ$13,'Sch B. Weekly Output'!$E$9)</f>
        <v>0</v>
      </c>
      <c r="H108" s="205">
        <f t="shared" si="3"/>
        <v>0</v>
      </c>
      <c r="I108" s="202"/>
      <c r="J108" s="206">
        <f>IFERROR(-'Sch D. Workings'!AB113,'Sch D. Workings'!AB113)</f>
        <v>0</v>
      </c>
      <c r="L108" s="88"/>
    </row>
    <row r="109" spans="2:16" x14ac:dyDescent="0.2">
      <c r="B109" s="169" t="str">
        <f>IF('Sch A. Input'!B112="","",'Sch A. Input'!B112)</f>
        <v/>
      </c>
      <c r="C109" s="170" t="str">
        <f>IF('Sch A. Input'!C112="","",'Sch A. Input'!C112)</f>
        <v/>
      </c>
      <c r="D109" s="171" t="str">
        <f>IF('Sch A. Input'!D112="","",'Sch A. Input'!D112)</f>
        <v/>
      </c>
      <c r="E109" s="171">
        <f>IF('Sch A. Input'!E112="","",MIN('Sch A. Input'!E112,'Sch A. Input'!F112))</f>
        <v>43548</v>
      </c>
      <c r="F109" s="204">
        <f>SUMIFS('Sch A. Input'!G112:FJ112,'Sch A. Input'!$G$14:$FJ$14,"Recurring",'Sch A. Input'!$G$13:$FJ$13,$E$9)</f>
        <v>0</v>
      </c>
      <c r="G109" s="204">
        <f>SUMIFS('Sch A. Input'!G112:FJ112,'Sch A. Input'!$G$14:$FJ$14,"One-time",'Sch A. Input'!$G$13:$FJ$13,'Sch B. Weekly Output'!$E$9)</f>
        <v>0</v>
      </c>
      <c r="H109" s="205">
        <f t="shared" si="3"/>
        <v>0</v>
      </c>
      <c r="I109" s="202"/>
      <c r="J109" s="206">
        <f>IFERROR(-'Sch D. Workings'!AB114,'Sch D. Workings'!AB114)</f>
        <v>0</v>
      </c>
      <c r="L109" s="88"/>
    </row>
    <row r="110" spans="2:16" x14ac:dyDescent="0.2">
      <c r="B110" s="169" t="str">
        <f>IF('Sch A. Input'!B113="","",'Sch A. Input'!B113)</f>
        <v/>
      </c>
      <c r="C110" s="170" t="str">
        <f>IF('Sch A. Input'!C113="","",'Sch A. Input'!C113)</f>
        <v/>
      </c>
      <c r="D110" s="171" t="str">
        <f>IF('Sch A. Input'!D113="","",'Sch A. Input'!D113)</f>
        <v/>
      </c>
      <c r="E110" s="171">
        <f>IF('Sch A. Input'!E113="","",MIN('Sch A. Input'!E113,'Sch A. Input'!F113))</f>
        <v>43548</v>
      </c>
      <c r="F110" s="204">
        <f>SUMIFS('Sch A. Input'!G113:FJ113,'Sch A. Input'!$G$14:$FJ$14,"Recurring",'Sch A. Input'!$G$13:$FJ$13,$E$9)</f>
        <v>0</v>
      </c>
      <c r="G110" s="204">
        <f>SUMIFS('Sch A. Input'!G113:FJ113,'Sch A. Input'!$G$14:$FJ$14,"One-time",'Sch A. Input'!$G$13:$FJ$13,'Sch B. Weekly Output'!$E$9)</f>
        <v>0</v>
      </c>
      <c r="H110" s="205">
        <f t="shared" si="3"/>
        <v>0</v>
      </c>
      <c r="I110" s="202"/>
      <c r="J110" s="206">
        <f>IFERROR(-'Sch D. Workings'!AB115,'Sch D. Workings'!AB115)</f>
        <v>0</v>
      </c>
      <c r="L110" s="88"/>
    </row>
    <row r="111" spans="2:16" x14ac:dyDescent="0.2">
      <c r="B111" s="169" t="str">
        <f>IF('Sch A. Input'!B114="","",'Sch A. Input'!B114)</f>
        <v/>
      </c>
      <c r="C111" s="170" t="str">
        <f>IF('Sch A. Input'!C114="","",'Sch A. Input'!C114)</f>
        <v/>
      </c>
      <c r="D111" s="171" t="str">
        <f>IF('Sch A. Input'!D114="","",'Sch A. Input'!D114)</f>
        <v/>
      </c>
      <c r="E111" s="171">
        <f>IF('Sch A. Input'!E114="","",MIN('Sch A. Input'!E114,'Sch A. Input'!F114))</f>
        <v>43548</v>
      </c>
      <c r="F111" s="204">
        <f>SUMIFS('Sch A. Input'!G114:FJ114,'Sch A. Input'!$G$14:$FJ$14,"Recurring",'Sch A. Input'!$G$13:$FJ$13,$E$9)</f>
        <v>0</v>
      </c>
      <c r="G111" s="204">
        <f>SUMIFS('Sch A. Input'!G114:FJ114,'Sch A. Input'!$G$14:$FJ$14,"One-time",'Sch A. Input'!$G$13:$FJ$13,'Sch B. Weekly Output'!$E$9)</f>
        <v>0</v>
      </c>
      <c r="H111" s="205">
        <f t="shared" si="3"/>
        <v>0</v>
      </c>
      <c r="I111" s="202"/>
      <c r="J111" s="206">
        <f>IFERROR(-'Sch D. Workings'!AB116,'Sch D. Workings'!AB116)</f>
        <v>0</v>
      </c>
      <c r="L111" s="88"/>
    </row>
    <row r="112" spans="2:16" ht="13.5" thickBot="1" x14ac:dyDescent="0.25">
      <c r="B112" s="187"/>
      <c r="C112" s="184"/>
      <c r="D112" s="185"/>
      <c r="E112" s="186" t="s">
        <v>78</v>
      </c>
      <c r="F112" s="207">
        <f>SUM(F12:F111)</f>
        <v>0</v>
      </c>
      <c r="G112" s="207">
        <f t="shared" ref="G112:J112" si="4">SUM(G12:G111)</f>
        <v>0</v>
      </c>
      <c r="H112" s="207">
        <f t="shared" si="4"/>
        <v>0</v>
      </c>
      <c r="I112" s="208"/>
      <c r="J112" s="209">
        <f t="shared" si="4"/>
        <v>0</v>
      </c>
      <c r="K112" s="127"/>
      <c r="L112" s="129"/>
      <c r="M112" s="127"/>
      <c r="N112" s="127"/>
      <c r="O112" s="127"/>
      <c r="P112" s="127"/>
    </row>
    <row r="113" spans="2:16" ht="14.25" thickTop="1" thickBot="1" x14ac:dyDescent="0.25">
      <c r="B113" s="122"/>
      <c r="C113" s="123"/>
      <c r="D113" s="124"/>
      <c r="E113" s="124"/>
      <c r="F113" s="125"/>
      <c r="G113" s="125"/>
      <c r="H113" s="126"/>
      <c r="I113" s="127"/>
      <c r="J113" s="128"/>
      <c r="K113" s="127"/>
      <c r="L113" s="129"/>
      <c r="M113" s="127"/>
      <c r="N113" s="127"/>
      <c r="O113" s="127"/>
      <c r="P113" s="127"/>
    </row>
    <row r="114" spans="2:16" s="56" customFormat="1" ht="15" customHeight="1" x14ac:dyDescent="0.2">
      <c r="B114" s="326" t="s">
        <v>26</v>
      </c>
      <c r="C114" s="327"/>
      <c r="D114" s="327"/>
      <c r="E114" s="327"/>
      <c r="F114" s="327"/>
      <c r="G114" s="327"/>
      <c r="H114" s="327"/>
      <c r="I114" s="327"/>
      <c r="J114" s="327"/>
      <c r="K114" s="327"/>
      <c r="L114" s="328"/>
      <c r="M114" s="127"/>
      <c r="N114" s="127"/>
      <c r="O114" s="127"/>
    </row>
    <row r="115" spans="2:16" s="56" customFormat="1" ht="160.5" customHeight="1" thickBot="1" x14ac:dyDescent="0.25">
      <c r="B115" s="317" t="s">
        <v>154</v>
      </c>
      <c r="C115" s="318"/>
      <c r="D115" s="318"/>
      <c r="E115" s="318"/>
      <c r="F115" s="318"/>
      <c r="G115" s="318"/>
      <c r="H115" s="318"/>
      <c r="I115" s="318"/>
      <c r="J115" s="318"/>
      <c r="K115" s="318"/>
      <c r="L115" s="319"/>
      <c r="M115" s="127"/>
      <c r="N115" s="127"/>
      <c r="O115" s="127"/>
    </row>
    <row r="116" spans="2:16" x14ac:dyDescent="0.2">
      <c r="B116" s="36"/>
      <c r="C116" s="37"/>
      <c r="D116" s="38"/>
      <c r="E116" s="130"/>
      <c r="F116" s="131"/>
      <c r="G116" s="132"/>
      <c r="H116" s="41"/>
      <c r="O116" s="127"/>
    </row>
    <row r="117" spans="2:16" hidden="1" x14ac:dyDescent="0.2">
      <c r="B117" s="36"/>
      <c r="C117" s="37"/>
      <c r="D117" s="38"/>
      <c r="E117" s="38"/>
      <c r="F117" s="40"/>
      <c r="G117" s="40"/>
      <c r="H117" s="41"/>
      <c r="O117" s="127"/>
    </row>
    <row r="118" spans="2:16" hidden="1" x14ac:dyDescent="0.2">
      <c r="B118" s="36"/>
      <c r="C118" s="37"/>
      <c r="D118" s="38"/>
      <c r="E118" s="38"/>
      <c r="F118" s="40"/>
      <c r="G118" s="40"/>
      <c r="H118" s="41"/>
      <c r="O118" s="127"/>
    </row>
    <row r="119" spans="2:16" hidden="1" x14ac:dyDescent="0.2">
      <c r="B119" s="36"/>
      <c r="C119" s="37"/>
      <c r="D119" s="38"/>
      <c r="E119" s="38"/>
      <c r="F119" s="40"/>
      <c r="G119" s="40"/>
      <c r="H119" s="41"/>
      <c r="O119" s="127"/>
    </row>
    <row r="120" spans="2:16" hidden="1" x14ac:dyDescent="0.2">
      <c r="B120" s="36"/>
      <c r="C120" s="37"/>
      <c r="D120" s="38"/>
      <c r="E120" s="38"/>
      <c r="F120" s="40"/>
      <c r="G120" s="40"/>
      <c r="H120" s="41"/>
      <c r="O120" s="127"/>
    </row>
    <row r="121" spans="2:16" hidden="1" x14ac:dyDescent="0.2">
      <c r="B121" s="36"/>
      <c r="C121" s="37"/>
      <c r="D121" s="38"/>
      <c r="E121" s="38"/>
      <c r="F121" s="40"/>
      <c r="G121" s="40"/>
      <c r="H121" s="41"/>
      <c r="O121" s="127"/>
    </row>
    <row r="122" spans="2:16" hidden="1" x14ac:dyDescent="0.2">
      <c r="O122" s="127"/>
    </row>
    <row r="123" spans="2:16" hidden="1" x14ac:dyDescent="0.2"/>
    <row r="124" spans="2:16" hidden="1" x14ac:dyDescent="0.2"/>
    <row r="125" spans="2:16" hidden="1" x14ac:dyDescent="0.2"/>
    <row r="126" spans="2:16" hidden="1" x14ac:dyDescent="0.2"/>
    <row r="127" spans="2:16" hidden="1" x14ac:dyDescent="0.2"/>
    <row r="128" spans="2: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sheetData>
  <sheetProtection algorithmName="SHA-512" hashValue="QL05MkM5KO0wTGPadtjoIUCPK8LaTeIVEKGrX+/bNbPH7obcwqmRIyO3Kd6bTSOiErCgtWpSRcs5zFe4Y6xaQQ==" saltValue="v0E79Ixi9m+9dxwn5vMhhQ==" spinCount="100000" sheet="1" objects="1" scenarios="1" formatColumns="0" formatRows="0"/>
  <mergeCells count="2">
    <mergeCell ref="B115:L115"/>
    <mergeCell ref="B114:L114"/>
  </mergeCells>
  <conditionalFormatting sqref="F12:H113">
    <cfRule type="cellIs" dxfId="17" priority="11" operator="lessThan">
      <formula>0</formula>
    </cfRule>
  </conditionalFormatting>
  <conditionalFormatting sqref="J12:J113">
    <cfRule type="cellIs" dxfId="16" priority="10" operator="greaterThan">
      <formula>0</formula>
    </cfRule>
  </conditionalFormatting>
  <conditionalFormatting sqref="I112">
    <cfRule type="cellIs" dxfId="15" priority="2" operator="lessThan">
      <formula>0</formula>
    </cfRule>
  </conditionalFormatting>
  <hyperlinks>
    <hyperlink ref="B1" location="'Instructions and contents'!A1" tooltip="Instructions and contents" display="Instructions and contents"/>
    <hyperlink ref="B2" location="'Sch A. Input'!A1" tooltip="Schedule A: Input" display="&lt;Previous tab"/>
    <hyperlink ref="C2" location="'Sch C. Quarter Output (PR1)'!A1" tooltip="Schedule C: Quarter Output (PR1)" display="Next tab&gt;"/>
  </hyperlinks>
  <pageMargins left="0.7" right="0.7" top="0.75" bottom="0.75" header="0.3" footer="0.3"/>
  <pageSetup scale="78" orientation="landscape" r:id="rId1"/>
  <headerFooter>
    <oddFooter>&amp;C&amp;7&amp;B&amp;"Arial"Document Classification: KPMG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AD536"/>
  <sheetViews>
    <sheetView showGridLines="0" zoomScale="85" zoomScaleNormal="85" zoomScaleSheetLayoutView="85" workbookViewId="0">
      <selection activeCell="C4" sqref="C4"/>
    </sheetView>
  </sheetViews>
  <sheetFormatPr defaultColWidth="0" defaultRowHeight="15" zeroHeight="1" x14ac:dyDescent="0.25"/>
  <cols>
    <col min="1" max="1" width="0.85546875" customWidth="1"/>
    <col min="2" max="2" width="8.140625" style="30" customWidth="1"/>
    <col min="3" max="3" width="15.28515625" style="2" customWidth="1"/>
    <col min="4" max="4" width="29" style="2" customWidth="1"/>
    <col min="5" max="6" width="0.85546875" style="2" customWidth="1"/>
    <col min="7" max="7" width="16.28515625" style="2" customWidth="1"/>
    <col min="8" max="8" width="19" style="2" customWidth="1"/>
    <col min="9" max="9" width="16.85546875" style="2" customWidth="1"/>
    <col min="10" max="10" width="7.7109375" style="2" bestFit="1" customWidth="1"/>
    <col min="11" max="11" width="9.7109375" style="2" customWidth="1"/>
    <col min="12" max="12" width="0.85546875" style="2" customWidth="1"/>
    <col min="13" max="13" width="15.5703125" style="2" customWidth="1"/>
    <col min="14" max="14" width="18.5703125" style="2" customWidth="1"/>
    <col min="15" max="15" width="16.7109375" style="2" customWidth="1"/>
    <col min="16" max="16" width="7.7109375" style="2" bestFit="1" customWidth="1"/>
    <col min="17" max="17" width="9.7109375" style="2" customWidth="1"/>
    <col min="18" max="18" width="0.85546875" style="2" customWidth="1"/>
    <col min="19" max="19" width="12.5703125" style="2" customWidth="1"/>
    <col min="20" max="20" width="17.7109375" style="2" customWidth="1"/>
    <col min="21" max="21" width="17" style="2" customWidth="1"/>
    <col min="22" max="22" width="7.7109375" style="2" bestFit="1" customWidth="1"/>
    <col min="23" max="23" width="9.7109375" style="2" customWidth="1"/>
    <col min="24" max="24" width="0.85546875" customWidth="1"/>
    <col min="25" max="25" width="12.5703125" style="2" customWidth="1"/>
    <col min="26" max="26" width="17.7109375" style="2" customWidth="1"/>
    <col min="27" max="27" width="17" style="2" customWidth="1"/>
    <col min="28" max="30" width="9.140625" customWidth="1"/>
    <col min="31" max="16384" width="9.140625" hidden="1"/>
  </cols>
  <sheetData>
    <row r="1" spans="2:29" s="56" customFormat="1" ht="12.75" x14ac:dyDescent="0.2">
      <c r="C1" s="58" t="s">
        <v>27</v>
      </c>
      <c r="D1" s="168"/>
    </row>
    <row r="2" spans="2:29" s="56" customFormat="1" ht="24.75" customHeight="1" x14ac:dyDescent="0.2">
      <c r="C2" s="58" t="s">
        <v>29</v>
      </c>
      <c r="D2" s="58" t="s">
        <v>28</v>
      </c>
    </row>
    <row r="3" spans="2:29" s="56" customFormat="1" ht="16.5" customHeight="1" x14ac:dyDescent="0.25"/>
    <row r="4" spans="2:29" s="56" customFormat="1" ht="26.25" x14ac:dyDescent="0.25">
      <c r="B4" s="311" t="s">
        <v>179</v>
      </c>
      <c r="C4" s="313">
        <f>'Sch A. Input'!C4</f>
        <v>0</v>
      </c>
      <c r="E4" s="137" t="s">
        <v>119</v>
      </c>
    </row>
    <row r="5" spans="2:29" ht="20.25" x14ac:dyDescent="0.3">
      <c r="C5" s="138" t="s">
        <v>73</v>
      </c>
      <c r="D5" s="139"/>
      <c r="E5" s="140"/>
      <c r="F5" s="139"/>
      <c r="G5" s="139"/>
      <c r="H5" s="139"/>
      <c r="I5" s="139"/>
      <c r="J5" s="139"/>
      <c r="K5" s="139"/>
      <c r="L5" s="139"/>
      <c r="M5" s="139"/>
      <c r="N5" s="139"/>
      <c r="O5" s="139"/>
      <c r="P5" s="139"/>
    </row>
    <row r="6" spans="2:29" s="56" customFormat="1" ht="18.75" thickBot="1" x14ac:dyDescent="0.3">
      <c r="E6" s="55"/>
    </row>
    <row r="7" spans="2:29" ht="26.25" thickBot="1" x14ac:dyDescent="0.3">
      <c r="C7" s="153" t="str">
        <f>'Sch A. Input'!C10</f>
        <v>Current Week End Date</v>
      </c>
      <c r="D7" s="157">
        <f>+'Sch A. Input'!$D$10</f>
        <v>43548</v>
      </c>
      <c r="G7" s="86" t="s">
        <v>30</v>
      </c>
      <c r="H7" s="5"/>
      <c r="I7" s="87">
        <f>'Sch D. Workings'!O120</f>
        <v>43275</v>
      </c>
      <c r="M7" s="86" t="s">
        <v>30</v>
      </c>
      <c r="N7" s="5"/>
      <c r="O7" s="87">
        <f>'Sch D. Workings'!Y120</f>
        <v>43373</v>
      </c>
      <c r="S7" s="86" t="s">
        <v>30</v>
      </c>
      <c r="T7" s="5"/>
      <c r="U7" s="87">
        <f>'Sch D. Workings'!AI120</f>
        <v>43464</v>
      </c>
      <c r="X7" s="2"/>
      <c r="Y7" s="86" t="s">
        <v>30</v>
      </c>
      <c r="Z7" s="5"/>
      <c r="AA7" s="87">
        <f>'Sch D. Workings'!AS120</f>
        <v>43548</v>
      </c>
      <c r="AB7" s="2"/>
      <c r="AC7" s="2"/>
    </row>
    <row r="8" spans="2:29" s="42" customFormat="1" x14ac:dyDescent="0.25">
      <c r="B8" s="91"/>
      <c r="C8" s="35"/>
      <c r="D8" s="35"/>
      <c r="E8" s="35"/>
      <c r="F8" s="35"/>
      <c r="G8" s="329" t="s">
        <v>155</v>
      </c>
      <c r="H8" s="329"/>
      <c r="I8" s="330"/>
      <c r="J8" s="93"/>
      <c r="K8" s="93"/>
      <c r="L8" s="35"/>
      <c r="M8" s="329" t="s">
        <v>156</v>
      </c>
      <c r="N8" s="329"/>
      <c r="O8" s="330"/>
      <c r="P8" s="93"/>
      <c r="Q8" s="93"/>
      <c r="R8" s="35"/>
      <c r="S8" s="329" t="s">
        <v>157</v>
      </c>
      <c r="T8" s="329"/>
      <c r="U8" s="330"/>
      <c r="V8" s="93"/>
      <c r="W8" s="93"/>
      <c r="X8" s="35"/>
      <c r="Y8" s="329" t="s">
        <v>158</v>
      </c>
      <c r="Z8" s="329"/>
      <c r="AA8" s="330"/>
      <c r="AB8" s="93"/>
      <c r="AC8" s="93"/>
    </row>
    <row r="9" spans="2:29" x14ac:dyDescent="0.25">
      <c r="C9" s="88" t="s">
        <v>31</v>
      </c>
      <c r="D9" s="88" t="s">
        <v>31</v>
      </c>
      <c r="H9" s="88" t="s">
        <v>31</v>
      </c>
      <c r="I9" s="88" t="s">
        <v>31</v>
      </c>
      <c r="N9" s="88" t="s">
        <v>31</v>
      </c>
      <c r="O9" s="88" t="s">
        <v>31</v>
      </c>
      <c r="T9" s="88" t="s">
        <v>31</v>
      </c>
      <c r="U9" s="88" t="s">
        <v>31</v>
      </c>
      <c r="X9" s="2"/>
      <c r="Z9" s="88" t="s">
        <v>31</v>
      </c>
      <c r="AA9" s="88" t="s">
        <v>31</v>
      </c>
      <c r="AB9" s="2"/>
      <c r="AC9" s="2"/>
    </row>
    <row r="10" spans="2:29" ht="64.5" x14ac:dyDescent="0.25">
      <c r="B10" s="92" t="s">
        <v>37</v>
      </c>
      <c r="C10" s="31" t="s">
        <v>8</v>
      </c>
      <c r="D10" s="8" t="s">
        <v>9</v>
      </c>
      <c r="G10" s="76" t="s">
        <v>23</v>
      </c>
      <c r="H10" s="76" t="s">
        <v>64</v>
      </c>
      <c r="I10" s="76" t="s">
        <v>65</v>
      </c>
      <c r="M10" s="76" t="s">
        <v>23</v>
      </c>
      <c r="N10" s="76" t="s">
        <v>64</v>
      </c>
      <c r="O10" s="76" t="s">
        <v>65</v>
      </c>
      <c r="S10" s="76" t="s">
        <v>23</v>
      </c>
      <c r="T10" s="76" t="s">
        <v>64</v>
      </c>
      <c r="U10" s="76" t="s">
        <v>65</v>
      </c>
      <c r="X10" s="2"/>
      <c r="Y10" s="76" t="s">
        <v>23</v>
      </c>
      <c r="Z10" s="76" t="s">
        <v>64</v>
      </c>
      <c r="AA10" s="76" t="s">
        <v>65</v>
      </c>
      <c r="AB10" s="2"/>
      <c r="AC10" s="2"/>
    </row>
    <row r="11" spans="2:29" x14ac:dyDescent="0.25">
      <c r="B11" s="101" t="s">
        <v>11</v>
      </c>
      <c r="C11" s="32">
        <f>'Sch D. Workings'!C9</f>
        <v>1</v>
      </c>
      <c r="D11" s="10">
        <f>'Sch D. Workings'!D9</f>
        <v>48000</v>
      </c>
      <c r="E11" s="89"/>
      <c r="F11" s="89"/>
      <c r="G11" s="32">
        <f>COUNTIF(J$23:J$122,$B11)</f>
        <v>0</v>
      </c>
      <c r="H11" s="210">
        <f>SUMIF(J$23:J$122,$B11,H$23:H$122)</f>
        <v>0</v>
      </c>
      <c r="I11" s="210">
        <f>SUMIF(J$23:J$122,$B11,I$23:I$122)</f>
        <v>0</v>
      </c>
      <c r="J11" s="89"/>
      <c r="K11" s="89"/>
      <c r="L11" s="89"/>
      <c r="M11" s="32">
        <f>COUNTIF(P$23:P$122,$B11)</f>
        <v>0</v>
      </c>
      <c r="N11" s="210">
        <f>SUMIF(P$23:P$122,$B11,N$23:N$122)</f>
        <v>0</v>
      </c>
      <c r="O11" s="210">
        <f>SUMIF(P$23:P$122,$B11,O$23:O$122)</f>
        <v>0</v>
      </c>
      <c r="P11" s="89"/>
      <c r="Q11" s="89"/>
      <c r="R11" s="89"/>
      <c r="S11" s="32">
        <f>COUNTIF(V$23:V$122,$B11)</f>
        <v>0</v>
      </c>
      <c r="T11" s="210">
        <f>SUMIF(V$23:V$122,$B11,T$23:T$122)</f>
        <v>0</v>
      </c>
      <c r="U11" s="210">
        <f>SUMIF(V$23:V$122,$B11,U$23:U$122)</f>
        <v>0</v>
      </c>
      <c r="V11" s="89"/>
      <c r="W11" s="89"/>
      <c r="X11" s="89"/>
      <c r="Y11" s="32">
        <f>COUNTIF(AB$23:AB$122,$B11)</f>
        <v>0</v>
      </c>
      <c r="Z11" s="210">
        <f>SUMIF(AB$23:AB$122,$B11,Z$23:Z$122)</f>
        <v>0</v>
      </c>
      <c r="AA11" s="210">
        <f>SUMIF(AB$23:AB$122,$B11,AA$23:AA$122)</f>
        <v>0</v>
      </c>
      <c r="AB11" s="2"/>
      <c r="AC11" s="89"/>
    </row>
    <row r="12" spans="2:29" x14ac:dyDescent="0.25">
      <c r="B12" s="102" t="s">
        <v>12</v>
      </c>
      <c r="C12" s="32">
        <f>'Sch D. Workings'!C10</f>
        <v>48001</v>
      </c>
      <c r="D12" s="10">
        <f>'Sch D. Workings'!D10</f>
        <v>96000</v>
      </c>
      <c r="E12" s="89"/>
      <c r="F12" s="89"/>
      <c r="G12" s="32">
        <f>COUNTIF(J$23:J$122,$B12)</f>
        <v>0</v>
      </c>
      <c r="H12" s="210">
        <f>SUMIF(J$23:J$122,$B12,H$23:H$122)</f>
        <v>0</v>
      </c>
      <c r="I12" s="210">
        <f>SUMIF(J$23:J$122,$B12,I$23:I$122)</f>
        <v>0</v>
      </c>
      <c r="J12" s="89"/>
      <c r="K12" s="89"/>
      <c r="L12" s="89"/>
      <c r="M12" s="32">
        <f>COUNTIF(P$23:P$122,$B12)</f>
        <v>0</v>
      </c>
      <c r="N12" s="210">
        <f>SUMIF(P$23:P$122,$B12,N$23:N$122)</f>
        <v>0</v>
      </c>
      <c r="O12" s="210">
        <f>SUMIF(P$23:P$122,$B12,O$23:O$122)</f>
        <v>0</v>
      </c>
      <c r="P12" s="89"/>
      <c r="Q12" s="89"/>
      <c r="R12" s="89"/>
      <c r="S12" s="32">
        <f>COUNTIF(V$23:V$122,$B12)</f>
        <v>0</v>
      </c>
      <c r="T12" s="210">
        <f>SUMIF(V$23:V$122,$B12,T$23:T$122)</f>
        <v>0</v>
      </c>
      <c r="U12" s="210">
        <f>SUMIF(V$23:V$122,$B12,U$23:U$122)</f>
        <v>0</v>
      </c>
      <c r="V12" s="89"/>
      <c r="W12" s="89"/>
      <c r="X12" s="89"/>
      <c r="Y12" s="32">
        <f>COUNTIF(AB$23:AB$122,$B12)</f>
        <v>0</v>
      </c>
      <c r="Z12" s="210">
        <f>SUMIF(AB$23:AB$122,$B12,Z$23:Z$122)</f>
        <v>0</v>
      </c>
      <c r="AA12" s="210">
        <f>SUMIF(AB$23:AB$122,$B12,AA$23:AA$122)</f>
        <v>0</v>
      </c>
      <c r="AB12" s="2"/>
      <c r="AC12" s="89"/>
    </row>
    <row r="13" spans="2:29" x14ac:dyDescent="0.25">
      <c r="B13" s="102" t="s">
        <v>13</v>
      </c>
      <c r="C13" s="32">
        <f>'Sch D. Workings'!C11</f>
        <v>96001</v>
      </c>
      <c r="D13" s="10">
        <f>'Sch D. Workings'!D11</f>
        <v>235000</v>
      </c>
      <c r="E13" s="89"/>
      <c r="F13" s="89"/>
      <c r="G13" s="32">
        <f>COUNTIF(J$23:J$122,$B13)</f>
        <v>0</v>
      </c>
      <c r="H13" s="210">
        <f>SUMIF(J$23:J$122,$B13,H$23:H$122)</f>
        <v>0</v>
      </c>
      <c r="I13" s="210">
        <f>SUMIF(J$23:J$122,$B13,I$23:I$122)</f>
        <v>0</v>
      </c>
      <c r="J13" s="89"/>
      <c r="K13" s="89"/>
      <c r="L13" s="89"/>
      <c r="M13" s="32">
        <f>COUNTIF(P$23:P$122,$B13)</f>
        <v>0</v>
      </c>
      <c r="N13" s="210">
        <f>SUMIF(P$23:P$122,$B13,N$23:N$122)</f>
        <v>0</v>
      </c>
      <c r="O13" s="210">
        <f>SUMIF(P$23:P$122,$B13,O$23:O$122)</f>
        <v>0</v>
      </c>
      <c r="P13" s="89"/>
      <c r="Q13" s="89"/>
      <c r="R13" s="89"/>
      <c r="S13" s="32">
        <f>COUNTIF(V$23:V$122,$B13)</f>
        <v>0</v>
      </c>
      <c r="T13" s="210">
        <f>SUMIF(V$23:V$122,$B13,T$23:T$122)</f>
        <v>0</v>
      </c>
      <c r="U13" s="210">
        <f>SUMIF(V$23:V$122,$B13,U$23:U$122)</f>
        <v>0</v>
      </c>
      <c r="V13" s="89"/>
      <c r="W13" s="89"/>
      <c r="X13" s="89"/>
      <c r="Y13" s="32">
        <f>COUNTIF(AB$23:AB$122,$B13)</f>
        <v>0</v>
      </c>
      <c r="Z13" s="210">
        <f>SUMIF(AB$23:AB$122,$B13,Z$23:Z$122)</f>
        <v>0</v>
      </c>
      <c r="AA13" s="210">
        <f>SUMIF(AB$23:AB$122,$B13,AA$23:AA$122)</f>
        <v>0</v>
      </c>
      <c r="AB13" s="2"/>
      <c r="AC13" s="89"/>
    </row>
    <row r="14" spans="2:29" x14ac:dyDescent="0.25">
      <c r="B14" s="116" t="s">
        <v>14</v>
      </c>
      <c r="C14" s="117">
        <f>'Sch D. Workings'!C12</f>
        <v>235001</v>
      </c>
      <c r="D14" s="118">
        <f>'Sch D. Workings'!D12</f>
        <v>900000</v>
      </c>
      <c r="E14" s="89"/>
      <c r="F14" s="89"/>
      <c r="G14" s="117">
        <f>COUNTIF(J$23:J$122,$B14)</f>
        <v>0</v>
      </c>
      <c r="H14" s="211">
        <f>SUMIF(J$23:J$122,$B14,H$23:H$122)</f>
        <v>0</v>
      </c>
      <c r="I14" s="211">
        <f>SUMIF(J$23:J$122,$B14,I$23:I$122)</f>
        <v>0</v>
      </c>
      <c r="J14" s="89"/>
      <c r="K14" s="89"/>
      <c r="L14" s="89"/>
      <c r="M14" s="117">
        <f>COUNTIF(P$23:P$122,$B14)</f>
        <v>0</v>
      </c>
      <c r="N14" s="211">
        <f>SUMIF(P$23:P$122,$B14,N$23:N$122)</f>
        <v>0</v>
      </c>
      <c r="O14" s="211">
        <f>SUMIF(P$23:P$122,$B14,O$23:O$122)</f>
        <v>0</v>
      </c>
      <c r="P14" s="89"/>
      <c r="Q14" s="89"/>
      <c r="R14" s="89"/>
      <c r="S14" s="117">
        <f>COUNTIF(V$23:V$122,$B14)</f>
        <v>0</v>
      </c>
      <c r="T14" s="211">
        <f>SUMIF(V$23:V$122,$B14,T$23:T$122)</f>
        <v>0</v>
      </c>
      <c r="U14" s="211">
        <f>SUMIF(V$23:V$122,$B14,U$23:U$122)</f>
        <v>0</v>
      </c>
      <c r="V14" s="89"/>
      <c r="W14" s="89"/>
      <c r="X14" s="89"/>
      <c r="Y14" s="117">
        <f>COUNTIF(AB$23:AB$122,$B14)</f>
        <v>0</v>
      </c>
      <c r="Z14" s="211">
        <f>SUMIF(AB$23:AB$122,$B14,Z$23:Z$122)</f>
        <v>0</v>
      </c>
      <c r="AA14" s="211">
        <f>SUMIF(AB$23:AB$122,$B14,AA$23:AA$122)</f>
        <v>0</v>
      </c>
      <c r="AB14" s="2"/>
      <c r="AC14" s="89"/>
    </row>
    <row r="15" spans="2:29" s="24" customFormat="1" ht="15.75" thickBot="1" x14ac:dyDescent="0.3">
      <c r="B15" s="119"/>
      <c r="C15" s="119"/>
      <c r="D15" s="147" t="s">
        <v>56</v>
      </c>
      <c r="E15" s="120"/>
      <c r="F15" s="120"/>
      <c r="G15" s="119">
        <f>SUM(G11:G14)</f>
        <v>0</v>
      </c>
      <c r="H15" s="198">
        <f>SUM(H11:H14)</f>
        <v>0</v>
      </c>
      <c r="I15" s="198">
        <f>SUM(I11:I14)</f>
        <v>0</v>
      </c>
      <c r="J15" s="120"/>
      <c r="K15" s="120"/>
      <c r="L15" s="120"/>
      <c r="M15" s="119">
        <f>SUM(M11:M14)</f>
        <v>0</v>
      </c>
      <c r="N15" s="198">
        <f>SUM(N11:N14)</f>
        <v>0</v>
      </c>
      <c r="O15" s="198">
        <f>SUM(O11:O14)</f>
        <v>0</v>
      </c>
      <c r="P15" s="120"/>
      <c r="Q15" s="120"/>
      <c r="R15" s="120"/>
      <c r="S15" s="119">
        <f>SUM(S11:S14)</f>
        <v>0</v>
      </c>
      <c r="T15" s="198">
        <f>SUM(T11:T14)</f>
        <v>0</v>
      </c>
      <c r="U15" s="198">
        <f>SUM(U11:U14)</f>
        <v>0</v>
      </c>
      <c r="V15" s="120"/>
      <c r="W15" s="120"/>
      <c r="X15" s="120"/>
      <c r="Y15" s="119">
        <f>SUM(Y11:Y14)</f>
        <v>0</v>
      </c>
      <c r="Z15" s="198">
        <f>SUM(Z11:Z14)</f>
        <v>0</v>
      </c>
      <c r="AA15" s="198">
        <f>SUM(AA11:AA14)</f>
        <v>0</v>
      </c>
      <c r="AB15" s="121"/>
      <c r="AC15" s="120"/>
    </row>
    <row r="16" spans="2:29" s="24" customFormat="1" ht="26.25" customHeight="1" thickTop="1" x14ac:dyDescent="0.25">
      <c r="B16" s="331" t="s">
        <v>175</v>
      </c>
      <c r="C16" s="331"/>
      <c r="D16" s="331"/>
      <c r="E16" s="120"/>
      <c r="F16" s="120"/>
      <c r="G16" s="167">
        <f>$K$123</f>
        <v>0</v>
      </c>
      <c r="H16" s="212"/>
      <c r="I16" s="212"/>
      <c r="J16" s="120"/>
      <c r="K16" s="120"/>
      <c r="L16" s="120"/>
      <c r="M16" s="167">
        <f>$Q$123</f>
        <v>0</v>
      </c>
      <c r="N16" s="212"/>
      <c r="O16" s="212"/>
      <c r="P16" s="120"/>
      <c r="Q16" s="120"/>
      <c r="R16" s="120"/>
      <c r="S16" s="167">
        <f>$W$123</f>
        <v>0</v>
      </c>
      <c r="T16" s="212"/>
      <c r="U16" s="212"/>
      <c r="V16" s="120"/>
      <c r="W16" s="120"/>
      <c r="X16" s="120"/>
      <c r="Y16" s="167">
        <f>AC123</f>
        <v>0</v>
      </c>
      <c r="Z16" s="212"/>
      <c r="AA16" s="212"/>
      <c r="AB16" s="121"/>
      <c r="AC16" s="120"/>
    </row>
    <row r="17" spans="2:29" ht="6.75" customHeight="1" x14ac:dyDescent="0.25">
      <c r="H17" s="3"/>
      <c r="I17" s="3"/>
      <c r="N17" s="3"/>
      <c r="O17" s="3"/>
      <c r="T17" s="3"/>
      <c r="U17" s="3"/>
      <c r="X17" s="2"/>
      <c r="Z17" s="3"/>
      <c r="AA17" s="3"/>
      <c r="AB17" s="2"/>
      <c r="AC17" s="2"/>
    </row>
    <row r="18" spans="2:29" ht="15.75" thickBot="1" x14ac:dyDescent="0.3">
      <c r="B18" s="144"/>
      <c r="C18" s="145"/>
      <c r="D18" s="146" t="s">
        <v>36</v>
      </c>
      <c r="E18" s="89"/>
      <c r="F18" s="89"/>
      <c r="G18" s="145"/>
      <c r="H18" s="213">
        <f>+H15</f>
        <v>0</v>
      </c>
      <c r="I18" s="213">
        <f>+I15</f>
        <v>0</v>
      </c>
      <c r="J18" s="89"/>
      <c r="K18" s="89"/>
      <c r="L18" s="89"/>
      <c r="M18" s="145"/>
      <c r="N18" s="213">
        <f>N15+H18</f>
        <v>0</v>
      </c>
      <c r="O18" s="213">
        <f>O15+I18</f>
        <v>0</v>
      </c>
      <c r="P18" s="89"/>
      <c r="Q18" s="89"/>
      <c r="R18" s="89"/>
      <c r="S18" s="145"/>
      <c r="T18" s="213">
        <f>T15+N18</f>
        <v>0</v>
      </c>
      <c r="U18" s="213">
        <f>U15+O18</f>
        <v>0</v>
      </c>
      <c r="V18" s="89"/>
      <c r="W18" s="89"/>
      <c r="X18" s="89"/>
      <c r="Y18" s="145"/>
      <c r="Z18" s="213">
        <f>Z15+T18</f>
        <v>0</v>
      </c>
      <c r="AA18" s="213">
        <f>AA15+U18</f>
        <v>0</v>
      </c>
      <c r="AB18" s="2"/>
      <c r="AC18" s="89"/>
    </row>
    <row r="19" spans="2:29" x14ac:dyDescent="0.25">
      <c r="B19" s="103"/>
      <c r="C19" s="89"/>
      <c r="D19" s="104" t="s">
        <v>35</v>
      </c>
      <c r="E19" s="89"/>
      <c r="F19" s="89"/>
      <c r="G19" s="106">
        <f>IF(G15=G123,0,"Error")</f>
        <v>0</v>
      </c>
      <c r="H19" s="106">
        <f>IF(H15=H123,0,"Error")</f>
        <v>0</v>
      </c>
      <c r="I19" s="106">
        <f>IF(I15=I123,0,"Error")</f>
        <v>0</v>
      </c>
      <c r="J19" s="89"/>
      <c r="K19" s="89"/>
      <c r="L19" s="89"/>
      <c r="M19" s="105">
        <f>IF(M15=M123,0,"Error")</f>
        <v>0</v>
      </c>
      <c r="N19" s="106">
        <f>IF(N15=N123,0,"Error")</f>
        <v>0</v>
      </c>
      <c r="O19" s="106">
        <f>IF(O15=O123,0,"Error")</f>
        <v>0</v>
      </c>
      <c r="P19" s="89"/>
      <c r="Q19" s="89"/>
      <c r="R19" s="89"/>
      <c r="S19" s="105">
        <f>IF(S15=S123,0,"Error")</f>
        <v>0</v>
      </c>
      <c r="T19" s="106">
        <f>IF(T15=T123,0,"Error")</f>
        <v>0</v>
      </c>
      <c r="U19" s="106">
        <f>IF(U15=U123,0,"Error")</f>
        <v>0</v>
      </c>
      <c r="V19" s="89"/>
      <c r="W19" s="89"/>
      <c r="X19" s="89"/>
      <c r="Y19" s="105">
        <f>IF(Y15=Y123,0,"Error")</f>
        <v>0</v>
      </c>
      <c r="Z19" s="106">
        <f>IF(Z15=Z123,0,"Error")</f>
        <v>0</v>
      </c>
      <c r="AA19" s="106">
        <f>IF(AA15=AA123,0,"Error")</f>
        <v>0</v>
      </c>
      <c r="AB19" s="2"/>
      <c r="AC19" s="89"/>
    </row>
    <row r="20" spans="2:29" x14ac:dyDescent="0.25">
      <c r="G20" s="159"/>
      <c r="K20" s="168"/>
      <c r="X20" s="2"/>
      <c r="AB20" s="2"/>
      <c r="AC20" s="2"/>
    </row>
    <row r="21" spans="2:29" ht="15.75" thickBot="1" x14ac:dyDescent="0.3">
      <c r="E21" s="84"/>
      <c r="F21" s="84"/>
      <c r="H21" s="88" t="s">
        <v>31</v>
      </c>
      <c r="I21" s="88" t="s">
        <v>31</v>
      </c>
      <c r="J21" s="25"/>
      <c r="K21" s="25"/>
      <c r="L21" s="84"/>
      <c r="N21" s="88" t="s">
        <v>31</v>
      </c>
      <c r="O21" s="88" t="s">
        <v>31</v>
      </c>
      <c r="P21" s="25"/>
      <c r="Q21" s="25"/>
      <c r="R21" s="84"/>
      <c r="T21" s="88" t="s">
        <v>31</v>
      </c>
      <c r="U21" s="88" t="s">
        <v>31</v>
      </c>
      <c r="V21" s="25"/>
      <c r="W21" s="25"/>
      <c r="X21" s="84"/>
      <c r="Z21" s="88" t="s">
        <v>31</v>
      </c>
      <c r="AA21" s="88" t="s">
        <v>31</v>
      </c>
      <c r="AB21" s="25"/>
      <c r="AC21" s="25"/>
    </row>
    <row r="22" spans="2:29" ht="64.5" x14ac:dyDescent="0.25">
      <c r="C22" s="60" t="s">
        <v>2</v>
      </c>
      <c r="D22" s="83" t="s">
        <v>3</v>
      </c>
      <c r="E22" s="84"/>
      <c r="F22" s="84"/>
      <c r="G22" s="76" t="s">
        <v>23</v>
      </c>
      <c r="H22" s="43" t="s">
        <v>64</v>
      </c>
      <c r="I22" s="76" t="s">
        <v>65</v>
      </c>
      <c r="J22" s="76" t="s">
        <v>34</v>
      </c>
      <c r="K22" s="76" t="s">
        <v>66</v>
      </c>
      <c r="L22" s="84"/>
      <c r="M22" s="76" t="s">
        <v>23</v>
      </c>
      <c r="N22" s="43" t="s">
        <v>64</v>
      </c>
      <c r="O22" s="76" t="s">
        <v>65</v>
      </c>
      <c r="P22" s="76" t="s">
        <v>34</v>
      </c>
      <c r="Q22" s="76" t="s">
        <v>66</v>
      </c>
      <c r="R22" s="84"/>
      <c r="S22" s="76" t="s">
        <v>23</v>
      </c>
      <c r="T22" s="43" t="s">
        <v>64</v>
      </c>
      <c r="U22" s="76" t="s">
        <v>65</v>
      </c>
      <c r="V22" s="76" t="s">
        <v>34</v>
      </c>
      <c r="W22" s="76" t="s">
        <v>66</v>
      </c>
      <c r="X22" s="84"/>
      <c r="Y22" s="76" t="s">
        <v>23</v>
      </c>
      <c r="Z22" s="43" t="s">
        <v>64</v>
      </c>
      <c r="AA22" s="76" t="s">
        <v>65</v>
      </c>
      <c r="AB22" s="76" t="s">
        <v>34</v>
      </c>
      <c r="AC22" s="76" t="s">
        <v>66</v>
      </c>
    </row>
    <row r="23" spans="2:29" x14ac:dyDescent="0.25">
      <c r="C23" s="79" t="str">
        <f>IF('Sch A. Input'!B15="","",'Sch A. Input'!B15)</f>
        <v/>
      </c>
      <c r="D23" s="79" t="str">
        <f>IF('Sch A. Input'!C15="","",'Sch A. Input'!C15)</f>
        <v/>
      </c>
      <c r="E23" s="85"/>
      <c r="F23" s="85"/>
      <c r="G23" s="98">
        <f>'Sch D. Workings'!G124</f>
        <v>0</v>
      </c>
      <c r="H23" s="305">
        <f>IF(OR('Sch D. Workings'!D17="",G23=0),0,(IF((SUMIFS('Sch A. Input'!H15:FJ15,'Sch A. Input'!$H$14:$FJ$14,"Total",'Sch A. Input'!$H$13:$FJ$13,"&lt;="&amp;$I$7))&gt;'Sch D. Workings'!$D$12,MIN('Sch D. Workings'!J124,'Sch D. Workings'!$D$12),'Sch D. Workings'!J124)))</f>
        <v>0</v>
      </c>
      <c r="I23" s="214">
        <f>'Sch D. Workings'!O124</f>
        <v>0</v>
      </c>
      <c r="J23" s="80">
        <f>IFERROR(LOOKUP('Sch D. Workings'!L124,$C$10:$C$14,$B$10:$B$14),0)</f>
        <v>0</v>
      </c>
      <c r="K23" s="98">
        <f>COUNTIFS('Sch D. Workings'!L124,"&gt;"&amp;$D$14)</f>
        <v>0</v>
      </c>
      <c r="L23" s="304"/>
      <c r="M23" s="77">
        <f>'Sch D. Workings'!Q124</f>
        <v>0</v>
      </c>
      <c r="N23" s="305">
        <f>IF(OR('Sch D. Workings'!D17="",$D$7&lt;=I$7,M23=0),0,(IF(H23='Sch D. Workings'!$D$12,"Exceeded Cap",IF((SUMIFS('Sch A. Input'!H15:FJ15,'Sch A. Input'!$H$14:$FJ$14,"Total",'Sch A. Input'!$H$13:$FJ$13,"&lt;="&amp;$O$7))&gt;'Sch D. Workings'!$D$12,MIN('Sch D. Workings'!T124,'Sch D. Workings'!$D$12-H23),'Sch D. Workings'!T124))))</f>
        <v>0</v>
      </c>
      <c r="O23" s="214">
        <f>'Sch D. Workings'!Y124</f>
        <v>0</v>
      </c>
      <c r="P23" s="80">
        <f>IFERROR(LOOKUP('Sch D. Workings'!V124,$C$10:$C$14,$B$10:$B$14),0)</f>
        <v>0</v>
      </c>
      <c r="Q23" s="98">
        <f>COUNTIFS('Sch D. Workings'!V124,"&gt;"&amp;$D$14)</f>
        <v>0</v>
      </c>
      <c r="R23" s="85"/>
      <c r="S23" s="77">
        <f>'Sch D. Workings'!AA124</f>
        <v>0</v>
      </c>
      <c r="T23" s="305">
        <f>IF(OR('Sch D. Workings'!D17="",$D$7&lt;=O$7,S23=0),0,IF(OR(N23="Exceeded Cap",SUM(H23,N23)='Sch D. Workings'!$D$12),"Exceeded cap",IF((SUMIFS('Sch A. Input'!H15:FJ15,'Sch A. Input'!$H$14:$FJ$14,"Total",'Sch A. Input'!$H$13:$FJ$13,"&lt;="&amp;$U$7))&gt;'Sch D. Workings'!$D$12,MIN('Sch D. Workings'!AD124,'Sch D. Workings'!$D$12-N23-H23),'Sch D. Workings'!AD124)))</f>
        <v>0</v>
      </c>
      <c r="U23" s="214">
        <f>'Sch D. Workings'!AI124</f>
        <v>0</v>
      </c>
      <c r="V23" s="80">
        <f>IFERROR(LOOKUP('Sch D. Workings'!AF124,$C$10:$C$14,$B$10:$B$14),0)</f>
        <v>0</v>
      </c>
      <c r="W23" s="98">
        <f>COUNTIFS('Sch D. Workings'!AF124,"&gt;"&amp;$D$14)</f>
        <v>0</v>
      </c>
      <c r="X23" s="85"/>
      <c r="Y23" s="77">
        <f>'Sch D. Workings'!AK124</f>
        <v>0</v>
      </c>
      <c r="Z23" s="305">
        <f>IF(OR('Sch D. Workings'!D17="",$D$7&lt;=U$7,Y23=0),0,IF(OR(T23="Exceeded Cap",N23="Exceeded Cap",SUM(H23,N23,T23)='Sch D. Workings'!$D$12),"Exceeded Cap",IF((SUMIFS('Sch A. Input'!H15:FJ15,'Sch A. Input'!$H$14:$FJ$14,"Total",'Sch A. Input'!$H$13:$FJ$13,"&lt;="&amp;$AA$7))&gt;'Sch D. Workings'!$D$12,MIN('Sch D. Workings'!AN124,'Sch D. Workings'!$D$12-N23-T23-H23),'Sch D. Workings'!AN124)))</f>
        <v>0</v>
      </c>
      <c r="AA23" s="214">
        <f>'Sch D. Workings'!AS124</f>
        <v>0</v>
      </c>
      <c r="AB23" s="80">
        <f>IFERROR(LOOKUP('Sch D. Workings'!AP124,$C$10:$C$14,$B$10:$B$14),0)</f>
        <v>0</v>
      </c>
      <c r="AC23" s="98">
        <f>COUNTIFS('Sch D. Workings'!AP124,"&gt;"&amp;$D$14)</f>
        <v>0</v>
      </c>
    </row>
    <row r="24" spans="2:29" x14ac:dyDescent="0.25">
      <c r="C24" s="79" t="str">
        <f>IF('Sch A. Input'!B16="","",'Sch A. Input'!B16)</f>
        <v/>
      </c>
      <c r="D24" s="79" t="str">
        <f>IF('Sch A. Input'!C16="","",'Sch A. Input'!C16)</f>
        <v/>
      </c>
      <c r="E24" s="85"/>
      <c r="F24" s="85"/>
      <c r="G24" s="98">
        <f>'Sch D. Workings'!G125</f>
        <v>0</v>
      </c>
      <c r="H24" s="305">
        <f>IF(OR('Sch D. Workings'!D18="",G24=0),0,(IF((SUMIFS('Sch A. Input'!H16:FJ16,'Sch A. Input'!$H$14:$FJ$14,"Total",'Sch A. Input'!$H$13:$FJ$13,"&lt;="&amp;$I$7))&gt;'Sch D. Workings'!$D$12,MIN('Sch D. Workings'!J125,'Sch D. Workings'!$D$12),'Sch D. Workings'!J125)))</f>
        <v>0</v>
      </c>
      <c r="I24" s="214">
        <f>'Sch D. Workings'!O125</f>
        <v>0</v>
      </c>
      <c r="J24" s="80">
        <f>IFERROR(LOOKUP('Sch D. Workings'!L125,$C$10:$C$14,$B$10:$B$14),0)</f>
        <v>0</v>
      </c>
      <c r="K24" s="98">
        <f>COUNTIFS('Sch D. Workings'!L125,"&gt;"&amp;$D$14)</f>
        <v>0</v>
      </c>
      <c r="L24" s="304"/>
      <c r="M24" s="77">
        <f>'Sch D. Workings'!Q125</f>
        <v>0</v>
      </c>
      <c r="N24" s="305">
        <f>IF(OR('Sch D. Workings'!D18="",$D$7&lt;=I$7,M24=0),0,(IF(H24='Sch D. Workings'!$D$12,"Exceeded Cap",IF((SUMIFS('Sch A. Input'!H16:FJ16,'Sch A. Input'!$H$14:$FJ$14,"Total",'Sch A. Input'!$H$13:$FJ$13,"&lt;="&amp;$O$7))&gt;'Sch D. Workings'!$D$12,MIN('Sch D. Workings'!T125,'Sch D. Workings'!$D$12-H24),'Sch D. Workings'!T125))))</f>
        <v>0</v>
      </c>
      <c r="O24" s="214">
        <f>'Sch D. Workings'!Y125</f>
        <v>0</v>
      </c>
      <c r="P24" s="80">
        <f>IFERROR(LOOKUP('Sch D. Workings'!V125,$C$10:$C$14,$B$10:$B$14),0)</f>
        <v>0</v>
      </c>
      <c r="Q24" s="98">
        <f>COUNTIFS('Sch D. Workings'!V125,"&gt;"&amp;$D$14)</f>
        <v>0</v>
      </c>
      <c r="R24" s="85"/>
      <c r="S24" s="77">
        <f>'Sch D. Workings'!AA125</f>
        <v>0</v>
      </c>
      <c r="T24" s="305">
        <f>IF(OR('Sch D. Workings'!D18="",$D$7&lt;=O$7,S24=0),0,IF(OR(N24="Exceeded Cap",SUM(H24,N24)='Sch D. Workings'!$D$12),"Exceeded cap",IF((SUMIFS('Sch A. Input'!H16:FJ16,'Sch A. Input'!$H$14:$FJ$14,"Total",'Sch A. Input'!$H$13:$FJ$13,"&lt;="&amp;$U$7))&gt;'Sch D. Workings'!$D$12,MIN('Sch D. Workings'!AD125,'Sch D. Workings'!$D$12-N24-H24),'Sch D. Workings'!AD125)))</f>
        <v>0</v>
      </c>
      <c r="U24" s="214">
        <f>'Sch D. Workings'!AI125</f>
        <v>0</v>
      </c>
      <c r="V24" s="80">
        <f>IFERROR(LOOKUP('Sch D. Workings'!AF125,$C$10:$C$14,$B$10:$B$14),0)</f>
        <v>0</v>
      </c>
      <c r="W24" s="98">
        <f>COUNTIFS('Sch D. Workings'!AF125,"&gt;"&amp;$D$14)</f>
        <v>0</v>
      </c>
      <c r="X24" s="85"/>
      <c r="Y24" s="77">
        <f>'Sch D. Workings'!AK125</f>
        <v>0</v>
      </c>
      <c r="Z24" s="305">
        <f>IF(OR('Sch D. Workings'!D18="",$D$7&lt;=U$7,Y24=0),0,IF(OR(T24="Exceeded Cap",N24="Exceeded Cap",SUM(H24,N24,T24)='Sch D. Workings'!$D$12),"Exceeded Cap",IF((SUMIFS('Sch A. Input'!H16:FJ16,'Sch A. Input'!$H$14:$FJ$14,"Total",'Sch A. Input'!$H$13:$FJ$13,"&lt;="&amp;$AA$7))&gt;'Sch D. Workings'!$D$12,MIN('Sch D. Workings'!AN125,'Sch D. Workings'!$D$12-N24-T24-H24),'Sch D. Workings'!AN125)))</f>
        <v>0</v>
      </c>
      <c r="AA24" s="214">
        <f>'Sch D. Workings'!AS125</f>
        <v>0</v>
      </c>
      <c r="AB24" s="80">
        <f>IFERROR(LOOKUP('Sch D. Workings'!AP125,$C$10:$C$14,$B$10:$B$14),0)</f>
        <v>0</v>
      </c>
      <c r="AC24" s="98">
        <f>COUNTIFS('Sch D. Workings'!AP125,"&gt;"&amp;$D$14)</f>
        <v>0</v>
      </c>
    </row>
    <row r="25" spans="2:29" x14ac:dyDescent="0.25">
      <c r="C25" s="79" t="str">
        <f>IF('Sch A. Input'!B17="","",'Sch A. Input'!B17)</f>
        <v/>
      </c>
      <c r="D25" s="79" t="str">
        <f>IF('Sch A. Input'!C17="","",'Sch A. Input'!C17)</f>
        <v/>
      </c>
      <c r="E25" s="85"/>
      <c r="F25" s="85"/>
      <c r="G25" s="98">
        <f>'Sch D. Workings'!G126</f>
        <v>0</v>
      </c>
      <c r="H25" s="305">
        <f>IF(OR('Sch D. Workings'!D19="",G25=0),0,(IF((SUMIFS('Sch A. Input'!H17:FJ17,'Sch A. Input'!$H$14:$FJ$14,"Total",'Sch A. Input'!$H$13:$FJ$13,"&lt;="&amp;$I$7))&gt;'Sch D. Workings'!$D$12,MIN('Sch D. Workings'!J126,'Sch D. Workings'!$D$12),'Sch D. Workings'!J126)))</f>
        <v>0</v>
      </c>
      <c r="I25" s="214">
        <f>'Sch D. Workings'!O126</f>
        <v>0</v>
      </c>
      <c r="J25" s="80">
        <f>IFERROR(LOOKUP('Sch D. Workings'!L126,$C$10:$C$14,$B$10:$B$14),0)</f>
        <v>0</v>
      </c>
      <c r="K25" s="98">
        <f>COUNTIFS('Sch D. Workings'!L126,"&gt;"&amp;$D$14)</f>
        <v>0</v>
      </c>
      <c r="L25" s="304"/>
      <c r="M25" s="77">
        <f>'Sch D. Workings'!Q126</f>
        <v>0</v>
      </c>
      <c r="N25" s="305">
        <f>IF(OR('Sch D. Workings'!D19="",$D$7&lt;=I$7,M25=0),0,(IF(H25='Sch D. Workings'!$D$12,"Exceeded Cap",IF((SUMIFS('Sch A. Input'!H17:FJ17,'Sch A. Input'!$H$14:$FJ$14,"Total",'Sch A. Input'!$H$13:$FJ$13,"&lt;="&amp;$O$7))&gt;'Sch D. Workings'!$D$12,MIN('Sch D. Workings'!T126,'Sch D. Workings'!$D$12-H25),'Sch D. Workings'!T126))))</f>
        <v>0</v>
      </c>
      <c r="O25" s="214">
        <f>'Sch D. Workings'!Y126</f>
        <v>0</v>
      </c>
      <c r="P25" s="80">
        <f>IFERROR(LOOKUP('Sch D. Workings'!V126,$C$10:$C$14,$B$10:$B$14),0)</f>
        <v>0</v>
      </c>
      <c r="Q25" s="98">
        <f>COUNTIFS('Sch D. Workings'!V126,"&gt;"&amp;$D$14)</f>
        <v>0</v>
      </c>
      <c r="R25" s="85"/>
      <c r="S25" s="77">
        <f>'Sch D. Workings'!AA126</f>
        <v>0</v>
      </c>
      <c r="T25" s="305">
        <f>IF(OR('Sch D. Workings'!D19="",$D$7&lt;=O$7,S25=0),0,IF(OR(N25="Exceeded Cap",SUM(H25,N25)='Sch D. Workings'!$D$12),"Exceeded cap",IF((SUMIFS('Sch A. Input'!H17:FJ17,'Sch A. Input'!$H$14:$FJ$14,"Total",'Sch A. Input'!$H$13:$FJ$13,"&lt;="&amp;$U$7))&gt;'Sch D. Workings'!$D$12,MIN('Sch D. Workings'!AD126,'Sch D. Workings'!$D$12-N25-H25),'Sch D. Workings'!AD126)))</f>
        <v>0</v>
      </c>
      <c r="U25" s="214">
        <f>'Sch D. Workings'!AI126</f>
        <v>0</v>
      </c>
      <c r="V25" s="80">
        <f>IFERROR(LOOKUP('Sch D. Workings'!AF126,$C$10:$C$14,$B$10:$B$14),0)</f>
        <v>0</v>
      </c>
      <c r="W25" s="98">
        <f>COUNTIFS('Sch D. Workings'!AF126,"&gt;"&amp;$D$14)</f>
        <v>0</v>
      </c>
      <c r="X25" s="85"/>
      <c r="Y25" s="77">
        <f>'Sch D. Workings'!AK126</f>
        <v>0</v>
      </c>
      <c r="Z25" s="305">
        <f>IF(OR('Sch D. Workings'!D19="",$D$7&lt;=U$7,Y25=0),0,IF(OR(T25="Exceeded Cap",N25="Exceeded Cap",SUM(H25,N25,T25)='Sch D. Workings'!$D$12),"Exceeded Cap",IF((SUMIFS('Sch A. Input'!H17:FJ17,'Sch A. Input'!$H$14:$FJ$14,"Total",'Sch A. Input'!$H$13:$FJ$13,"&lt;="&amp;$AA$7))&gt;'Sch D. Workings'!$D$12,MIN('Sch D. Workings'!AN126,'Sch D. Workings'!$D$12-N25-T25-H25),'Sch D. Workings'!AN126)))</f>
        <v>0</v>
      </c>
      <c r="AA25" s="214">
        <f>'Sch D. Workings'!AS126</f>
        <v>0</v>
      </c>
      <c r="AB25" s="80">
        <f>IFERROR(LOOKUP('Sch D. Workings'!AP126,$C$10:$C$14,$B$10:$B$14),0)</f>
        <v>0</v>
      </c>
      <c r="AC25" s="98">
        <f>COUNTIFS('Sch D. Workings'!AP126,"&gt;"&amp;$D$14)</f>
        <v>0</v>
      </c>
    </row>
    <row r="26" spans="2:29" x14ac:dyDescent="0.25">
      <c r="C26" s="79" t="str">
        <f>IF('Sch A. Input'!B18="","",'Sch A. Input'!B18)</f>
        <v/>
      </c>
      <c r="D26" s="79" t="str">
        <f>IF('Sch A. Input'!C18="","",'Sch A. Input'!C18)</f>
        <v/>
      </c>
      <c r="E26" s="85"/>
      <c r="F26" s="85"/>
      <c r="G26" s="98">
        <f>'Sch D. Workings'!G127</f>
        <v>0</v>
      </c>
      <c r="H26" s="305">
        <f>IF(OR('Sch D. Workings'!D20="",G26=0),0,(IF((SUMIFS('Sch A. Input'!H18:FJ18,'Sch A. Input'!$H$14:$FJ$14,"Total",'Sch A. Input'!$H$13:$FJ$13,"&lt;="&amp;$I$7))&gt;'Sch D. Workings'!$D$12,MIN('Sch D. Workings'!J127,'Sch D. Workings'!$D$12),'Sch D. Workings'!J127)))</f>
        <v>0</v>
      </c>
      <c r="I26" s="214">
        <f>'Sch D. Workings'!O127</f>
        <v>0</v>
      </c>
      <c r="J26" s="80">
        <f>IFERROR(LOOKUP('Sch D. Workings'!L127,$C$10:$C$14,$B$10:$B$14),0)</f>
        <v>0</v>
      </c>
      <c r="K26" s="98">
        <f>COUNTIFS('Sch D. Workings'!L127,"&gt;"&amp;$D$14)</f>
        <v>0</v>
      </c>
      <c r="L26" s="304"/>
      <c r="M26" s="77">
        <f>'Sch D. Workings'!Q127</f>
        <v>0</v>
      </c>
      <c r="N26" s="305">
        <f>IF(OR('Sch D. Workings'!D20="",$D$7&lt;=I$7,M26=0),0,(IF(H26='Sch D. Workings'!$D$12,"Exceeded Cap",IF((SUMIFS('Sch A. Input'!H18:FJ18,'Sch A. Input'!$H$14:$FJ$14,"Total",'Sch A. Input'!$H$13:$FJ$13,"&lt;="&amp;$O$7))&gt;'Sch D. Workings'!$D$12,MIN('Sch D. Workings'!T127,'Sch D. Workings'!$D$12-H26),'Sch D. Workings'!T127))))</f>
        <v>0</v>
      </c>
      <c r="O26" s="214">
        <f>'Sch D. Workings'!Y127</f>
        <v>0</v>
      </c>
      <c r="P26" s="80">
        <f>IFERROR(LOOKUP('Sch D. Workings'!V127,$C$10:$C$14,$B$10:$B$14),0)</f>
        <v>0</v>
      </c>
      <c r="Q26" s="98">
        <f>COUNTIFS('Sch D. Workings'!V127,"&gt;"&amp;$D$14)</f>
        <v>0</v>
      </c>
      <c r="R26" s="85"/>
      <c r="S26" s="77">
        <f>'Sch D. Workings'!AA127</f>
        <v>0</v>
      </c>
      <c r="T26" s="305">
        <f>IF(OR('Sch D. Workings'!D20="",$D$7&lt;=O$7,S26=0),0,IF(OR(N26="Exceeded Cap",SUM(H26,N26)='Sch D. Workings'!$D$12),"Exceeded cap",IF((SUMIFS('Sch A. Input'!H18:FJ18,'Sch A. Input'!$H$14:$FJ$14,"Total",'Sch A. Input'!$H$13:$FJ$13,"&lt;="&amp;$U$7))&gt;'Sch D. Workings'!$D$12,MIN('Sch D. Workings'!AD127,'Sch D. Workings'!$D$12-N26-H26),'Sch D. Workings'!AD127)))</f>
        <v>0</v>
      </c>
      <c r="U26" s="214">
        <f>'Sch D. Workings'!AI127</f>
        <v>0</v>
      </c>
      <c r="V26" s="80">
        <f>IFERROR(LOOKUP('Sch D. Workings'!AF127,$C$10:$C$14,$B$10:$B$14),0)</f>
        <v>0</v>
      </c>
      <c r="W26" s="98">
        <f>COUNTIFS('Sch D. Workings'!AF127,"&gt;"&amp;$D$14)</f>
        <v>0</v>
      </c>
      <c r="X26" s="85"/>
      <c r="Y26" s="77">
        <f>'Sch D. Workings'!AK127</f>
        <v>0</v>
      </c>
      <c r="Z26" s="305">
        <f>IF(OR('Sch D. Workings'!D20="",$D$7&lt;=U$7,Y26=0),0,IF(OR(T26="Exceeded Cap",N26="Exceeded Cap",SUM(H26,N26,T26)='Sch D. Workings'!$D$12),"Exceeded Cap",IF((SUMIFS('Sch A. Input'!H18:FJ18,'Sch A. Input'!$H$14:$FJ$14,"Total",'Sch A. Input'!$H$13:$FJ$13,"&lt;="&amp;$AA$7))&gt;'Sch D. Workings'!$D$12,MIN('Sch D. Workings'!AN127,'Sch D. Workings'!$D$12-N26-T26-H26),'Sch D. Workings'!AN127)))</f>
        <v>0</v>
      </c>
      <c r="AA26" s="214">
        <f>'Sch D. Workings'!AS127</f>
        <v>0</v>
      </c>
      <c r="AB26" s="80">
        <f>IFERROR(LOOKUP('Sch D. Workings'!AP127,$C$10:$C$14,$B$10:$B$14),0)</f>
        <v>0</v>
      </c>
      <c r="AC26" s="98">
        <f>COUNTIFS('Sch D. Workings'!AP127,"&gt;"&amp;$D$14)</f>
        <v>0</v>
      </c>
    </row>
    <row r="27" spans="2:29" x14ac:dyDescent="0.25">
      <c r="C27" s="79" t="str">
        <f>IF('Sch A. Input'!B19="","",'Sch A. Input'!B19)</f>
        <v/>
      </c>
      <c r="D27" s="79" t="str">
        <f>IF('Sch A. Input'!C19="","",'Sch A. Input'!C19)</f>
        <v/>
      </c>
      <c r="E27" s="85"/>
      <c r="F27" s="85"/>
      <c r="G27" s="98">
        <f>'Sch D. Workings'!G128</f>
        <v>0</v>
      </c>
      <c r="H27" s="305">
        <f>IF(OR('Sch D. Workings'!D21="",G27=0),0,(IF((SUMIFS('Sch A. Input'!H19:FJ19,'Sch A. Input'!$H$14:$FJ$14,"Total",'Sch A. Input'!$H$13:$FJ$13,"&lt;="&amp;$I$7))&gt;'Sch D. Workings'!$D$12,MIN('Sch D. Workings'!J128,'Sch D. Workings'!$D$12),'Sch D. Workings'!J128)))</f>
        <v>0</v>
      </c>
      <c r="I27" s="214">
        <f>'Sch D. Workings'!O128</f>
        <v>0</v>
      </c>
      <c r="J27" s="80">
        <f>IFERROR(LOOKUP('Sch D. Workings'!L128,$C$10:$C$14,$B$10:$B$14),0)</f>
        <v>0</v>
      </c>
      <c r="K27" s="98">
        <f>COUNTIFS('Sch D. Workings'!L128,"&gt;"&amp;$D$14)</f>
        <v>0</v>
      </c>
      <c r="L27" s="304"/>
      <c r="M27" s="77">
        <f>'Sch D. Workings'!Q128</f>
        <v>0</v>
      </c>
      <c r="N27" s="305">
        <f>IF(OR('Sch D. Workings'!D21="",$D$7&lt;=I$7,M27=0),0,(IF(H27='Sch D. Workings'!$D$12,"Exceeded Cap",IF((SUMIFS('Sch A. Input'!H19:FJ19,'Sch A. Input'!$H$14:$FJ$14,"Total",'Sch A. Input'!$H$13:$FJ$13,"&lt;="&amp;$O$7))&gt;'Sch D. Workings'!$D$12,MIN('Sch D. Workings'!T128,'Sch D. Workings'!$D$12-H27),'Sch D. Workings'!T128))))</f>
        <v>0</v>
      </c>
      <c r="O27" s="214">
        <f>'Sch D. Workings'!Y128</f>
        <v>0</v>
      </c>
      <c r="P27" s="80">
        <f>IFERROR(LOOKUP('Sch D. Workings'!V128,$C$10:$C$14,$B$10:$B$14),0)</f>
        <v>0</v>
      </c>
      <c r="Q27" s="98">
        <f>COUNTIFS('Sch D. Workings'!V128,"&gt;"&amp;$D$14)</f>
        <v>0</v>
      </c>
      <c r="R27" s="85"/>
      <c r="S27" s="77">
        <f>'Sch D. Workings'!AA128</f>
        <v>0</v>
      </c>
      <c r="T27" s="305">
        <f>IF(OR('Sch D. Workings'!D21="",$D$7&lt;=O$7,S27=0),0,IF(OR(N27="Exceeded Cap",SUM(H27,N27)='Sch D. Workings'!$D$12),"Exceeded cap",IF((SUMIFS('Sch A. Input'!H19:FJ19,'Sch A. Input'!$H$14:$FJ$14,"Total",'Sch A. Input'!$H$13:$FJ$13,"&lt;="&amp;$U$7))&gt;'Sch D. Workings'!$D$12,MIN('Sch D. Workings'!AD128,'Sch D. Workings'!$D$12-N27-H27),'Sch D. Workings'!AD128)))</f>
        <v>0</v>
      </c>
      <c r="U27" s="214">
        <f>'Sch D. Workings'!AI128</f>
        <v>0</v>
      </c>
      <c r="V27" s="80">
        <f>IFERROR(LOOKUP('Sch D. Workings'!AF128,$C$10:$C$14,$B$10:$B$14),0)</f>
        <v>0</v>
      </c>
      <c r="W27" s="98">
        <f>COUNTIFS('Sch D. Workings'!AF128,"&gt;"&amp;$D$14)</f>
        <v>0</v>
      </c>
      <c r="X27" s="85"/>
      <c r="Y27" s="77">
        <f>'Sch D. Workings'!AK128</f>
        <v>0</v>
      </c>
      <c r="Z27" s="305">
        <f>IF(OR('Sch D. Workings'!D21="",$D$7&lt;=U$7,Y27=0),0,IF(OR(T27="Exceeded Cap",N27="Exceeded Cap",SUM(H27,N27,T27)='Sch D. Workings'!$D$12),"Exceeded Cap",IF((SUMIFS('Sch A. Input'!H19:FJ19,'Sch A. Input'!$H$14:$FJ$14,"Total",'Sch A. Input'!$H$13:$FJ$13,"&lt;="&amp;$AA$7))&gt;'Sch D. Workings'!$D$12,MIN('Sch D. Workings'!AN128,'Sch D. Workings'!$D$12-N27-T27-H27),'Sch D. Workings'!AN128)))</f>
        <v>0</v>
      </c>
      <c r="AA27" s="214">
        <f>'Sch D. Workings'!AS128</f>
        <v>0</v>
      </c>
      <c r="AB27" s="80">
        <f>IFERROR(LOOKUP('Sch D. Workings'!AP128,$C$10:$C$14,$B$10:$B$14),0)</f>
        <v>0</v>
      </c>
      <c r="AC27" s="98">
        <f>COUNTIFS('Sch D. Workings'!AP128,"&gt;"&amp;$D$14)</f>
        <v>0</v>
      </c>
    </row>
    <row r="28" spans="2:29" x14ac:dyDescent="0.25">
      <c r="C28" s="79" t="str">
        <f>IF('Sch A. Input'!B20="","",'Sch A. Input'!B20)</f>
        <v/>
      </c>
      <c r="D28" s="79" t="str">
        <f>IF('Sch A. Input'!C20="","",'Sch A. Input'!C20)</f>
        <v/>
      </c>
      <c r="E28" s="85"/>
      <c r="F28" s="85"/>
      <c r="G28" s="98">
        <f>'Sch D. Workings'!G129</f>
        <v>0</v>
      </c>
      <c r="H28" s="305">
        <f>IF(OR('Sch D. Workings'!D22="",G28=0),0,(IF((SUMIFS('Sch A. Input'!H20:FJ20,'Sch A. Input'!$H$14:$FJ$14,"Total",'Sch A. Input'!$H$13:$FJ$13,"&lt;="&amp;$I$7))&gt;'Sch D. Workings'!$D$12,MIN('Sch D. Workings'!J129,'Sch D. Workings'!$D$12),'Sch D. Workings'!J129)))</f>
        <v>0</v>
      </c>
      <c r="I28" s="214">
        <f>'Sch D. Workings'!O129</f>
        <v>0</v>
      </c>
      <c r="J28" s="80">
        <f>IFERROR(LOOKUP('Sch D. Workings'!L129,$C$10:$C$14,$B$10:$B$14),0)</f>
        <v>0</v>
      </c>
      <c r="K28" s="98">
        <f>COUNTIFS('Sch D. Workings'!L129,"&gt;"&amp;$D$14)</f>
        <v>0</v>
      </c>
      <c r="L28" s="304"/>
      <c r="M28" s="77">
        <f>'Sch D. Workings'!Q129</f>
        <v>0</v>
      </c>
      <c r="N28" s="305">
        <f>IF(OR('Sch D. Workings'!D22="",$D$7&lt;=I$7,M28=0),0,(IF(H28='Sch D. Workings'!$D$12,"Exceeded Cap",IF((SUMIFS('Sch A. Input'!H20:FJ20,'Sch A. Input'!$H$14:$FJ$14,"Total",'Sch A. Input'!$H$13:$FJ$13,"&lt;="&amp;$O$7))&gt;'Sch D. Workings'!$D$12,MIN('Sch D. Workings'!T129,'Sch D. Workings'!$D$12-H28),'Sch D. Workings'!T129))))</f>
        <v>0</v>
      </c>
      <c r="O28" s="214">
        <f>'Sch D. Workings'!Y129</f>
        <v>0</v>
      </c>
      <c r="P28" s="80">
        <f>IFERROR(LOOKUP('Sch D. Workings'!V129,$C$10:$C$14,$B$10:$B$14),0)</f>
        <v>0</v>
      </c>
      <c r="Q28" s="98">
        <f>COUNTIFS('Sch D. Workings'!V129,"&gt;"&amp;$D$14)</f>
        <v>0</v>
      </c>
      <c r="R28" s="85"/>
      <c r="S28" s="77">
        <f>'Sch D. Workings'!AA129</f>
        <v>0</v>
      </c>
      <c r="T28" s="305">
        <f>IF(OR('Sch D. Workings'!D22="",$D$7&lt;=O$7,S28=0),0,IF(OR(N28="Exceeded Cap",SUM(H28,N28)='Sch D. Workings'!$D$12),"Exceeded cap",IF((SUMIFS('Sch A. Input'!H20:FJ20,'Sch A. Input'!$H$14:$FJ$14,"Total",'Sch A. Input'!$H$13:$FJ$13,"&lt;="&amp;$U$7))&gt;'Sch D. Workings'!$D$12,MIN('Sch D. Workings'!AD129,'Sch D. Workings'!$D$12-N28-H28),'Sch D. Workings'!AD129)))</f>
        <v>0</v>
      </c>
      <c r="U28" s="214">
        <f>'Sch D. Workings'!AI129</f>
        <v>0</v>
      </c>
      <c r="V28" s="80">
        <f>IFERROR(LOOKUP('Sch D. Workings'!AF129,$C$10:$C$14,$B$10:$B$14),0)</f>
        <v>0</v>
      </c>
      <c r="W28" s="98">
        <f>COUNTIFS('Sch D. Workings'!AF129,"&gt;"&amp;$D$14)</f>
        <v>0</v>
      </c>
      <c r="X28" s="85"/>
      <c r="Y28" s="77">
        <f>'Sch D. Workings'!AK129</f>
        <v>0</v>
      </c>
      <c r="Z28" s="305">
        <f>IF(OR('Sch D. Workings'!D22="",$D$7&lt;=U$7,Y28=0),0,IF(OR(T28="Exceeded Cap",N28="Exceeded Cap",SUM(H28,N28,T28)='Sch D. Workings'!$D$12),"Exceeded Cap",IF((SUMIFS('Sch A. Input'!H20:FJ20,'Sch A. Input'!$H$14:$FJ$14,"Total",'Sch A. Input'!$H$13:$FJ$13,"&lt;="&amp;$AA$7))&gt;'Sch D. Workings'!$D$12,MIN('Sch D. Workings'!AN129,'Sch D. Workings'!$D$12-N28-T28-H28),'Sch D. Workings'!AN129)))</f>
        <v>0</v>
      </c>
      <c r="AA28" s="214">
        <f>'Sch D. Workings'!AS129</f>
        <v>0</v>
      </c>
      <c r="AB28" s="80">
        <f>IFERROR(LOOKUP('Sch D. Workings'!AP129,$C$10:$C$14,$B$10:$B$14),0)</f>
        <v>0</v>
      </c>
      <c r="AC28" s="98">
        <f>COUNTIFS('Sch D. Workings'!AP129,"&gt;"&amp;$D$14)</f>
        <v>0</v>
      </c>
    </row>
    <row r="29" spans="2:29" x14ac:dyDescent="0.25">
      <c r="C29" s="79" t="str">
        <f>IF('Sch A. Input'!B21="","",'Sch A. Input'!B21)</f>
        <v/>
      </c>
      <c r="D29" s="79" t="str">
        <f>IF('Sch A. Input'!C21="","",'Sch A. Input'!C21)</f>
        <v/>
      </c>
      <c r="E29" s="85"/>
      <c r="F29" s="85"/>
      <c r="G29" s="98">
        <f>'Sch D. Workings'!G130</f>
        <v>0</v>
      </c>
      <c r="H29" s="305">
        <f>IF(OR('Sch D. Workings'!D23="",G29=0),0,(IF((SUMIFS('Sch A. Input'!H21:FJ21,'Sch A. Input'!$H$14:$FJ$14,"Total",'Sch A. Input'!$H$13:$FJ$13,"&lt;="&amp;$I$7))&gt;'Sch D. Workings'!$D$12,MIN('Sch D. Workings'!J130,'Sch D. Workings'!$D$12),'Sch D. Workings'!J130)))</f>
        <v>0</v>
      </c>
      <c r="I29" s="214">
        <f>'Sch D. Workings'!O130</f>
        <v>0</v>
      </c>
      <c r="J29" s="80">
        <f>IFERROR(LOOKUP('Sch D. Workings'!L130,$C$10:$C$14,$B$10:$B$14),0)</f>
        <v>0</v>
      </c>
      <c r="K29" s="98">
        <f>COUNTIFS('Sch D. Workings'!L130,"&gt;"&amp;$D$14)</f>
        <v>0</v>
      </c>
      <c r="L29" s="304"/>
      <c r="M29" s="77">
        <f>'Sch D. Workings'!Q130</f>
        <v>0</v>
      </c>
      <c r="N29" s="305">
        <f>IF(OR('Sch D. Workings'!D23="",$D$7&lt;=I$7,M29=0),0,(IF(H29='Sch D. Workings'!$D$12,"Exceeded Cap",IF((SUMIFS('Sch A. Input'!H21:FJ21,'Sch A. Input'!$H$14:$FJ$14,"Total",'Sch A. Input'!$H$13:$FJ$13,"&lt;="&amp;$O$7))&gt;'Sch D. Workings'!$D$12,MIN('Sch D. Workings'!T130,'Sch D. Workings'!$D$12-H29),'Sch D. Workings'!T130))))</f>
        <v>0</v>
      </c>
      <c r="O29" s="214">
        <f>'Sch D. Workings'!Y130</f>
        <v>0</v>
      </c>
      <c r="P29" s="80">
        <f>IFERROR(LOOKUP('Sch D. Workings'!V130,$C$10:$C$14,$B$10:$B$14),0)</f>
        <v>0</v>
      </c>
      <c r="Q29" s="98">
        <f>COUNTIFS('Sch D. Workings'!V130,"&gt;"&amp;$D$14)</f>
        <v>0</v>
      </c>
      <c r="R29" s="85"/>
      <c r="S29" s="77">
        <f>'Sch D. Workings'!AA130</f>
        <v>0</v>
      </c>
      <c r="T29" s="305">
        <f>IF(OR('Sch D. Workings'!D23="",$D$7&lt;=O$7,S29=0),0,IF(OR(N29="Exceeded Cap",SUM(H29,N29)='Sch D. Workings'!$D$12),"Exceeded cap",IF((SUMIFS('Sch A. Input'!H21:FJ21,'Sch A. Input'!$H$14:$FJ$14,"Total",'Sch A. Input'!$H$13:$FJ$13,"&lt;="&amp;$U$7))&gt;'Sch D. Workings'!$D$12,MIN('Sch D. Workings'!AD130,'Sch D. Workings'!$D$12-N29-H29),'Sch D. Workings'!AD130)))</f>
        <v>0</v>
      </c>
      <c r="U29" s="214">
        <f>'Sch D. Workings'!AI130</f>
        <v>0</v>
      </c>
      <c r="V29" s="80">
        <f>IFERROR(LOOKUP('Sch D. Workings'!AF130,$C$10:$C$14,$B$10:$B$14),0)</f>
        <v>0</v>
      </c>
      <c r="W29" s="98">
        <f>COUNTIFS('Sch D. Workings'!AF130,"&gt;"&amp;$D$14)</f>
        <v>0</v>
      </c>
      <c r="X29" s="85"/>
      <c r="Y29" s="77">
        <f>'Sch D. Workings'!AK130</f>
        <v>0</v>
      </c>
      <c r="Z29" s="305">
        <f>IF(OR('Sch D. Workings'!D23="",$D$7&lt;=U$7,Y29=0),0,IF(OR(T29="Exceeded Cap",N29="Exceeded Cap",SUM(H29,N29,T29)='Sch D. Workings'!$D$12),"Exceeded Cap",IF((SUMIFS('Sch A. Input'!H21:FJ21,'Sch A. Input'!$H$14:$FJ$14,"Total",'Sch A. Input'!$H$13:$FJ$13,"&lt;="&amp;$AA$7))&gt;'Sch D. Workings'!$D$12,MIN('Sch D. Workings'!AN130,'Sch D. Workings'!$D$12-N29-T29-H29),'Sch D. Workings'!AN130)))</f>
        <v>0</v>
      </c>
      <c r="AA29" s="214">
        <f>'Sch D. Workings'!AS130</f>
        <v>0</v>
      </c>
      <c r="AB29" s="80">
        <f>IFERROR(LOOKUP('Sch D. Workings'!AP130,$C$10:$C$14,$B$10:$B$14),0)</f>
        <v>0</v>
      </c>
      <c r="AC29" s="98">
        <f>COUNTIFS('Sch D. Workings'!AP130,"&gt;"&amp;$D$14)</f>
        <v>0</v>
      </c>
    </row>
    <row r="30" spans="2:29" x14ac:dyDescent="0.25">
      <c r="C30" s="79" t="str">
        <f>IF('Sch A. Input'!B22="","",'Sch A. Input'!B22)</f>
        <v/>
      </c>
      <c r="D30" s="79" t="str">
        <f>IF('Sch A. Input'!C22="","",'Sch A. Input'!C22)</f>
        <v/>
      </c>
      <c r="E30" s="85"/>
      <c r="F30" s="85"/>
      <c r="G30" s="98">
        <f>'Sch D. Workings'!G131</f>
        <v>0</v>
      </c>
      <c r="H30" s="305">
        <f>IF(OR('Sch D. Workings'!D24="",G30=0),0,(IF((SUMIFS('Sch A. Input'!H22:FJ22,'Sch A. Input'!$H$14:$FJ$14,"Total",'Sch A. Input'!$H$13:$FJ$13,"&lt;="&amp;$I$7))&gt;'Sch D. Workings'!$D$12,MIN('Sch D. Workings'!J131,'Sch D. Workings'!$D$12),'Sch D. Workings'!J131)))</f>
        <v>0</v>
      </c>
      <c r="I30" s="214">
        <f>'Sch D. Workings'!O131</f>
        <v>0</v>
      </c>
      <c r="J30" s="80">
        <f>IFERROR(LOOKUP('Sch D. Workings'!L131,$C$10:$C$14,$B$10:$B$14),0)</f>
        <v>0</v>
      </c>
      <c r="K30" s="98">
        <f>COUNTIFS('Sch D. Workings'!L131,"&gt;"&amp;$D$14)</f>
        <v>0</v>
      </c>
      <c r="L30" s="304"/>
      <c r="M30" s="77">
        <f>'Sch D. Workings'!Q131</f>
        <v>0</v>
      </c>
      <c r="N30" s="305">
        <f>IF(OR('Sch D. Workings'!D24="",$D$7&lt;=I$7,M30=0),0,(IF(H30='Sch D. Workings'!$D$12,"Exceeded Cap",IF((SUMIFS('Sch A. Input'!H22:FJ22,'Sch A. Input'!$H$14:$FJ$14,"Total",'Sch A. Input'!$H$13:$FJ$13,"&lt;="&amp;$O$7))&gt;'Sch D. Workings'!$D$12,MIN('Sch D. Workings'!T131,'Sch D. Workings'!$D$12-H30),'Sch D. Workings'!T131))))</f>
        <v>0</v>
      </c>
      <c r="O30" s="214">
        <f>'Sch D. Workings'!Y131</f>
        <v>0</v>
      </c>
      <c r="P30" s="80">
        <f>IFERROR(LOOKUP('Sch D. Workings'!V131,$C$10:$C$14,$B$10:$B$14),0)</f>
        <v>0</v>
      </c>
      <c r="Q30" s="98">
        <f>COUNTIFS('Sch D. Workings'!V131,"&gt;"&amp;$D$14)</f>
        <v>0</v>
      </c>
      <c r="R30" s="85"/>
      <c r="S30" s="77">
        <f>'Sch D. Workings'!AA131</f>
        <v>0</v>
      </c>
      <c r="T30" s="305">
        <f>IF(OR('Sch D. Workings'!D24="",$D$7&lt;=O$7,S30=0),0,IF(OR(N30="Exceeded Cap",SUM(H30,N30)='Sch D. Workings'!$D$12),"Exceeded cap",IF((SUMIFS('Sch A. Input'!H22:FJ22,'Sch A. Input'!$H$14:$FJ$14,"Total",'Sch A. Input'!$H$13:$FJ$13,"&lt;="&amp;$U$7))&gt;'Sch D. Workings'!$D$12,MIN('Sch D. Workings'!AD131,'Sch D. Workings'!$D$12-N30-H30),'Sch D. Workings'!AD131)))</f>
        <v>0</v>
      </c>
      <c r="U30" s="214">
        <f>'Sch D. Workings'!AI131</f>
        <v>0</v>
      </c>
      <c r="V30" s="80">
        <f>IFERROR(LOOKUP('Sch D. Workings'!AF131,$C$10:$C$14,$B$10:$B$14),0)</f>
        <v>0</v>
      </c>
      <c r="W30" s="98">
        <f>COUNTIFS('Sch D. Workings'!AF131,"&gt;"&amp;$D$14)</f>
        <v>0</v>
      </c>
      <c r="X30" s="85"/>
      <c r="Y30" s="77">
        <f>'Sch D. Workings'!AK131</f>
        <v>0</v>
      </c>
      <c r="Z30" s="305">
        <f>IF(OR('Sch D. Workings'!D24="",$D$7&lt;=U$7,Y30=0),0,IF(OR(T30="Exceeded Cap",N30="Exceeded Cap",SUM(H30,N30,T30)='Sch D. Workings'!$D$12),"Exceeded Cap",IF((SUMIFS('Sch A. Input'!H22:FJ22,'Sch A. Input'!$H$14:$FJ$14,"Total",'Sch A. Input'!$H$13:$FJ$13,"&lt;="&amp;$AA$7))&gt;'Sch D. Workings'!$D$12,MIN('Sch D. Workings'!AN131,'Sch D. Workings'!$D$12-N30-T30-H30),'Sch D. Workings'!AN131)))</f>
        <v>0</v>
      </c>
      <c r="AA30" s="214">
        <f>'Sch D. Workings'!AS131</f>
        <v>0</v>
      </c>
      <c r="AB30" s="80">
        <f>IFERROR(LOOKUP('Sch D. Workings'!AP131,$C$10:$C$14,$B$10:$B$14),0)</f>
        <v>0</v>
      </c>
      <c r="AC30" s="98">
        <f>COUNTIFS('Sch D. Workings'!AP131,"&gt;"&amp;$D$14)</f>
        <v>0</v>
      </c>
    </row>
    <row r="31" spans="2:29" x14ac:dyDescent="0.25">
      <c r="C31" s="79" t="str">
        <f>IF('Sch A. Input'!B23="","",'Sch A. Input'!B23)</f>
        <v/>
      </c>
      <c r="D31" s="79" t="str">
        <f>IF('Sch A. Input'!C23="","",'Sch A. Input'!C23)</f>
        <v/>
      </c>
      <c r="E31" s="85"/>
      <c r="F31" s="85"/>
      <c r="G31" s="98">
        <f>'Sch D. Workings'!G132</f>
        <v>0</v>
      </c>
      <c r="H31" s="305">
        <f>IF(OR('Sch D. Workings'!D25="",G31=0),0,(IF((SUMIFS('Sch A. Input'!H23:FJ23,'Sch A. Input'!$H$14:$FJ$14,"Total",'Sch A. Input'!$H$13:$FJ$13,"&lt;="&amp;$I$7))&gt;'Sch D. Workings'!$D$12,MIN('Sch D. Workings'!J132,'Sch D. Workings'!$D$12),'Sch D. Workings'!J132)))</f>
        <v>0</v>
      </c>
      <c r="I31" s="214">
        <f>'Sch D. Workings'!O132</f>
        <v>0</v>
      </c>
      <c r="J31" s="80">
        <f>IFERROR(LOOKUP('Sch D. Workings'!L132,$C$10:$C$14,$B$10:$B$14),0)</f>
        <v>0</v>
      </c>
      <c r="K31" s="98">
        <f>COUNTIFS('Sch D. Workings'!L132,"&gt;"&amp;$D$14)</f>
        <v>0</v>
      </c>
      <c r="L31" s="304"/>
      <c r="M31" s="77">
        <f>'Sch D. Workings'!Q132</f>
        <v>0</v>
      </c>
      <c r="N31" s="305">
        <f>IF(OR('Sch D. Workings'!D25="",$D$7&lt;=I$7,M31=0),0,(IF(H31='Sch D. Workings'!$D$12,"Exceeded Cap",IF((SUMIFS('Sch A. Input'!H23:FJ23,'Sch A. Input'!$H$14:$FJ$14,"Total",'Sch A. Input'!$H$13:$FJ$13,"&lt;="&amp;$O$7))&gt;'Sch D. Workings'!$D$12,MIN('Sch D. Workings'!T132,'Sch D. Workings'!$D$12-H31),'Sch D. Workings'!T132))))</f>
        <v>0</v>
      </c>
      <c r="O31" s="214">
        <f>'Sch D. Workings'!Y132</f>
        <v>0</v>
      </c>
      <c r="P31" s="80">
        <f>IFERROR(LOOKUP('Sch D. Workings'!V132,$C$10:$C$14,$B$10:$B$14),0)</f>
        <v>0</v>
      </c>
      <c r="Q31" s="98">
        <f>COUNTIFS('Sch D. Workings'!V132,"&gt;"&amp;$D$14)</f>
        <v>0</v>
      </c>
      <c r="R31" s="85"/>
      <c r="S31" s="77">
        <f>'Sch D. Workings'!AA132</f>
        <v>0</v>
      </c>
      <c r="T31" s="305">
        <f>IF(OR('Sch D. Workings'!D25="",$D$7&lt;=O$7,S31=0),0,IF(OR(N31="Exceeded Cap",SUM(H31,N31)='Sch D. Workings'!$D$12),"Exceeded cap",IF((SUMIFS('Sch A. Input'!H23:FJ23,'Sch A. Input'!$H$14:$FJ$14,"Total",'Sch A. Input'!$H$13:$FJ$13,"&lt;="&amp;$U$7))&gt;'Sch D. Workings'!$D$12,MIN('Sch D. Workings'!AD132,'Sch D. Workings'!$D$12-N31-H31),'Sch D. Workings'!AD132)))</f>
        <v>0</v>
      </c>
      <c r="U31" s="214">
        <f>'Sch D. Workings'!AI132</f>
        <v>0</v>
      </c>
      <c r="V31" s="80">
        <f>IFERROR(LOOKUP('Sch D. Workings'!AF132,$C$10:$C$14,$B$10:$B$14),0)</f>
        <v>0</v>
      </c>
      <c r="W31" s="98">
        <f>COUNTIFS('Sch D. Workings'!AF132,"&gt;"&amp;$D$14)</f>
        <v>0</v>
      </c>
      <c r="X31" s="85"/>
      <c r="Y31" s="77">
        <f>'Sch D. Workings'!AK132</f>
        <v>0</v>
      </c>
      <c r="Z31" s="305">
        <f>IF(OR('Sch D. Workings'!D25="",$D$7&lt;=U$7,Y31=0),0,IF(OR(T31="Exceeded Cap",N31="Exceeded Cap",SUM(H31,N31,T31)='Sch D. Workings'!$D$12),"Exceeded Cap",IF((SUMIFS('Sch A. Input'!H23:FJ23,'Sch A. Input'!$H$14:$FJ$14,"Total",'Sch A. Input'!$H$13:$FJ$13,"&lt;="&amp;$AA$7))&gt;'Sch D. Workings'!$D$12,MIN('Sch D. Workings'!AN132,'Sch D. Workings'!$D$12-N31-T31-H31),'Sch D. Workings'!AN132)))</f>
        <v>0</v>
      </c>
      <c r="AA31" s="214">
        <f>'Sch D. Workings'!AS132</f>
        <v>0</v>
      </c>
      <c r="AB31" s="80">
        <f>IFERROR(LOOKUP('Sch D. Workings'!AP132,$C$10:$C$14,$B$10:$B$14),0)</f>
        <v>0</v>
      </c>
      <c r="AC31" s="98">
        <f>COUNTIFS('Sch D. Workings'!AP132,"&gt;"&amp;$D$14)</f>
        <v>0</v>
      </c>
    </row>
    <row r="32" spans="2:29" x14ac:dyDescent="0.25">
      <c r="C32" s="79" t="str">
        <f>IF('Sch A. Input'!B24="","",'Sch A. Input'!B24)</f>
        <v/>
      </c>
      <c r="D32" s="79" t="str">
        <f>IF('Sch A. Input'!C24="","",'Sch A. Input'!C24)</f>
        <v/>
      </c>
      <c r="E32" s="85"/>
      <c r="F32" s="85"/>
      <c r="G32" s="98">
        <f>'Sch D. Workings'!G133</f>
        <v>0</v>
      </c>
      <c r="H32" s="305">
        <f>IF(OR('Sch D. Workings'!D26="",G32=0),0,(IF((SUMIFS('Sch A. Input'!H24:FJ24,'Sch A. Input'!$H$14:$FJ$14,"Total",'Sch A. Input'!$H$13:$FJ$13,"&lt;="&amp;$I$7))&gt;'Sch D. Workings'!$D$12,MIN('Sch D. Workings'!J133,'Sch D. Workings'!$D$12),'Sch D. Workings'!J133)))</f>
        <v>0</v>
      </c>
      <c r="I32" s="214">
        <f>'Sch D. Workings'!O133</f>
        <v>0</v>
      </c>
      <c r="J32" s="80">
        <f>IFERROR(LOOKUP('Sch D. Workings'!L133,$C$10:$C$14,$B$10:$B$14),0)</f>
        <v>0</v>
      </c>
      <c r="K32" s="98">
        <f>COUNTIFS('Sch D. Workings'!L133,"&gt;"&amp;$D$14)</f>
        <v>0</v>
      </c>
      <c r="L32" s="304"/>
      <c r="M32" s="77">
        <f>'Sch D. Workings'!Q133</f>
        <v>0</v>
      </c>
      <c r="N32" s="305">
        <f>IF(OR('Sch D. Workings'!D26="",$D$7&lt;=I$7,M32=0),0,(IF(H32='Sch D. Workings'!$D$12,"Exceeded Cap",IF((SUMIFS('Sch A. Input'!H24:FJ24,'Sch A. Input'!$H$14:$FJ$14,"Total",'Sch A. Input'!$H$13:$FJ$13,"&lt;="&amp;$O$7))&gt;'Sch D. Workings'!$D$12,MIN('Sch D. Workings'!T133,'Sch D. Workings'!$D$12-H32),'Sch D. Workings'!T133))))</f>
        <v>0</v>
      </c>
      <c r="O32" s="214">
        <f>'Sch D. Workings'!Y133</f>
        <v>0</v>
      </c>
      <c r="P32" s="80">
        <f>IFERROR(LOOKUP('Sch D. Workings'!V133,$C$10:$C$14,$B$10:$B$14),0)</f>
        <v>0</v>
      </c>
      <c r="Q32" s="98">
        <f>COUNTIFS('Sch D. Workings'!V133,"&gt;"&amp;$D$14)</f>
        <v>0</v>
      </c>
      <c r="R32" s="85"/>
      <c r="S32" s="77">
        <f>'Sch D. Workings'!AA133</f>
        <v>0</v>
      </c>
      <c r="T32" s="305">
        <f>IF(OR('Sch D. Workings'!D26="",$D$7&lt;=O$7,S32=0),0,IF(OR(N32="Exceeded Cap",SUM(H32,N32)='Sch D. Workings'!$D$12),"Exceeded cap",IF((SUMIFS('Sch A. Input'!H24:FJ24,'Sch A. Input'!$H$14:$FJ$14,"Total",'Sch A. Input'!$H$13:$FJ$13,"&lt;="&amp;$U$7))&gt;'Sch D. Workings'!$D$12,MIN('Sch D. Workings'!AD133,'Sch D. Workings'!$D$12-N32-H32),'Sch D. Workings'!AD133)))</f>
        <v>0</v>
      </c>
      <c r="U32" s="214">
        <f>'Sch D. Workings'!AI133</f>
        <v>0</v>
      </c>
      <c r="V32" s="80">
        <f>IFERROR(LOOKUP('Sch D. Workings'!AF133,$C$10:$C$14,$B$10:$B$14),0)</f>
        <v>0</v>
      </c>
      <c r="W32" s="98">
        <f>COUNTIFS('Sch D. Workings'!AF133,"&gt;"&amp;$D$14)</f>
        <v>0</v>
      </c>
      <c r="X32" s="85"/>
      <c r="Y32" s="77">
        <f>'Sch D. Workings'!AK133</f>
        <v>0</v>
      </c>
      <c r="Z32" s="305">
        <f>IF(OR('Sch D. Workings'!D26="",$D$7&lt;=U$7,Y32=0),0,IF(OR(T32="Exceeded Cap",N32="Exceeded Cap",SUM(H32,N32,T32)='Sch D. Workings'!$D$12),"Exceeded Cap",IF((SUMIFS('Sch A. Input'!H24:FJ24,'Sch A. Input'!$H$14:$FJ$14,"Total",'Sch A. Input'!$H$13:$FJ$13,"&lt;="&amp;$AA$7))&gt;'Sch D. Workings'!$D$12,MIN('Sch D. Workings'!AN133,'Sch D. Workings'!$D$12-N32-T32-H32),'Sch D. Workings'!AN133)))</f>
        <v>0</v>
      </c>
      <c r="AA32" s="214">
        <f>'Sch D. Workings'!AS133</f>
        <v>0</v>
      </c>
      <c r="AB32" s="80">
        <f>IFERROR(LOOKUP('Sch D. Workings'!AP133,$C$10:$C$14,$B$10:$B$14),0)</f>
        <v>0</v>
      </c>
      <c r="AC32" s="98">
        <f>COUNTIFS('Sch D. Workings'!AP133,"&gt;"&amp;$D$14)</f>
        <v>0</v>
      </c>
    </row>
    <row r="33" spans="3:29" x14ac:dyDescent="0.25">
      <c r="C33" s="81" t="str">
        <f>IF('Sch A. Input'!B25="","",'Sch A. Input'!B25)</f>
        <v/>
      </c>
      <c r="D33" s="81" t="str">
        <f>IF('Sch A. Input'!C25="","",'Sch A. Input'!C25)</f>
        <v/>
      </c>
      <c r="E33" s="85"/>
      <c r="F33" s="85"/>
      <c r="G33" s="99">
        <f>'Sch D. Workings'!G134</f>
        <v>0</v>
      </c>
      <c r="H33" s="306">
        <f>IF(OR('Sch D. Workings'!D27="",G33=0),0,(IF((SUMIFS('Sch A. Input'!H25:FJ25,'Sch A. Input'!$H$14:$FJ$14,"Total",'Sch A. Input'!$H$13:$FJ$13,"&lt;="&amp;$I$7))&gt;'Sch D. Workings'!$D$12,MIN('Sch D. Workings'!J134,'Sch D. Workings'!$D$12),'Sch D. Workings'!J134)))</f>
        <v>0</v>
      </c>
      <c r="I33" s="215">
        <f>'Sch D. Workings'!O134</f>
        <v>0</v>
      </c>
      <c r="J33" s="82">
        <f>IFERROR(LOOKUP('Sch D. Workings'!L134,$C$10:$C$14,$B$10:$B$14),0)</f>
        <v>0</v>
      </c>
      <c r="K33" s="99">
        <f>COUNTIFS('Sch D. Workings'!L134,"&gt;"&amp;$D$14)</f>
        <v>0</v>
      </c>
      <c r="L33" s="304"/>
      <c r="M33" s="78">
        <f>'Sch D. Workings'!Q134</f>
        <v>0</v>
      </c>
      <c r="N33" s="306">
        <f>IF(OR('Sch D. Workings'!D27="",$D$7&lt;=I$7,M33=0),0,(IF(H33='Sch D. Workings'!$D$12,"Exceeded Cap",IF((SUMIFS('Sch A. Input'!H25:FJ25,'Sch A. Input'!$H$14:$FJ$14,"Total",'Sch A. Input'!$H$13:$FJ$13,"&lt;="&amp;$O$7))&gt;'Sch D. Workings'!$D$12,MIN('Sch D. Workings'!T134,'Sch D. Workings'!$D$12-H33),'Sch D. Workings'!T134))))</f>
        <v>0</v>
      </c>
      <c r="O33" s="215">
        <f>'Sch D. Workings'!Y134</f>
        <v>0</v>
      </c>
      <c r="P33" s="82">
        <f>IFERROR(LOOKUP('Sch D. Workings'!V134,$C$10:$C$14,$B$10:$B$14),0)</f>
        <v>0</v>
      </c>
      <c r="Q33" s="99">
        <f>COUNTIFS('Sch D. Workings'!V134,"&gt;"&amp;$D$14)</f>
        <v>0</v>
      </c>
      <c r="R33" s="85"/>
      <c r="S33" s="78">
        <f>'Sch D. Workings'!AA134</f>
        <v>0</v>
      </c>
      <c r="T33" s="306">
        <f>IF(OR('Sch D. Workings'!D27="",$D$7&lt;=O$7,S33=0),0,IF(OR(N33="Exceeded Cap",SUM(H33,N33)='Sch D. Workings'!$D$12),"Exceeded cap",IF((SUMIFS('Sch A. Input'!H25:FJ25,'Sch A. Input'!$H$14:$FJ$14,"Total",'Sch A. Input'!$H$13:$FJ$13,"&lt;="&amp;$U$7))&gt;'Sch D. Workings'!$D$12,MIN('Sch D. Workings'!AD134,'Sch D. Workings'!$D$12-N33-H33),'Sch D. Workings'!AD134)))</f>
        <v>0</v>
      </c>
      <c r="U33" s="215">
        <f>'Sch D. Workings'!AI134</f>
        <v>0</v>
      </c>
      <c r="V33" s="82">
        <f>IFERROR(LOOKUP('Sch D. Workings'!AF134,$C$10:$C$14,$B$10:$B$14),0)</f>
        <v>0</v>
      </c>
      <c r="W33" s="99">
        <f>COUNTIFS('Sch D. Workings'!AF134,"&gt;"&amp;$D$14)</f>
        <v>0</v>
      </c>
      <c r="X33" s="85"/>
      <c r="Y33" s="78">
        <f>'Sch D. Workings'!AK134</f>
        <v>0</v>
      </c>
      <c r="Z33" s="306">
        <f>IF(OR('Sch D. Workings'!D27="",$D$7&lt;=U$7,Y33=0),0,IF(OR(T33="Exceeded Cap",N33="Exceeded Cap",SUM(H33,N33,T33)='Sch D. Workings'!$D$12),"Exceeded Cap",IF((SUMIFS('Sch A. Input'!H25:FJ25,'Sch A. Input'!$H$14:$FJ$14,"Total",'Sch A. Input'!$H$13:$FJ$13,"&lt;="&amp;$AA$7))&gt;'Sch D. Workings'!$D$12,MIN('Sch D. Workings'!AN134,'Sch D. Workings'!$D$12-N33-T33-H33),'Sch D. Workings'!AN134)))</f>
        <v>0</v>
      </c>
      <c r="AA33" s="215">
        <f>'Sch D. Workings'!AS134</f>
        <v>0</v>
      </c>
      <c r="AB33" s="82">
        <f>IFERROR(LOOKUP('Sch D. Workings'!AP134,$C$10:$C$14,$B$10:$B$14),0)</f>
        <v>0</v>
      </c>
      <c r="AC33" s="99">
        <f>COUNTIFS('Sch D. Workings'!AP134,"&gt;"&amp;$D$14)</f>
        <v>0</v>
      </c>
    </row>
    <row r="34" spans="3:29" x14ac:dyDescent="0.25">
      <c r="C34" s="81" t="str">
        <f>IF('Sch A. Input'!B26="","",'Sch A. Input'!B26)</f>
        <v/>
      </c>
      <c r="D34" s="81" t="str">
        <f>IF('Sch A. Input'!C26="","",'Sch A. Input'!C26)</f>
        <v/>
      </c>
      <c r="E34" s="85"/>
      <c r="F34" s="85"/>
      <c r="G34" s="99">
        <f>'Sch D. Workings'!G135</f>
        <v>0</v>
      </c>
      <c r="H34" s="306">
        <f>IF(OR('Sch D. Workings'!D28="",G34=0),0,(IF((SUMIFS('Sch A. Input'!H26:FJ26,'Sch A. Input'!$H$14:$FJ$14,"Total",'Sch A. Input'!$H$13:$FJ$13,"&lt;="&amp;$I$7))&gt;'Sch D. Workings'!$D$12,MIN('Sch D. Workings'!J135,'Sch D. Workings'!$D$12),'Sch D. Workings'!J135)))</f>
        <v>0</v>
      </c>
      <c r="I34" s="215">
        <f>'Sch D. Workings'!O135</f>
        <v>0</v>
      </c>
      <c r="J34" s="82">
        <f>IFERROR(LOOKUP('Sch D. Workings'!L135,$C$10:$C$14,$B$10:$B$14),0)</f>
        <v>0</v>
      </c>
      <c r="K34" s="99">
        <f>COUNTIFS('Sch D. Workings'!L135,"&gt;"&amp;$D$14)</f>
        <v>0</v>
      </c>
      <c r="L34" s="304"/>
      <c r="M34" s="78">
        <f>'Sch D. Workings'!Q135</f>
        <v>0</v>
      </c>
      <c r="N34" s="306">
        <f>IF(OR('Sch D. Workings'!D28="",$D$7&lt;=I$7,M34=0),0,(IF(H34='Sch D. Workings'!$D$12,"Exceeded Cap",IF((SUMIFS('Sch A. Input'!H26:FJ26,'Sch A. Input'!$H$14:$FJ$14,"Total",'Sch A. Input'!$H$13:$FJ$13,"&lt;="&amp;$O$7))&gt;'Sch D. Workings'!$D$12,MIN('Sch D. Workings'!T135,'Sch D. Workings'!$D$12-H34),'Sch D. Workings'!T135))))</f>
        <v>0</v>
      </c>
      <c r="O34" s="215">
        <f>'Sch D. Workings'!Y135</f>
        <v>0</v>
      </c>
      <c r="P34" s="82">
        <f>IFERROR(LOOKUP('Sch D. Workings'!V135,$C$10:$C$14,$B$10:$B$14),0)</f>
        <v>0</v>
      </c>
      <c r="Q34" s="99">
        <f>COUNTIFS('Sch D. Workings'!V135,"&gt;"&amp;$D$14)</f>
        <v>0</v>
      </c>
      <c r="R34" s="85"/>
      <c r="S34" s="78">
        <f>'Sch D. Workings'!AA135</f>
        <v>0</v>
      </c>
      <c r="T34" s="306">
        <f>IF(OR('Sch D. Workings'!D28="",$D$7&lt;=O$7,S34=0),0,IF(OR(N34="Exceeded Cap",SUM(H34,N34)='Sch D. Workings'!$D$12),"Exceeded cap",IF((SUMIFS('Sch A. Input'!H26:FJ26,'Sch A. Input'!$H$14:$FJ$14,"Total",'Sch A. Input'!$H$13:$FJ$13,"&lt;="&amp;$U$7))&gt;'Sch D. Workings'!$D$12,MIN('Sch D. Workings'!AD135,'Sch D. Workings'!$D$12-N34-H34),'Sch D. Workings'!AD135)))</f>
        <v>0</v>
      </c>
      <c r="U34" s="215">
        <f>'Sch D. Workings'!AI135</f>
        <v>0</v>
      </c>
      <c r="V34" s="82">
        <f>IFERROR(LOOKUP('Sch D. Workings'!AF135,$C$10:$C$14,$B$10:$B$14),0)</f>
        <v>0</v>
      </c>
      <c r="W34" s="99">
        <f>COUNTIFS('Sch D. Workings'!AF135,"&gt;"&amp;$D$14)</f>
        <v>0</v>
      </c>
      <c r="X34" s="85"/>
      <c r="Y34" s="78">
        <f>'Sch D. Workings'!AK135</f>
        <v>0</v>
      </c>
      <c r="Z34" s="306">
        <f>IF(OR('Sch D. Workings'!D28="",$D$7&lt;=U$7,Y34=0),0,IF(OR(T34="Exceeded Cap",N34="Exceeded Cap",SUM(H34,N34,T34)='Sch D. Workings'!$D$12),"Exceeded Cap",IF((SUMIFS('Sch A. Input'!H26:FJ26,'Sch A. Input'!$H$14:$FJ$14,"Total",'Sch A. Input'!$H$13:$FJ$13,"&lt;="&amp;$AA$7))&gt;'Sch D. Workings'!$D$12,MIN('Sch D. Workings'!AN135,'Sch D. Workings'!$D$12-N34-T34-H34),'Sch D. Workings'!AN135)))</f>
        <v>0</v>
      </c>
      <c r="AA34" s="215">
        <f>'Sch D. Workings'!AS135</f>
        <v>0</v>
      </c>
      <c r="AB34" s="82">
        <f>IFERROR(LOOKUP('Sch D. Workings'!AP135,$C$10:$C$14,$B$10:$B$14),0)</f>
        <v>0</v>
      </c>
      <c r="AC34" s="99">
        <f>COUNTIFS('Sch D. Workings'!AP135,"&gt;"&amp;$D$14)</f>
        <v>0</v>
      </c>
    </row>
    <row r="35" spans="3:29" x14ac:dyDescent="0.25">
      <c r="C35" s="81" t="str">
        <f>IF('Sch A. Input'!B27="","",'Sch A. Input'!B27)</f>
        <v/>
      </c>
      <c r="D35" s="81" t="str">
        <f>IF('Sch A. Input'!C27="","",'Sch A. Input'!C27)</f>
        <v/>
      </c>
      <c r="E35" s="85"/>
      <c r="F35" s="85"/>
      <c r="G35" s="99">
        <f>'Sch D. Workings'!G136</f>
        <v>0</v>
      </c>
      <c r="H35" s="306">
        <f>IF(OR('Sch D. Workings'!D29="",G35=0),0,(IF((SUMIFS('Sch A. Input'!H27:FJ27,'Sch A. Input'!$H$14:$FJ$14,"Total",'Sch A. Input'!$H$13:$FJ$13,"&lt;="&amp;$I$7))&gt;'Sch D. Workings'!$D$12,MIN('Sch D. Workings'!J136,'Sch D. Workings'!$D$12),'Sch D. Workings'!J136)))</f>
        <v>0</v>
      </c>
      <c r="I35" s="215">
        <f>'Sch D. Workings'!O136</f>
        <v>0</v>
      </c>
      <c r="J35" s="82">
        <f>IFERROR(LOOKUP('Sch D. Workings'!L136,$C$10:$C$14,$B$10:$B$14),0)</f>
        <v>0</v>
      </c>
      <c r="K35" s="99">
        <f>COUNTIFS('Sch D. Workings'!L136,"&gt;"&amp;$D$14)</f>
        <v>0</v>
      </c>
      <c r="L35" s="304"/>
      <c r="M35" s="78">
        <f>'Sch D. Workings'!Q136</f>
        <v>0</v>
      </c>
      <c r="N35" s="306">
        <f>IF(OR('Sch D. Workings'!D29="",$D$7&lt;=I$7,M35=0),0,(IF(H35='Sch D. Workings'!$D$12,"Exceeded Cap",IF((SUMIFS('Sch A. Input'!H27:FJ27,'Sch A. Input'!$H$14:$FJ$14,"Total",'Sch A. Input'!$H$13:$FJ$13,"&lt;="&amp;$O$7))&gt;'Sch D. Workings'!$D$12,MIN('Sch D. Workings'!T136,'Sch D. Workings'!$D$12-H35),'Sch D. Workings'!T136))))</f>
        <v>0</v>
      </c>
      <c r="O35" s="215">
        <f>'Sch D. Workings'!Y136</f>
        <v>0</v>
      </c>
      <c r="P35" s="82">
        <f>IFERROR(LOOKUP('Sch D. Workings'!V136,$C$10:$C$14,$B$10:$B$14),0)</f>
        <v>0</v>
      </c>
      <c r="Q35" s="99">
        <f>COUNTIFS('Sch D. Workings'!V136,"&gt;"&amp;$D$14)</f>
        <v>0</v>
      </c>
      <c r="R35" s="85"/>
      <c r="S35" s="78">
        <f>'Sch D. Workings'!AA136</f>
        <v>0</v>
      </c>
      <c r="T35" s="306">
        <f>IF(OR('Sch D. Workings'!D29="",$D$7&lt;=O$7,S35=0),0,IF(OR(N35="Exceeded Cap",SUM(H35,N35)='Sch D. Workings'!$D$12),"Exceeded cap",IF((SUMIFS('Sch A. Input'!H27:FJ27,'Sch A. Input'!$H$14:$FJ$14,"Total",'Sch A. Input'!$H$13:$FJ$13,"&lt;="&amp;$U$7))&gt;'Sch D. Workings'!$D$12,MIN('Sch D. Workings'!AD136,'Sch D. Workings'!$D$12-N35-H35),'Sch D. Workings'!AD136)))</f>
        <v>0</v>
      </c>
      <c r="U35" s="215">
        <f>'Sch D. Workings'!AI136</f>
        <v>0</v>
      </c>
      <c r="V35" s="82">
        <f>IFERROR(LOOKUP('Sch D. Workings'!AF136,$C$10:$C$14,$B$10:$B$14),0)</f>
        <v>0</v>
      </c>
      <c r="W35" s="99">
        <f>COUNTIFS('Sch D. Workings'!AF136,"&gt;"&amp;$D$14)</f>
        <v>0</v>
      </c>
      <c r="X35" s="85"/>
      <c r="Y35" s="78">
        <f>'Sch D. Workings'!AK136</f>
        <v>0</v>
      </c>
      <c r="Z35" s="306">
        <f>IF(OR('Sch D. Workings'!D29="",$D$7&lt;=U$7,Y35=0),0,IF(OR(T35="Exceeded Cap",N35="Exceeded Cap",SUM(H35,N35,T35)='Sch D. Workings'!$D$12),"Exceeded Cap",IF((SUMIFS('Sch A. Input'!H27:FJ27,'Sch A. Input'!$H$14:$FJ$14,"Total",'Sch A. Input'!$H$13:$FJ$13,"&lt;="&amp;$AA$7))&gt;'Sch D. Workings'!$D$12,MIN('Sch D. Workings'!AN136,'Sch D. Workings'!$D$12-N35-T35-H35),'Sch D. Workings'!AN136)))</f>
        <v>0</v>
      </c>
      <c r="AA35" s="215">
        <f>'Sch D. Workings'!AS136</f>
        <v>0</v>
      </c>
      <c r="AB35" s="82">
        <f>IFERROR(LOOKUP('Sch D. Workings'!AP136,$C$10:$C$14,$B$10:$B$14),0)</f>
        <v>0</v>
      </c>
      <c r="AC35" s="99">
        <f>COUNTIFS('Sch D. Workings'!AP136,"&gt;"&amp;$D$14)</f>
        <v>0</v>
      </c>
    </row>
    <row r="36" spans="3:29" x14ac:dyDescent="0.25">
      <c r="C36" s="81" t="str">
        <f>IF('Sch A. Input'!B28="","",'Sch A. Input'!B28)</f>
        <v/>
      </c>
      <c r="D36" s="81" t="str">
        <f>IF('Sch A. Input'!C28="","",'Sch A. Input'!C28)</f>
        <v/>
      </c>
      <c r="E36" s="85"/>
      <c r="F36" s="85"/>
      <c r="G36" s="99">
        <f>'Sch D. Workings'!G137</f>
        <v>0</v>
      </c>
      <c r="H36" s="306">
        <f>IF(OR('Sch D. Workings'!D30="",G36=0),0,(IF((SUMIFS('Sch A. Input'!H28:FJ28,'Sch A. Input'!$H$14:$FJ$14,"Total",'Sch A. Input'!$H$13:$FJ$13,"&lt;="&amp;$I$7))&gt;'Sch D. Workings'!$D$12,MIN('Sch D. Workings'!J137,'Sch D. Workings'!$D$12),'Sch D. Workings'!J137)))</f>
        <v>0</v>
      </c>
      <c r="I36" s="215">
        <f>'Sch D. Workings'!O137</f>
        <v>0</v>
      </c>
      <c r="J36" s="82">
        <f>IFERROR(LOOKUP('Sch D. Workings'!L137,$C$10:$C$14,$B$10:$B$14),0)</f>
        <v>0</v>
      </c>
      <c r="K36" s="99">
        <f>COUNTIFS('Sch D. Workings'!L137,"&gt;"&amp;$D$14)</f>
        <v>0</v>
      </c>
      <c r="L36" s="304"/>
      <c r="M36" s="78">
        <f>'Sch D. Workings'!Q137</f>
        <v>0</v>
      </c>
      <c r="N36" s="306">
        <f>IF(OR('Sch D. Workings'!D30="",$D$7&lt;=I$7,M36=0),0,(IF(H36='Sch D. Workings'!$D$12,"Exceeded Cap",IF((SUMIFS('Sch A. Input'!H28:FJ28,'Sch A. Input'!$H$14:$FJ$14,"Total",'Sch A. Input'!$H$13:$FJ$13,"&lt;="&amp;$O$7))&gt;'Sch D. Workings'!$D$12,MIN('Sch D. Workings'!T137,'Sch D. Workings'!$D$12-H36),'Sch D. Workings'!T137))))</f>
        <v>0</v>
      </c>
      <c r="O36" s="215">
        <f>'Sch D. Workings'!Y137</f>
        <v>0</v>
      </c>
      <c r="P36" s="82">
        <f>IFERROR(LOOKUP('Sch D. Workings'!V137,$C$10:$C$14,$B$10:$B$14),0)</f>
        <v>0</v>
      </c>
      <c r="Q36" s="99">
        <f>COUNTIFS('Sch D. Workings'!V137,"&gt;"&amp;$D$14)</f>
        <v>0</v>
      </c>
      <c r="R36" s="85"/>
      <c r="S36" s="78">
        <f>'Sch D. Workings'!AA137</f>
        <v>0</v>
      </c>
      <c r="T36" s="306">
        <f>IF(OR('Sch D. Workings'!D30="",$D$7&lt;=O$7,S36=0),0,IF(OR(N36="Exceeded Cap",SUM(H36,N36)='Sch D. Workings'!$D$12),"Exceeded cap",IF((SUMIFS('Sch A. Input'!H28:FJ28,'Sch A. Input'!$H$14:$FJ$14,"Total",'Sch A. Input'!$H$13:$FJ$13,"&lt;="&amp;$U$7))&gt;'Sch D. Workings'!$D$12,MIN('Sch D. Workings'!AD137,'Sch D. Workings'!$D$12-N36-H36),'Sch D. Workings'!AD137)))</f>
        <v>0</v>
      </c>
      <c r="U36" s="215">
        <f>'Sch D. Workings'!AI137</f>
        <v>0</v>
      </c>
      <c r="V36" s="82">
        <f>IFERROR(LOOKUP('Sch D. Workings'!AF137,$C$10:$C$14,$B$10:$B$14),0)</f>
        <v>0</v>
      </c>
      <c r="W36" s="99">
        <f>COUNTIFS('Sch D. Workings'!AF137,"&gt;"&amp;$D$14)</f>
        <v>0</v>
      </c>
      <c r="X36" s="85"/>
      <c r="Y36" s="78">
        <f>'Sch D. Workings'!AK137</f>
        <v>0</v>
      </c>
      <c r="Z36" s="306">
        <f>IF(OR('Sch D. Workings'!D30="",$D$7&lt;=U$7,Y36=0),0,IF(OR(T36="Exceeded Cap",N36="Exceeded Cap",SUM(H36,N36,T36)='Sch D. Workings'!$D$12),"Exceeded Cap",IF((SUMIFS('Sch A. Input'!H28:FJ28,'Sch A. Input'!$H$14:$FJ$14,"Total",'Sch A. Input'!$H$13:$FJ$13,"&lt;="&amp;$AA$7))&gt;'Sch D. Workings'!$D$12,MIN('Sch D. Workings'!AN137,'Sch D. Workings'!$D$12-N36-T36-H36),'Sch D. Workings'!AN137)))</f>
        <v>0</v>
      </c>
      <c r="AA36" s="215">
        <f>'Sch D. Workings'!AS137</f>
        <v>0</v>
      </c>
      <c r="AB36" s="82">
        <f>IFERROR(LOOKUP('Sch D. Workings'!AP137,$C$10:$C$14,$B$10:$B$14),0)</f>
        <v>0</v>
      </c>
      <c r="AC36" s="99">
        <f>COUNTIFS('Sch D. Workings'!AP137,"&gt;"&amp;$D$14)</f>
        <v>0</v>
      </c>
    </row>
    <row r="37" spans="3:29" x14ac:dyDescent="0.25">
      <c r="C37" s="81" t="str">
        <f>IF('Sch A. Input'!B29="","",'Sch A. Input'!B29)</f>
        <v/>
      </c>
      <c r="D37" s="81" t="str">
        <f>IF('Sch A. Input'!C29="","",'Sch A. Input'!C29)</f>
        <v/>
      </c>
      <c r="E37" s="85"/>
      <c r="F37" s="85"/>
      <c r="G37" s="99">
        <f>'Sch D. Workings'!G138</f>
        <v>0</v>
      </c>
      <c r="H37" s="306">
        <f>IF(OR('Sch D. Workings'!D31="",G37=0),0,(IF((SUMIFS('Sch A. Input'!H29:FJ29,'Sch A. Input'!$H$14:$FJ$14,"Total",'Sch A. Input'!$H$13:$FJ$13,"&lt;="&amp;$I$7))&gt;'Sch D. Workings'!$D$12,MIN('Sch D. Workings'!J138,'Sch D. Workings'!$D$12),'Sch D. Workings'!J138)))</f>
        <v>0</v>
      </c>
      <c r="I37" s="215">
        <f>'Sch D. Workings'!O138</f>
        <v>0</v>
      </c>
      <c r="J37" s="82">
        <f>IFERROR(LOOKUP('Sch D. Workings'!L138,$C$10:$C$14,$B$10:$B$14),0)</f>
        <v>0</v>
      </c>
      <c r="K37" s="99">
        <f>COUNTIFS('Sch D. Workings'!L138,"&gt;"&amp;$D$14)</f>
        <v>0</v>
      </c>
      <c r="L37" s="304"/>
      <c r="M37" s="78">
        <f>'Sch D. Workings'!Q138</f>
        <v>0</v>
      </c>
      <c r="N37" s="306">
        <f>IF(OR('Sch D. Workings'!D31="",$D$7&lt;=I$7,M37=0),0,(IF(H37='Sch D. Workings'!$D$12,"Exceeded Cap",IF((SUMIFS('Sch A. Input'!H29:FJ29,'Sch A. Input'!$H$14:$FJ$14,"Total",'Sch A. Input'!$H$13:$FJ$13,"&lt;="&amp;$O$7))&gt;'Sch D. Workings'!$D$12,MIN('Sch D. Workings'!T138,'Sch D. Workings'!$D$12-H37),'Sch D. Workings'!T138))))</f>
        <v>0</v>
      </c>
      <c r="O37" s="215">
        <f>'Sch D. Workings'!Y138</f>
        <v>0</v>
      </c>
      <c r="P37" s="82">
        <f>IFERROR(LOOKUP('Sch D. Workings'!V138,$C$10:$C$14,$B$10:$B$14),0)</f>
        <v>0</v>
      </c>
      <c r="Q37" s="99">
        <f>COUNTIFS('Sch D. Workings'!V138,"&gt;"&amp;$D$14)</f>
        <v>0</v>
      </c>
      <c r="R37" s="85"/>
      <c r="S37" s="78">
        <f>'Sch D. Workings'!AA138</f>
        <v>0</v>
      </c>
      <c r="T37" s="306">
        <f>IF(OR('Sch D. Workings'!D31="",$D$7&lt;=O$7,S37=0),0,IF(OR(N37="Exceeded Cap",SUM(H37,N37)='Sch D. Workings'!$D$12),"Exceeded cap",IF((SUMIFS('Sch A. Input'!H29:FJ29,'Sch A. Input'!$H$14:$FJ$14,"Total",'Sch A. Input'!$H$13:$FJ$13,"&lt;="&amp;$U$7))&gt;'Sch D. Workings'!$D$12,MIN('Sch D. Workings'!AD138,'Sch D. Workings'!$D$12-N37-H37),'Sch D. Workings'!AD138)))</f>
        <v>0</v>
      </c>
      <c r="U37" s="215">
        <f>'Sch D. Workings'!AI138</f>
        <v>0</v>
      </c>
      <c r="V37" s="82">
        <f>IFERROR(LOOKUP('Sch D. Workings'!AF138,$C$10:$C$14,$B$10:$B$14),0)</f>
        <v>0</v>
      </c>
      <c r="W37" s="99">
        <f>COUNTIFS('Sch D. Workings'!AF138,"&gt;"&amp;$D$14)</f>
        <v>0</v>
      </c>
      <c r="X37" s="85"/>
      <c r="Y37" s="78">
        <f>'Sch D. Workings'!AK138</f>
        <v>0</v>
      </c>
      <c r="Z37" s="306">
        <f>IF(OR('Sch D. Workings'!D31="",$D$7&lt;=U$7,Y37=0),0,IF(OR(T37="Exceeded Cap",N37="Exceeded Cap",SUM(H37,N37,T37)='Sch D. Workings'!$D$12),"Exceeded Cap",IF((SUMIFS('Sch A. Input'!H29:FJ29,'Sch A. Input'!$H$14:$FJ$14,"Total",'Sch A. Input'!$H$13:$FJ$13,"&lt;="&amp;$AA$7))&gt;'Sch D. Workings'!$D$12,MIN('Sch D. Workings'!AN138,'Sch D. Workings'!$D$12-N37-T37-H37),'Sch D. Workings'!AN138)))</f>
        <v>0</v>
      </c>
      <c r="AA37" s="215">
        <f>'Sch D. Workings'!AS138</f>
        <v>0</v>
      </c>
      <c r="AB37" s="82">
        <f>IFERROR(LOOKUP('Sch D. Workings'!AP138,$C$10:$C$14,$B$10:$B$14),0)</f>
        <v>0</v>
      </c>
      <c r="AC37" s="99">
        <f>COUNTIFS('Sch D. Workings'!AP138,"&gt;"&amp;$D$14)</f>
        <v>0</v>
      </c>
    </row>
    <row r="38" spans="3:29" x14ac:dyDescent="0.25">
      <c r="C38" s="81" t="str">
        <f>IF('Sch A. Input'!B30="","",'Sch A. Input'!B30)</f>
        <v/>
      </c>
      <c r="D38" s="81" t="str">
        <f>IF('Sch A. Input'!C30="","",'Sch A. Input'!C30)</f>
        <v/>
      </c>
      <c r="E38" s="85"/>
      <c r="F38" s="85"/>
      <c r="G38" s="99">
        <f>'Sch D. Workings'!G139</f>
        <v>0</v>
      </c>
      <c r="H38" s="306">
        <f>IF(OR('Sch D. Workings'!D32="",G38=0),0,(IF((SUMIFS('Sch A. Input'!H30:FJ30,'Sch A. Input'!$H$14:$FJ$14,"Total",'Sch A. Input'!$H$13:$FJ$13,"&lt;="&amp;$I$7))&gt;'Sch D. Workings'!$D$12,MIN('Sch D. Workings'!J139,'Sch D. Workings'!$D$12),'Sch D. Workings'!J139)))</f>
        <v>0</v>
      </c>
      <c r="I38" s="215">
        <f>'Sch D. Workings'!O139</f>
        <v>0</v>
      </c>
      <c r="J38" s="82">
        <f>IFERROR(LOOKUP('Sch D. Workings'!L139,$C$10:$C$14,$B$10:$B$14),0)</f>
        <v>0</v>
      </c>
      <c r="K38" s="99">
        <f>COUNTIFS('Sch D. Workings'!L139,"&gt;"&amp;$D$14)</f>
        <v>0</v>
      </c>
      <c r="L38" s="304"/>
      <c r="M38" s="78">
        <f>'Sch D. Workings'!Q139</f>
        <v>0</v>
      </c>
      <c r="N38" s="306">
        <f>IF(OR('Sch D. Workings'!D32="",$D$7&lt;=I$7,M38=0),0,(IF(H38='Sch D. Workings'!$D$12,"Exceeded Cap",IF((SUMIFS('Sch A. Input'!H30:FJ30,'Sch A. Input'!$H$14:$FJ$14,"Total",'Sch A. Input'!$H$13:$FJ$13,"&lt;="&amp;$O$7))&gt;'Sch D. Workings'!$D$12,MIN('Sch D. Workings'!T139,'Sch D. Workings'!$D$12-H38),'Sch D. Workings'!T139))))</f>
        <v>0</v>
      </c>
      <c r="O38" s="215">
        <f>'Sch D. Workings'!Y139</f>
        <v>0</v>
      </c>
      <c r="P38" s="82">
        <f>IFERROR(LOOKUP('Sch D. Workings'!V139,$C$10:$C$14,$B$10:$B$14),0)</f>
        <v>0</v>
      </c>
      <c r="Q38" s="99">
        <f>COUNTIFS('Sch D. Workings'!V139,"&gt;"&amp;$D$14)</f>
        <v>0</v>
      </c>
      <c r="R38" s="85"/>
      <c r="S38" s="78">
        <f>'Sch D. Workings'!AA139</f>
        <v>0</v>
      </c>
      <c r="T38" s="306">
        <f>IF(OR('Sch D. Workings'!D32="",$D$7&lt;=O$7,S38=0),0,IF(OR(N38="Exceeded Cap",SUM(H38,N38)='Sch D. Workings'!$D$12),"Exceeded cap",IF((SUMIFS('Sch A. Input'!H30:FJ30,'Sch A. Input'!$H$14:$FJ$14,"Total",'Sch A. Input'!$H$13:$FJ$13,"&lt;="&amp;$U$7))&gt;'Sch D. Workings'!$D$12,MIN('Sch D. Workings'!AD139,'Sch D. Workings'!$D$12-N38-H38),'Sch D. Workings'!AD139)))</f>
        <v>0</v>
      </c>
      <c r="U38" s="215">
        <f>'Sch D. Workings'!AI139</f>
        <v>0</v>
      </c>
      <c r="V38" s="82">
        <f>IFERROR(LOOKUP('Sch D. Workings'!AF139,$C$10:$C$14,$B$10:$B$14),0)</f>
        <v>0</v>
      </c>
      <c r="W38" s="99">
        <f>COUNTIFS('Sch D. Workings'!AF139,"&gt;"&amp;$D$14)</f>
        <v>0</v>
      </c>
      <c r="X38" s="85"/>
      <c r="Y38" s="78">
        <f>'Sch D. Workings'!AK139</f>
        <v>0</v>
      </c>
      <c r="Z38" s="306">
        <f>IF(OR('Sch D. Workings'!D32="",$D$7&lt;=U$7,Y38=0),0,IF(OR(T38="Exceeded Cap",N38="Exceeded Cap",SUM(H38,N38,T38)='Sch D. Workings'!$D$12),"Exceeded Cap",IF((SUMIFS('Sch A. Input'!H30:FJ30,'Sch A. Input'!$H$14:$FJ$14,"Total",'Sch A. Input'!$H$13:$FJ$13,"&lt;="&amp;$AA$7))&gt;'Sch D. Workings'!$D$12,MIN('Sch D. Workings'!AN139,'Sch D. Workings'!$D$12-N38-T38-H38),'Sch D. Workings'!AN139)))</f>
        <v>0</v>
      </c>
      <c r="AA38" s="215">
        <f>'Sch D. Workings'!AS139</f>
        <v>0</v>
      </c>
      <c r="AB38" s="82">
        <f>IFERROR(LOOKUP('Sch D. Workings'!AP139,$C$10:$C$14,$B$10:$B$14),0)</f>
        <v>0</v>
      </c>
      <c r="AC38" s="99">
        <f>COUNTIFS('Sch D. Workings'!AP139,"&gt;"&amp;$D$14)</f>
        <v>0</v>
      </c>
    </row>
    <row r="39" spans="3:29" x14ac:dyDescent="0.25">
      <c r="C39" s="81" t="str">
        <f>IF('Sch A. Input'!B31="","",'Sch A. Input'!B31)</f>
        <v/>
      </c>
      <c r="D39" s="81" t="str">
        <f>IF('Sch A. Input'!C31="","",'Sch A. Input'!C31)</f>
        <v/>
      </c>
      <c r="E39" s="85"/>
      <c r="F39" s="85"/>
      <c r="G39" s="99">
        <f>'Sch D. Workings'!G140</f>
        <v>0</v>
      </c>
      <c r="H39" s="306">
        <f>IF(OR('Sch D. Workings'!D33="",G39=0),0,(IF((SUMIFS('Sch A. Input'!H31:FJ31,'Sch A. Input'!$H$14:$FJ$14,"Total",'Sch A. Input'!$H$13:$FJ$13,"&lt;="&amp;$I$7))&gt;'Sch D. Workings'!$D$12,MIN('Sch D. Workings'!J140,'Sch D. Workings'!$D$12),'Sch D. Workings'!J140)))</f>
        <v>0</v>
      </c>
      <c r="I39" s="215">
        <f>'Sch D. Workings'!O140</f>
        <v>0</v>
      </c>
      <c r="J39" s="82">
        <f>IFERROR(LOOKUP('Sch D. Workings'!L140,$C$10:$C$14,$B$10:$B$14),0)</f>
        <v>0</v>
      </c>
      <c r="K39" s="99">
        <f>COUNTIFS('Sch D. Workings'!L140,"&gt;"&amp;$D$14)</f>
        <v>0</v>
      </c>
      <c r="L39" s="304"/>
      <c r="M39" s="78">
        <f>'Sch D. Workings'!Q140</f>
        <v>0</v>
      </c>
      <c r="N39" s="306">
        <f>IF(OR('Sch D. Workings'!D33="",$D$7&lt;=I$7,M39=0),0,(IF(H39='Sch D. Workings'!$D$12,"Exceeded Cap",IF((SUMIFS('Sch A. Input'!H31:FJ31,'Sch A. Input'!$H$14:$FJ$14,"Total",'Sch A. Input'!$H$13:$FJ$13,"&lt;="&amp;$O$7))&gt;'Sch D. Workings'!$D$12,MIN('Sch D. Workings'!T140,'Sch D. Workings'!$D$12-H39),'Sch D. Workings'!T140))))</f>
        <v>0</v>
      </c>
      <c r="O39" s="215">
        <f>'Sch D. Workings'!Y140</f>
        <v>0</v>
      </c>
      <c r="P39" s="82">
        <f>IFERROR(LOOKUP('Sch D. Workings'!V140,$C$10:$C$14,$B$10:$B$14),0)</f>
        <v>0</v>
      </c>
      <c r="Q39" s="99">
        <f>COUNTIFS('Sch D. Workings'!V140,"&gt;"&amp;$D$14)</f>
        <v>0</v>
      </c>
      <c r="R39" s="85"/>
      <c r="S39" s="78">
        <f>'Sch D. Workings'!AA140</f>
        <v>0</v>
      </c>
      <c r="T39" s="306">
        <f>IF(OR('Sch D. Workings'!D33="",$D$7&lt;=O$7,S39=0),0,IF(OR(N39="Exceeded Cap",SUM(H39,N39)='Sch D. Workings'!$D$12),"Exceeded cap",IF((SUMIFS('Sch A. Input'!H31:FJ31,'Sch A. Input'!$H$14:$FJ$14,"Total",'Sch A. Input'!$H$13:$FJ$13,"&lt;="&amp;$U$7))&gt;'Sch D. Workings'!$D$12,MIN('Sch D. Workings'!AD140,'Sch D. Workings'!$D$12-N39-H39),'Sch D. Workings'!AD140)))</f>
        <v>0</v>
      </c>
      <c r="U39" s="215">
        <f>'Sch D. Workings'!AI140</f>
        <v>0</v>
      </c>
      <c r="V39" s="82">
        <f>IFERROR(LOOKUP('Sch D. Workings'!AF140,$C$10:$C$14,$B$10:$B$14),0)</f>
        <v>0</v>
      </c>
      <c r="W39" s="99">
        <f>COUNTIFS('Sch D. Workings'!AF140,"&gt;"&amp;$D$14)</f>
        <v>0</v>
      </c>
      <c r="X39" s="85"/>
      <c r="Y39" s="78">
        <f>'Sch D. Workings'!AK140</f>
        <v>0</v>
      </c>
      <c r="Z39" s="306">
        <f>IF(OR('Sch D. Workings'!D33="",$D$7&lt;=U$7,Y39=0),0,IF(OR(T39="Exceeded Cap",N39="Exceeded Cap",SUM(H39,N39,T39)='Sch D. Workings'!$D$12),"Exceeded Cap",IF((SUMIFS('Sch A. Input'!H31:FJ31,'Sch A. Input'!$H$14:$FJ$14,"Total",'Sch A. Input'!$H$13:$FJ$13,"&lt;="&amp;$AA$7))&gt;'Sch D. Workings'!$D$12,MIN('Sch D. Workings'!AN140,'Sch D. Workings'!$D$12-N39-T39-H39),'Sch D. Workings'!AN140)))</f>
        <v>0</v>
      </c>
      <c r="AA39" s="215">
        <f>'Sch D. Workings'!AS140</f>
        <v>0</v>
      </c>
      <c r="AB39" s="82">
        <f>IFERROR(LOOKUP('Sch D. Workings'!AP140,$C$10:$C$14,$B$10:$B$14),0)</f>
        <v>0</v>
      </c>
      <c r="AC39" s="99">
        <f>COUNTIFS('Sch D. Workings'!AP140,"&gt;"&amp;$D$14)</f>
        <v>0</v>
      </c>
    </row>
    <row r="40" spans="3:29" x14ac:dyDescent="0.25">
      <c r="C40" s="81" t="str">
        <f>IF('Sch A. Input'!B32="","",'Sch A. Input'!B32)</f>
        <v/>
      </c>
      <c r="D40" s="81" t="str">
        <f>IF('Sch A. Input'!C32="","",'Sch A. Input'!C32)</f>
        <v/>
      </c>
      <c r="E40" s="85"/>
      <c r="F40" s="85"/>
      <c r="G40" s="99">
        <f>'Sch D. Workings'!G141</f>
        <v>0</v>
      </c>
      <c r="H40" s="306">
        <f>IF(OR('Sch D. Workings'!D34="",G40=0),0,(IF((SUMIFS('Sch A. Input'!H32:FJ32,'Sch A. Input'!$H$14:$FJ$14,"Total",'Sch A. Input'!$H$13:$FJ$13,"&lt;="&amp;$I$7))&gt;'Sch D. Workings'!$D$12,MIN('Sch D. Workings'!J141,'Sch D. Workings'!$D$12),'Sch D. Workings'!J141)))</f>
        <v>0</v>
      </c>
      <c r="I40" s="215">
        <f>'Sch D. Workings'!O141</f>
        <v>0</v>
      </c>
      <c r="J40" s="82">
        <f>IFERROR(LOOKUP('Sch D. Workings'!L141,$C$10:$C$14,$B$10:$B$14),0)</f>
        <v>0</v>
      </c>
      <c r="K40" s="99">
        <f>COUNTIFS('Sch D. Workings'!L141,"&gt;"&amp;$D$14)</f>
        <v>0</v>
      </c>
      <c r="L40" s="304"/>
      <c r="M40" s="78">
        <f>'Sch D. Workings'!Q141</f>
        <v>0</v>
      </c>
      <c r="N40" s="306">
        <f>IF(OR('Sch D. Workings'!D34="",$D$7&lt;=I$7,M40=0),0,(IF(H40='Sch D. Workings'!$D$12,"Exceeded Cap",IF((SUMIFS('Sch A. Input'!H32:FJ32,'Sch A. Input'!$H$14:$FJ$14,"Total",'Sch A. Input'!$H$13:$FJ$13,"&lt;="&amp;$O$7))&gt;'Sch D. Workings'!$D$12,MIN('Sch D. Workings'!T141,'Sch D. Workings'!$D$12-H40),'Sch D. Workings'!T141))))</f>
        <v>0</v>
      </c>
      <c r="O40" s="215">
        <f>'Sch D. Workings'!Y141</f>
        <v>0</v>
      </c>
      <c r="P40" s="82">
        <f>IFERROR(LOOKUP('Sch D. Workings'!V141,$C$10:$C$14,$B$10:$B$14),0)</f>
        <v>0</v>
      </c>
      <c r="Q40" s="99">
        <f>COUNTIFS('Sch D. Workings'!V141,"&gt;"&amp;$D$14)</f>
        <v>0</v>
      </c>
      <c r="R40" s="85"/>
      <c r="S40" s="78">
        <f>'Sch D. Workings'!AA141</f>
        <v>0</v>
      </c>
      <c r="T40" s="306">
        <f>IF(OR('Sch D. Workings'!D34="",$D$7&lt;=O$7,S40=0),0,IF(OR(N40="Exceeded Cap",SUM(H40,N40)='Sch D. Workings'!$D$12),"Exceeded cap",IF((SUMIFS('Sch A. Input'!H32:FJ32,'Sch A. Input'!$H$14:$FJ$14,"Total",'Sch A. Input'!$H$13:$FJ$13,"&lt;="&amp;$U$7))&gt;'Sch D. Workings'!$D$12,MIN('Sch D. Workings'!AD141,'Sch D. Workings'!$D$12-N40-H40),'Sch D. Workings'!AD141)))</f>
        <v>0</v>
      </c>
      <c r="U40" s="215">
        <f>'Sch D. Workings'!AI141</f>
        <v>0</v>
      </c>
      <c r="V40" s="82">
        <f>IFERROR(LOOKUP('Sch D. Workings'!AF141,$C$10:$C$14,$B$10:$B$14),0)</f>
        <v>0</v>
      </c>
      <c r="W40" s="99">
        <f>COUNTIFS('Sch D. Workings'!AF141,"&gt;"&amp;$D$14)</f>
        <v>0</v>
      </c>
      <c r="X40" s="85"/>
      <c r="Y40" s="78">
        <f>'Sch D. Workings'!AK141</f>
        <v>0</v>
      </c>
      <c r="Z40" s="306">
        <f>IF(OR('Sch D. Workings'!D34="",$D$7&lt;=U$7,Y40=0),0,IF(OR(T40="Exceeded Cap",N40="Exceeded Cap",SUM(H40,N40,T40)='Sch D. Workings'!$D$12),"Exceeded Cap",IF((SUMIFS('Sch A. Input'!H32:FJ32,'Sch A. Input'!$H$14:$FJ$14,"Total",'Sch A. Input'!$H$13:$FJ$13,"&lt;="&amp;$AA$7))&gt;'Sch D. Workings'!$D$12,MIN('Sch D. Workings'!AN141,'Sch D. Workings'!$D$12-N40-T40-H40),'Sch D. Workings'!AN141)))</f>
        <v>0</v>
      </c>
      <c r="AA40" s="215">
        <f>'Sch D. Workings'!AS141</f>
        <v>0</v>
      </c>
      <c r="AB40" s="82">
        <f>IFERROR(LOOKUP('Sch D. Workings'!AP141,$C$10:$C$14,$B$10:$B$14),0)</f>
        <v>0</v>
      </c>
      <c r="AC40" s="99">
        <f>COUNTIFS('Sch D. Workings'!AP141,"&gt;"&amp;$D$14)</f>
        <v>0</v>
      </c>
    </row>
    <row r="41" spans="3:29" x14ac:dyDescent="0.25">
      <c r="C41" s="81" t="str">
        <f>IF('Sch A. Input'!B33="","",'Sch A. Input'!B33)</f>
        <v/>
      </c>
      <c r="D41" s="81" t="str">
        <f>IF('Sch A. Input'!C33="","",'Sch A. Input'!C33)</f>
        <v/>
      </c>
      <c r="E41" s="85"/>
      <c r="F41" s="85"/>
      <c r="G41" s="99">
        <f>'Sch D. Workings'!G142</f>
        <v>0</v>
      </c>
      <c r="H41" s="306">
        <f>IF(OR('Sch D. Workings'!D35="",G41=0),0,(IF((SUMIFS('Sch A. Input'!H33:FJ33,'Sch A. Input'!$H$14:$FJ$14,"Total",'Sch A. Input'!$H$13:$FJ$13,"&lt;="&amp;$I$7))&gt;'Sch D. Workings'!$D$12,MIN('Sch D. Workings'!J142,'Sch D. Workings'!$D$12),'Sch D. Workings'!J142)))</f>
        <v>0</v>
      </c>
      <c r="I41" s="215">
        <f>'Sch D. Workings'!O142</f>
        <v>0</v>
      </c>
      <c r="J41" s="82">
        <f>IFERROR(LOOKUP('Sch D. Workings'!L142,$C$10:$C$14,$B$10:$B$14),0)</f>
        <v>0</v>
      </c>
      <c r="K41" s="99">
        <f>COUNTIFS('Sch D. Workings'!L142,"&gt;"&amp;$D$14)</f>
        <v>0</v>
      </c>
      <c r="L41" s="304"/>
      <c r="M41" s="78">
        <f>'Sch D. Workings'!Q142</f>
        <v>0</v>
      </c>
      <c r="N41" s="306">
        <f>IF(OR('Sch D. Workings'!D35="",$D$7&lt;=I$7,M41=0),0,(IF(H41='Sch D. Workings'!$D$12,"Exceeded Cap",IF((SUMIFS('Sch A. Input'!H33:FJ33,'Sch A. Input'!$H$14:$FJ$14,"Total",'Sch A. Input'!$H$13:$FJ$13,"&lt;="&amp;$O$7))&gt;'Sch D. Workings'!$D$12,MIN('Sch D. Workings'!T142,'Sch D. Workings'!$D$12-H41),'Sch D. Workings'!T142))))</f>
        <v>0</v>
      </c>
      <c r="O41" s="215">
        <f>'Sch D. Workings'!Y142</f>
        <v>0</v>
      </c>
      <c r="P41" s="82">
        <f>IFERROR(LOOKUP('Sch D. Workings'!V142,$C$10:$C$14,$B$10:$B$14),0)</f>
        <v>0</v>
      </c>
      <c r="Q41" s="99">
        <f>COUNTIFS('Sch D. Workings'!V142,"&gt;"&amp;$D$14)</f>
        <v>0</v>
      </c>
      <c r="R41" s="85"/>
      <c r="S41" s="78">
        <f>'Sch D. Workings'!AA142</f>
        <v>0</v>
      </c>
      <c r="T41" s="306">
        <f>IF(OR('Sch D. Workings'!D35="",$D$7&lt;=O$7,S41=0),0,IF(OR(N41="Exceeded Cap",SUM(H41,N41)='Sch D. Workings'!$D$12),"Exceeded cap",IF((SUMIFS('Sch A. Input'!H33:FJ33,'Sch A. Input'!$H$14:$FJ$14,"Total",'Sch A. Input'!$H$13:$FJ$13,"&lt;="&amp;$U$7))&gt;'Sch D. Workings'!$D$12,MIN('Sch D. Workings'!AD142,'Sch D. Workings'!$D$12-N41-H41),'Sch D. Workings'!AD142)))</f>
        <v>0</v>
      </c>
      <c r="U41" s="215">
        <f>'Sch D. Workings'!AI142</f>
        <v>0</v>
      </c>
      <c r="V41" s="82">
        <f>IFERROR(LOOKUP('Sch D. Workings'!AF142,$C$10:$C$14,$B$10:$B$14),0)</f>
        <v>0</v>
      </c>
      <c r="W41" s="99">
        <f>COUNTIFS('Sch D. Workings'!AF142,"&gt;"&amp;$D$14)</f>
        <v>0</v>
      </c>
      <c r="X41" s="85"/>
      <c r="Y41" s="78">
        <f>'Sch D. Workings'!AK142</f>
        <v>0</v>
      </c>
      <c r="Z41" s="306">
        <f>IF(OR('Sch D. Workings'!D35="",$D$7&lt;=U$7,Y41=0),0,IF(OR(T41="Exceeded Cap",N41="Exceeded Cap",SUM(H41,N41,T41)='Sch D. Workings'!$D$12),"Exceeded Cap",IF((SUMIFS('Sch A. Input'!H33:FJ33,'Sch A. Input'!$H$14:$FJ$14,"Total",'Sch A. Input'!$H$13:$FJ$13,"&lt;="&amp;$AA$7))&gt;'Sch D. Workings'!$D$12,MIN('Sch D. Workings'!AN142,'Sch D. Workings'!$D$12-N41-T41-H41),'Sch D. Workings'!AN142)))</f>
        <v>0</v>
      </c>
      <c r="AA41" s="215">
        <f>'Sch D. Workings'!AS142</f>
        <v>0</v>
      </c>
      <c r="AB41" s="82">
        <f>IFERROR(LOOKUP('Sch D. Workings'!AP142,$C$10:$C$14,$B$10:$B$14),0)</f>
        <v>0</v>
      </c>
      <c r="AC41" s="99">
        <f>COUNTIFS('Sch D. Workings'!AP142,"&gt;"&amp;$D$14)</f>
        <v>0</v>
      </c>
    </row>
    <row r="42" spans="3:29" x14ac:dyDescent="0.25">
      <c r="C42" s="81" t="str">
        <f>IF('Sch A. Input'!B34="","",'Sch A. Input'!B34)</f>
        <v/>
      </c>
      <c r="D42" s="81" t="str">
        <f>IF('Sch A. Input'!C34="","",'Sch A. Input'!C34)</f>
        <v/>
      </c>
      <c r="E42" s="85"/>
      <c r="F42" s="85"/>
      <c r="G42" s="99">
        <f>'Sch D. Workings'!G143</f>
        <v>0</v>
      </c>
      <c r="H42" s="306">
        <f>IF(OR('Sch D. Workings'!D36="",G42=0),0,(IF((SUMIFS('Sch A. Input'!H34:FJ34,'Sch A. Input'!$H$14:$FJ$14,"Total",'Sch A. Input'!$H$13:$FJ$13,"&lt;="&amp;$I$7))&gt;'Sch D. Workings'!$D$12,MIN('Sch D. Workings'!J143,'Sch D. Workings'!$D$12),'Sch D. Workings'!J143)))</f>
        <v>0</v>
      </c>
      <c r="I42" s="215">
        <f>'Sch D. Workings'!O143</f>
        <v>0</v>
      </c>
      <c r="J42" s="82">
        <f>IFERROR(LOOKUP('Sch D. Workings'!L143,$C$10:$C$14,$B$10:$B$14),0)</f>
        <v>0</v>
      </c>
      <c r="K42" s="99">
        <f>COUNTIFS('Sch D. Workings'!L143,"&gt;"&amp;$D$14)</f>
        <v>0</v>
      </c>
      <c r="L42" s="304"/>
      <c r="M42" s="78">
        <f>'Sch D. Workings'!Q143</f>
        <v>0</v>
      </c>
      <c r="N42" s="306">
        <f>IF(OR('Sch D. Workings'!D36="",$D$7&lt;=I$7,M42=0),0,(IF(H42='Sch D. Workings'!$D$12,"Exceeded Cap",IF((SUMIFS('Sch A. Input'!H34:FJ34,'Sch A. Input'!$H$14:$FJ$14,"Total",'Sch A. Input'!$H$13:$FJ$13,"&lt;="&amp;$O$7))&gt;'Sch D. Workings'!$D$12,MIN('Sch D. Workings'!T143,'Sch D. Workings'!$D$12-H42),'Sch D. Workings'!T143))))</f>
        <v>0</v>
      </c>
      <c r="O42" s="215">
        <f>'Sch D. Workings'!Y143</f>
        <v>0</v>
      </c>
      <c r="P42" s="82">
        <f>IFERROR(LOOKUP('Sch D. Workings'!V143,$C$10:$C$14,$B$10:$B$14),0)</f>
        <v>0</v>
      </c>
      <c r="Q42" s="99">
        <f>COUNTIFS('Sch D. Workings'!V143,"&gt;"&amp;$D$14)</f>
        <v>0</v>
      </c>
      <c r="R42" s="85"/>
      <c r="S42" s="78">
        <f>'Sch D. Workings'!AA143</f>
        <v>0</v>
      </c>
      <c r="T42" s="306">
        <f>IF(OR('Sch D. Workings'!D36="",$D$7&lt;=O$7,S42=0),0,IF(OR(N42="Exceeded Cap",SUM(H42,N42)='Sch D. Workings'!$D$12),"Exceeded cap",IF((SUMIFS('Sch A. Input'!H34:FJ34,'Sch A. Input'!$H$14:$FJ$14,"Total",'Sch A. Input'!$H$13:$FJ$13,"&lt;="&amp;$U$7))&gt;'Sch D. Workings'!$D$12,MIN('Sch D. Workings'!AD143,'Sch D. Workings'!$D$12-N42-H42),'Sch D. Workings'!AD143)))</f>
        <v>0</v>
      </c>
      <c r="U42" s="215">
        <f>'Sch D. Workings'!AI143</f>
        <v>0</v>
      </c>
      <c r="V42" s="82">
        <f>IFERROR(LOOKUP('Sch D. Workings'!AF143,$C$10:$C$14,$B$10:$B$14),0)</f>
        <v>0</v>
      </c>
      <c r="W42" s="99">
        <f>COUNTIFS('Sch D. Workings'!AF143,"&gt;"&amp;$D$14)</f>
        <v>0</v>
      </c>
      <c r="X42" s="85"/>
      <c r="Y42" s="78">
        <f>'Sch D. Workings'!AK143</f>
        <v>0</v>
      </c>
      <c r="Z42" s="306">
        <f>IF(OR('Sch D. Workings'!D36="",$D$7&lt;=U$7,Y42=0),0,IF(OR(T42="Exceeded Cap",N42="Exceeded Cap",SUM(H42,N42,T42)='Sch D. Workings'!$D$12),"Exceeded Cap",IF((SUMIFS('Sch A. Input'!H34:FJ34,'Sch A. Input'!$H$14:$FJ$14,"Total",'Sch A. Input'!$H$13:$FJ$13,"&lt;="&amp;$AA$7))&gt;'Sch D. Workings'!$D$12,MIN('Sch D. Workings'!AN143,'Sch D. Workings'!$D$12-N42-T42-H42),'Sch D. Workings'!AN143)))</f>
        <v>0</v>
      </c>
      <c r="AA42" s="215">
        <f>'Sch D. Workings'!AS143</f>
        <v>0</v>
      </c>
      <c r="AB42" s="82">
        <f>IFERROR(LOOKUP('Sch D. Workings'!AP143,$C$10:$C$14,$B$10:$B$14),0)</f>
        <v>0</v>
      </c>
      <c r="AC42" s="99">
        <f>COUNTIFS('Sch D. Workings'!AP143,"&gt;"&amp;$D$14)</f>
        <v>0</v>
      </c>
    </row>
    <row r="43" spans="3:29" x14ac:dyDescent="0.25">
      <c r="C43" s="81" t="str">
        <f>IF('Sch A. Input'!B35="","",'Sch A. Input'!B35)</f>
        <v/>
      </c>
      <c r="D43" s="81" t="str">
        <f>IF('Sch A. Input'!C35="","",'Sch A. Input'!C35)</f>
        <v/>
      </c>
      <c r="E43" s="85"/>
      <c r="F43" s="85"/>
      <c r="G43" s="99">
        <f>'Sch D. Workings'!G144</f>
        <v>0</v>
      </c>
      <c r="H43" s="306">
        <f>IF(OR('Sch D. Workings'!D37="",G43=0),0,(IF((SUMIFS('Sch A. Input'!H35:FJ35,'Sch A. Input'!$H$14:$FJ$14,"Total",'Sch A. Input'!$H$13:$FJ$13,"&lt;="&amp;$I$7))&gt;'Sch D. Workings'!$D$12,MIN('Sch D. Workings'!J144,'Sch D. Workings'!$D$12),'Sch D. Workings'!J144)))</f>
        <v>0</v>
      </c>
      <c r="I43" s="215">
        <f>'Sch D. Workings'!O144</f>
        <v>0</v>
      </c>
      <c r="J43" s="82">
        <f>IFERROR(LOOKUP('Sch D. Workings'!L144,$C$10:$C$14,$B$10:$B$14),0)</f>
        <v>0</v>
      </c>
      <c r="K43" s="99">
        <f>COUNTIFS('Sch D. Workings'!L144,"&gt;"&amp;$D$14)</f>
        <v>0</v>
      </c>
      <c r="L43" s="304"/>
      <c r="M43" s="78">
        <f>'Sch D. Workings'!Q144</f>
        <v>0</v>
      </c>
      <c r="N43" s="306">
        <f>IF(OR('Sch D. Workings'!D37="",$D$7&lt;=I$7,M43=0),0,(IF(H43='Sch D. Workings'!$D$12,"Exceeded Cap",IF((SUMIFS('Sch A. Input'!H35:FJ35,'Sch A. Input'!$H$14:$FJ$14,"Total",'Sch A. Input'!$H$13:$FJ$13,"&lt;="&amp;$O$7))&gt;'Sch D. Workings'!$D$12,MIN('Sch D. Workings'!T144,'Sch D. Workings'!$D$12-H43),'Sch D. Workings'!T144))))</f>
        <v>0</v>
      </c>
      <c r="O43" s="215">
        <f>'Sch D. Workings'!Y144</f>
        <v>0</v>
      </c>
      <c r="P43" s="82">
        <f>IFERROR(LOOKUP('Sch D. Workings'!V144,$C$10:$C$14,$B$10:$B$14),0)</f>
        <v>0</v>
      </c>
      <c r="Q43" s="99">
        <f>COUNTIFS('Sch D. Workings'!V144,"&gt;"&amp;$D$14)</f>
        <v>0</v>
      </c>
      <c r="R43" s="85"/>
      <c r="S43" s="78">
        <f>'Sch D. Workings'!AA144</f>
        <v>0</v>
      </c>
      <c r="T43" s="306">
        <f>IF(OR('Sch D. Workings'!D37="",$D$7&lt;=O$7,S43=0),0,IF(OR(N43="Exceeded Cap",SUM(H43,N43)='Sch D. Workings'!$D$12),"Exceeded cap",IF((SUMIFS('Sch A. Input'!H35:FJ35,'Sch A. Input'!$H$14:$FJ$14,"Total",'Sch A. Input'!$H$13:$FJ$13,"&lt;="&amp;$U$7))&gt;'Sch D. Workings'!$D$12,MIN('Sch D. Workings'!AD144,'Sch D. Workings'!$D$12-N43-H43),'Sch D. Workings'!AD144)))</f>
        <v>0</v>
      </c>
      <c r="U43" s="215">
        <f>'Sch D. Workings'!AI144</f>
        <v>0</v>
      </c>
      <c r="V43" s="82">
        <f>IFERROR(LOOKUP('Sch D. Workings'!AF144,$C$10:$C$14,$B$10:$B$14),0)</f>
        <v>0</v>
      </c>
      <c r="W43" s="99">
        <f>COUNTIFS('Sch D. Workings'!AF144,"&gt;"&amp;$D$14)</f>
        <v>0</v>
      </c>
      <c r="X43" s="85"/>
      <c r="Y43" s="78">
        <f>'Sch D. Workings'!AK144</f>
        <v>0</v>
      </c>
      <c r="Z43" s="306">
        <f>IF(OR('Sch D. Workings'!D37="",$D$7&lt;=U$7,Y43=0),0,IF(OR(T43="Exceeded Cap",N43="Exceeded Cap",SUM(H43,N43,T43)='Sch D. Workings'!$D$12),"Exceeded Cap",IF((SUMIFS('Sch A. Input'!H35:FJ35,'Sch A. Input'!$H$14:$FJ$14,"Total",'Sch A. Input'!$H$13:$FJ$13,"&lt;="&amp;$AA$7))&gt;'Sch D. Workings'!$D$12,MIN('Sch D. Workings'!AN144,'Sch D. Workings'!$D$12-N43-T43-H43),'Sch D. Workings'!AN144)))</f>
        <v>0</v>
      </c>
      <c r="AA43" s="215">
        <f>'Sch D. Workings'!AS144</f>
        <v>0</v>
      </c>
      <c r="AB43" s="82">
        <f>IFERROR(LOOKUP('Sch D. Workings'!AP144,$C$10:$C$14,$B$10:$B$14),0)</f>
        <v>0</v>
      </c>
      <c r="AC43" s="99">
        <f>COUNTIFS('Sch D. Workings'!AP144,"&gt;"&amp;$D$14)</f>
        <v>0</v>
      </c>
    </row>
    <row r="44" spans="3:29" x14ac:dyDescent="0.25">
      <c r="C44" s="81" t="str">
        <f>IF('Sch A. Input'!B36="","",'Sch A. Input'!B36)</f>
        <v/>
      </c>
      <c r="D44" s="81" t="str">
        <f>IF('Sch A. Input'!C36="","",'Sch A. Input'!C36)</f>
        <v/>
      </c>
      <c r="E44" s="85"/>
      <c r="F44" s="85"/>
      <c r="G44" s="99">
        <f>'Sch D. Workings'!G145</f>
        <v>0</v>
      </c>
      <c r="H44" s="306">
        <f>IF(OR('Sch D. Workings'!D38="",G44=0),0,(IF((SUMIFS('Sch A. Input'!H36:FJ36,'Sch A. Input'!$H$14:$FJ$14,"Total",'Sch A. Input'!$H$13:$FJ$13,"&lt;="&amp;$I$7))&gt;'Sch D. Workings'!$D$12,MIN('Sch D. Workings'!J145,'Sch D. Workings'!$D$12),'Sch D. Workings'!J145)))</f>
        <v>0</v>
      </c>
      <c r="I44" s="215">
        <f>'Sch D. Workings'!O145</f>
        <v>0</v>
      </c>
      <c r="J44" s="82">
        <f>IFERROR(LOOKUP('Sch D. Workings'!L145,$C$10:$C$14,$B$10:$B$14),0)</f>
        <v>0</v>
      </c>
      <c r="K44" s="99">
        <f>COUNTIFS('Sch D. Workings'!L145,"&gt;"&amp;$D$14)</f>
        <v>0</v>
      </c>
      <c r="L44" s="304"/>
      <c r="M44" s="78">
        <f>'Sch D. Workings'!Q145</f>
        <v>0</v>
      </c>
      <c r="N44" s="306">
        <f>IF(OR('Sch D. Workings'!D38="",$D$7&lt;=I$7,M44=0),0,(IF(H44='Sch D. Workings'!$D$12,"Exceeded Cap",IF((SUMIFS('Sch A. Input'!H36:FJ36,'Sch A. Input'!$H$14:$FJ$14,"Total",'Sch A. Input'!$H$13:$FJ$13,"&lt;="&amp;$O$7))&gt;'Sch D. Workings'!$D$12,MIN('Sch D. Workings'!T145,'Sch D. Workings'!$D$12-H44),'Sch D. Workings'!T145))))</f>
        <v>0</v>
      </c>
      <c r="O44" s="215">
        <f>'Sch D. Workings'!Y145</f>
        <v>0</v>
      </c>
      <c r="P44" s="82">
        <f>IFERROR(LOOKUP('Sch D. Workings'!V145,$C$10:$C$14,$B$10:$B$14),0)</f>
        <v>0</v>
      </c>
      <c r="Q44" s="99">
        <f>COUNTIFS('Sch D. Workings'!V145,"&gt;"&amp;$D$14)</f>
        <v>0</v>
      </c>
      <c r="R44" s="85"/>
      <c r="S44" s="78">
        <f>'Sch D. Workings'!AA145</f>
        <v>0</v>
      </c>
      <c r="T44" s="306">
        <f>IF(OR('Sch D. Workings'!D38="",$D$7&lt;=O$7,S44=0),0,IF(OR(N44="Exceeded Cap",SUM(H44,N44)='Sch D. Workings'!$D$12),"Exceeded cap",IF((SUMIFS('Sch A. Input'!H36:FJ36,'Sch A. Input'!$H$14:$FJ$14,"Total",'Sch A. Input'!$H$13:$FJ$13,"&lt;="&amp;$U$7))&gt;'Sch D. Workings'!$D$12,MIN('Sch D. Workings'!AD145,'Sch D. Workings'!$D$12-N44-H44),'Sch D. Workings'!AD145)))</f>
        <v>0</v>
      </c>
      <c r="U44" s="215">
        <f>'Sch D. Workings'!AI145</f>
        <v>0</v>
      </c>
      <c r="V44" s="82">
        <f>IFERROR(LOOKUP('Sch D. Workings'!AF145,$C$10:$C$14,$B$10:$B$14),0)</f>
        <v>0</v>
      </c>
      <c r="W44" s="99">
        <f>COUNTIFS('Sch D. Workings'!AF145,"&gt;"&amp;$D$14)</f>
        <v>0</v>
      </c>
      <c r="X44" s="85"/>
      <c r="Y44" s="78">
        <f>'Sch D. Workings'!AK145</f>
        <v>0</v>
      </c>
      <c r="Z44" s="306">
        <f>IF(OR('Sch D. Workings'!D38="",$D$7&lt;=U$7,Y44=0),0,IF(OR(T44="Exceeded Cap",N44="Exceeded Cap",SUM(H44,N44,T44)='Sch D. Workings'!$D$12),"Exceeded Cap",IF((SUMIFS('Sch A. Input'!H36:FJ36,'Sch A. Input'!$H$14:$FJ$14,"Total",'Sch A. Input'!$H$13:$FJ$13,"&lt;="&amp;$AA$7))&gt;'Sch D. Workings'!$D$12,MIN('Sch D. Workings'!AN145,'Sch D. Workings'!$D$12-N44-T44-H44),'Sch D. Workings'!AN145)))</f>
        <v>0</v>
      </c>
      <c r="AA44" s="215">
        <f>'Sch D. Workings'!AS145</f>
        <v>0</v>
      </c>
      <c r="AB44" s="82">
        <f>IFERROR(LOOKUP('Sch D. Workings'!AP145,$C$10:$C$14,$B$10:$B$14),0)</f>
        <v>0</v>
      </c>
      <c r="AC44" s="99">
        <f>COUNTIFS('Sch D. Workings'!AP145,"&gt;"&amp;$D$14)</f>
        <v>0</v>
      </c>
    </row>
    <row r="45" spans="3:29" x14ac:dyDescent="0.25">
      <c r="C45" s="81" t="str">
        <f>IF('Sch A. Input'!B37="","",'Sch A. Input'!B37)</f>
        <v/>
      </c>
      <c r="D45" s="81" t="str">
        <f>IF('Sch A. Input'!C37="","",'Sch A. Input'!C37)</f>
        <v/>
      </c>
      <c r="E45" s="85"/>
      <c r="F45" s="85"/>
      <c r="G45" s="99">
        <f>'Sch D. Workings'!G146</f>
        <v>0</v>
      </c>
      <c r="H45" s="306">
        <f>IF(OR('Sch D. Workings'!D39="",G45=0),0,(IF((SUMIFS('Sch A. Input'!H37:FJ37,'Sch A. Input'!$H$14:$FJ$14,"Total",'Sch A. Input'!$H$13:$FJ$13,"&lt;="&amp;$I$7))&gt;'Sch D. Workings'!$D$12,MIN('Sch D. Workings'!J146,'Sch D. Workings'!$D$12),'Sch D. Workings'!J146)))</f>
        <v>0</v>
      </c>
      <c r="I45" s="215">
        <f>'Sch D. Workings'!O146</f>
        <v>0</v>
      </c>
      <c r="J45" s="82">
        <f>IFERROR(LOOKUP('Sch D. Workings'!L146,$C$10:$C$14,$B$10:$B$14),0)</f>
        <v>0</v>
      </c>
      <c r="K45" s="99">
        <f>COUNTIFS('Sch D. Workings'!L146,"&gt;"&amp;$D$14)</f>
        <v>0</v>
      </c>
      <c r="L45" s="304"/>
      <c r="M45" s="78">
        <f>'Sch D. Workings'!Q146</f>
        <v>0</v>
      </c>
      <c r="N45" s="306">
        <f>IF(OR('Sch D. Workings'!D39="",$D$7&lt;=I$7,M45=0),0,(IF(H45='Sch D. Workings'!$D$12,"Exceeded Cap",IF((SUMIFS('Sch A. Input'!H37:FJ37,'Sch A. Input'!$H$14:$FJ$14,"Total",'Sch A. Input'!$H$13:$FJ$13,"&lt;="&amp;$O$7))&gt;'Sch D. Workings'!$D$12,MIN('Sch D. Workings'!T146,'Sch D. Workings'!$D$12-H45),'Sch D. Workings'!T146))))</f>
        <v>0</v>
      </c>
      <c r="O45" s="215">
        <f>'Sch D. Workings'!Y146</f>
        <v>0</v>
      </c>
      <c r="P45" s="82">
        <f>IFERROR(LOOKUP('Sch D. Workings'!V146,$C$10:$C$14,$B$10:$B$14),0)</f>
        <v>0</v>
      </c>
      <c r="Q45" s="99">
        <f>COUNTIFS('Sch D. Workings'!V146,"&gt;"&amp;$D$14)</f>
        <v>0</v>
      </c>
      <c r="R45" s="85"/>
      <c r="S45" s="78">
        <f>'Sch D. Workings'!AA146</f>
        <v>0</v>
      </c>
      <c r="T45" s="306">
        <f>IF(OR('Sch D. Workings'!D39="",$D$7&lt;=O$7,S45=0),0,IF(OR(N45="Exceeded Cap",SUM(H45,N45)='Sch D. Workings'!$D$12),"Exceeded cap",IF((SUMIFS('Sch A. Input'!H37:FJ37,'Sch A. Input'!$H$14:$FJ$14,"Total",'Sch A. Input'!$H$13:$FJ$13,"&lt;="&amp;$U$7))&gt;'Sch D. Workings'!$D$12,MIN('Sch D. Workings'!AD146,'Sch D. Workings'!$D$12-N45-H45),'Sch D. Workings'!AD146)))</f>
        <v>0</v>
      </c>
      <c r="U45" s="215">
        <f>'Sch D. Workings'!AI146</f>
        <v>0</v>
      </c>
      <c r="V45" s="82">
        <f>IFERROR(LOOKUP('Sch D. Workings'!AF146,$C$10:$C$14,$B$10:$B$14),0)</f>
        <v>0</v>
      </c>
      <c r="W45" s="99">
        <f>COUNTIFS('Sch D. Workings'!AF146,"&gt;"&amp;$D$14)</f>
        <v>0</v>
      </c>
      <c r="X45" s="85"/>
      <c r="Y45" s="78">
        <f>'Sch D. Workings'!AK146</f>
        <v>0</v>
      </c>
      <c r="Z45" s="306">
        <f>IF(OR('Sch D. Workings'!D39="",$D$7&lt;=U$7,Y45=0),0,IF(OR(T45="Exceeded Cap",N45="Exceeded Cap",SUM(H45,N45,T45)='Sch D. Workings'!$D$12),"Exceeded Cap",IF((SUMIFS('Sch A. Input'!H37:FJ37,'Sch A. Input'!$H$14:$FJ$14,"Total",'Sch A. Input'!$H$13:$FJ$13,"&lt;="&amp;$AA$7))&gt;'Sch D. Workings'!$D$12,MIN('Sch D. Workings'!AN146,'Sch D. Workings'!$D$12-N45-T45-H45),'Sch D. Workings'!AN146)))</f>
        <v>0</v>
      </c>
      <c r="AA45" s="215">
        <f>'Sch D. Workings'!AS146</f>
        <v>0</v>
      </c>
      <c r="AB45" s="82">
        <f>IFERROR(LOOKUP('Sch D. Workings'!AP146,$C$10:$C$14,$B$10:$B$14),0)</f>
        <v>0</v>
      </c>
      <c r="AC45" s="99">
        <f>COUNTIFS('Sch D. Workings'!AP146,"&gt;"&amp;$D$14)</f>
        <v>0</v>
      </c>
    </row>
    <row r="46" spans="3:29" x14ac:dyDescent="0.25">
      <c r="C46" s="81" t="str">
        <f>IF('Sch A. Input'!B38="","",'Sch A. Input'!B38)</f>
        <v/>
      </c>
      <c r="D46" s="81" t="str">
        <f>IF('Sch A. Input'!C38="","",'Sch A. Input'!C38)</f>
        <v/>
      </c>
      <c r="E46" s="85"/>
      <c r="F46" s="85"/>
      <c r="G46" s="99">
        <f>'Sch D. Workings'!G147</f>
        <v>0</v>
      </c>
      <c r="H46" s="306">
        <f>IF(OR('Sch D. Workings'!D40="",G46=0),0,(IF((SUMIFS('Sch A. Input'!H38:FJ38,'Sch A. Input'!$H$14:$FJ$14,"Total",'Sch A. Input'!$H$13:$FJ$13,"&lt;="&amp;$I$7))&gt;'Sch D. Workings'!$D$12,MIN('Sch D. Workings'!J147,'Sch D. Workings'!$D$12),'Sch D. Workings'!J147)))</f>
        <v>0</v>
      </c>
      <c r="I46" s="215">
        <f>'Sch D. Workings'!O147</f>
        <v>0</v>
      </c>
      <c r="J46" s="82">
        <f>IFERROR(LOOKUP('Sch D. Workings'!L147,$C$10:$C$14,$B$10:$B$14),0)</f>
        <v>0</v>
      </c>
      <c r="K46" s="99">
        <f>COUNTIFS('Sch D. Workings'!L147,"&gt;"&amp;$D$14)</f>
        <v>0</v>
      </c>
      <c r="L46" s="85"/>
      <c r="M46" s="78">
        <f>'Sch D. Workings'!Q147</f>
        <v>0</v>
      </c>
      <c r="N46" s="306">
        <f>IF(OR('Sch D. Workings'!D40="",$D$7&lt;=I$7,M46=0),0,(IF(H46='Sch D. Workings'!$D$12,"Exceeded Cap",IF((SUMIFS('Sch A. Input'!H38:FJ38,'Sch A. Input'!$H$14:$FJ$14,"Total",'Sch A. Input'!$H$13:$FJ$13,"&lt;="&amp;$O$7))&gt;'Sch D. Workings'!$D$12,MIN('Sch D. Workings'!T147,'Sch D. Workings'!$D$12-H46),'Sch D. Workings'!T147))))</f>
        <v>0</v>
      </c>
      <c r="O46" s="215">
        <f>'Sch D. Workings'!Y147</f>
        <v>0</v>
      </c>
      <c r="P46" s="82">
        <f>IFERROR(LOOKUP('Sch D. Workings'!V147,$C$10:$C$14,$B$10:$B$14),0)</f>
        <v>0</v>
      </c>
      <c r="Q46" s="99">
        <f>COUNTIFS('Sch D. Workings'!V147,"&gt;"&amp;$D$14)</f>
        <v>0</v>
      </c>
      <c r="R46" s="85"/>
      <c r="S46" s="78">
        <f>'Sch D. Workings'!AA147</f>
        <v>0</v>
      </c>
      <c r="T46" s="306">
        <f>IF(OR('Sch D. Workings'!D40="",$D$7&lt;=O$7,S46=0),0,IF(OR(N46="Exceeded Cap",SUM(H46,N46)='Sch D. Workings'!$D$12),"Exceeded cap",IF((SUMIFS('Sch A. Input'!H38:FJ38,'Sch A. Input'!$H$14:$FJ$14,"Total",'Sch A. Input'!$H$13:$FJ$13,"&lt;="&amp;$U$7))&gt;'Sch D. Workings'!$D$12,MIN('Sch D. Workings'!AD147,'Sch D. Workings'!$D$12-N46-H46),'Sch D. Workings'!AD147)))</f>
        <v>0</v>
      </c>
      <c r="U46" s="215">
        <f>'Sch D. Workings'!AI147</f>
        <v>0</v>
      </c>
      <c r="V46" s="82">
        <f>IFERROR(LOOKUP('Sch D. Workings'!AF147,$C$10:$C$14,$B$10:$B$14),0)</f>
        <v>0</v>
      </c>
      <c r="W46" s="99">
        <f>COUNTIFS('Sch D. Workings'!AF147,"&gt;"&amp;$D$14)</f>
        <v>0</v>
      </c>
      <c r="X46" s="85"/>
      <c r="Y46" s="78">
        <f>'Sch D. Workings'!AK147</f>
        <v>0</v>
      </c>
      <c r="Z46" s="306">
        <f>IF(OR('Sch D. Workings'!D40="",$D$7&lt;=U$7,Y46=0),0,IF(OR(T46="Exceeded Cap",N46="Exceeded Cap",SUM(H46,N46,T46)='Sch D. Workings'!$D$12),"Exceeded Cap",IF((SUMIFS('Sch A. Input'!H38:FJ38,'Sch A. Input'!$H$14:$FJ$14,"Total",'Sch A. Input'!$H$13:$FJ$13,"&lt;="&amp;$AA$7))&gt;'Sch D. Workings'!$D$12,MIN('Sch D. Workings'!AN147,'Sch D. Workings'!$D$12-N46-T46-H46),'Sch D. Workings'!AN147)))</f>
        <v>0</v>
      </c>
      <c r="AA46" s="215">
        <f>'Sch D. Workings'!AS147</f>
        <v>0</v>
      </c>
      <c r="AB46" s="82">
        <f>IFERROR(LOOKUP('Sch D. Workings'!AP147,$C$10:$C$14,$B$10:$B$14),0)</f>
        <v>0</v>
      </c>
      <c r="AC46" s="99">
        <f>COUNTIFS('Sch D. Workings'!AP147,"&gt;"&amp;$D$14)</f>
        <v>0</v>
      </c>
    </row>
    <row r="47" spans="3:29" x14ac:dyDescent="0.25">
      <c r="C47" s="81" t="str">
        <f>IF('Sch A. Input'!B39="","",'Sch A. Input'!B39)</f>
        <v/>
      </c>
      <c r="D47" s="81" t="str">
        <f>IF('Sch A. Input'!C39="","",'Sch A. Input'!C39)</f>
        <v/>
      </c>
      <c r="E47" s="85"/>
      <c r="F47" s="85"/>
      <c r="G47" s="99">
        <f>'Sch D. Workings'!G148</f>
        <v>0</v>
      </c>
      <c r="H47" s="306">
        <f>IF(OR('Sch D. Workings'!D41="",G47=0),0,(IF((SUMIFS('Sch A. Input'!H39:FJ39,'Sch A. Input'!$H$14:$FJ$14,"Total",'Sch A. Input'!$H$13:$FJ$13,"&lt;="&amp;$I$7))&gt;'Sch D. Workings'!$D$12,MIN('Sch D. Workings'!J148,'Sch D. Workings'!$D$12),'Sch D. Workings'!J148)))</f>
        <v>0</v>
      </c>
      <c r="I47" s="215">
        <f>'Sch D. Workings'!O148</f>
        <v>0</v>
      </c>
      <c r="J47" s="82">
        <f>IFERROR(LOOKUP('Sch D. Workings'!L148,$C$10:$C$14,$B$10:$B$14),0)</f>
        <v>0</v>
      </c>
      <c r="K47" s="99">
        <f>COUNTIFS('Sch D. Workings'!L148,"&gt;"&amp;$D$14)</f>
        <v>0</v>
      </c>
      <c r="L47" s="85"/>
      <c r="M47" s="78">
        <f>'Sch D. Workings'!Q148</f>
        <v>0</v>
      </c>
      <c r="N47" s="306">
        <f>IF(OR('Sch D. Workings'!D41="",$D$7&lt;=I$7,M47=0),0,(IF(H47='Sch D. Workings'!$D$12,"Exceeded Cap",IF((SUMIFS('Sch A. Input'!H39:FJ39,'Sch A. Input'!$H$14:$FJ$14,"Total",'Sch A. Input'!$H$13:$FJ$13,"&lt;="&amp;$O$7))&gt;'Sch D. Workings'!$D$12,MIN('Sch D. Workings'!T148,'Sch D. Workings'!$D$12-H47),'Sch D. Workings'!T148))))</f>
        <v>0</v>
      </c>
      <c r="O47" s="215">
        <f>'Sch D. Workings'!Y148</f>
        <v>0</v>
      </c>
      <c r="P47" s="82">
        <f>IFERROR(LOOKUP('Sch D. Workings'!V148,$C$10:$C$14,$B$10:$B$14),0)</f>
        <v>0</v>
      </c>
      <c r="Q47" s="99">
        <f>COUNTIFS('Sch D. Workings'!V148,"&gt;"&amp;$D$14)</f>
        <v>0</v>
      </c>
      <c r="R47" s="85"/>
      <c r="S47" s="78">
        <f>'Sch D. Workings'!AA148</f>
        <v>0</v>
      </c>
      <c r="T47" s="306">
        <f>IF(OR('Sch D. Workings'!D41="",$D$7&lt;=O$7,S47=0),0,IF(OR(N47="Exceeded Cap",SUM(H47,N47)='Sch D. Workings'!$D$12),"Exceeded cap",IF((SUMIFS('Sch A. Input'!H39:FJ39,'Sch A. Input'!$H$14:$FJ$14,"Total",'Sch A. Input'!$H$13:$FJ$13,"&lt;="&amp;$U$7))&gt;'Sch D. Workings'!$D$12,MIN('Sch D. Workings'!AD148,'Sch D. Workings'!$D$12-N47-H47),'Sch D. Workings'!AD148)))</f>
        <v>0</v>
      </c>
      <c r="U47" s="215">
        <f>'Sch D. Workings'!AI148</f>
        <v>0</v>
      </c>
      <c r="V47" s="82">
        <f>IFERROR(LOOKUP('Sch D. Workings'!AF148,$C$10:$C$14,$B$10:$B$14),0)</f>
        <v>0</v>
      </c>
      <c r="W47" s="99">
        <f>COUNTIFS('Sch D. Workings'!AF148,"&gt;"&amp;$D$14)</f>
        <v>0</v>
      </c>
      <c r="X47" s="85"/>
      <c r="Y47" s="78">
        <f>'Sch D. Workings'!AK148</f>
        <v>0</v>
      </c>
      <c r="Z47" s="306">
        <f>IF(OR('Sch D. Workings'!D41="",$D$7&lt;=U$7,Y47=0),0,IF(OR(T47="Exceeded Cap",N47="Exceeded Cap",SUM(H47,N47,T47)='Sch D. Workings'!$D$12),"Exceeded Cap",IF((SUMIFS('Sch A. Input'!H39:FJ39,'Sch A. Input'!$H$14:$FJ$14,"Total",'Sch A. Input'!$H$13:$FJ$13,"&lt;="&amp;$AA$7))&gt;'Sch D. Workings'!$D$12,MIN('Sch D. Workings'!AN148,'Sch D. Workings'!$D$12-N47-T47-H47),'Sch D. Workings'!AN148)))</f>
        <v>0</v>
      </c>
      <c r="AA47" s="215">
        <f>'Sch D. Workings'!AS148</f>
        <v>0</v>
      </c>
      <c r="AB47" s="82">
        <f>IFERROR(LOOKUP('Sch D. Workings'!AP148,$C$10:$C$14,$B$10:$B$14),0)</f>
        <v>0</v>
      </c>
      <c r="AC47" s="99">
        <f>COUNTIFS('Sch D. Workings'!AP148,"&gt;"&amp;$D$14)</f>
        <v>0</v>
      </c>
    </row>
    <row r="48" spans="3:29" x14ac:dyDescent="0.25">
      <c r="C48" s="81" t="str">
        <f>IF('Sch A. Input'!B40="","",'Sch A. Input'!B40)</f>
        <v/>
      </c>
      <c r="D48" s="81" t="str">
        <f>IF('Sch A. Input'!C40="","",'Sch A. Input'!C40)</f>
        <v/>
      </c>
      <c r="E48" s="85"/>
      <c r="F48" s="85"/>
      <c r="G48" s="99">
        <f>'Sch D. Workings'!G149</f>
        <v>0</v>
      </c>
      <c r="H48" s="306">
        <f>IF(OR('Sch D. Workings'!D42="",G48=0),0,(IF((SUMIFS('Sch A. Input'!H40:FJ40,'Sch A. Input'!$H$14:$FJ$14,"Total",'Sch A. Input'!$H$13:$FJ$13,"&lt;="&amp;$I$7))&gt;'Sch D. Workings'!$D$12,MIN('Sch D. Workings'!J149,'Sch D. Workings'!$D$12),'Sch D. Workings'!J149)))</f>
        <v>0</v>
      </c>
      <c r="I48" s="215">
        <f>'Sch D. Workings'!O149</f>
        <v>0</v>
      </c>
      <c r="J48" s="82">
        <f>IFERROR(LOOKUP('Sch D. Workings'!L149,$C$10:$C$14,$B$10:$B$14),0)</f>
        <v>0</v>
      </c>
      <c r="K48" s="99">
        <f>COUNTIFS('Sch D. Workings'!L149,"&gt;"&amp;$D$14)</f>
        <v>0</v>
      </c>
      <c r="L48" s="85"/>
      <c r="M48" s="78">
        <f>'Sch D. Workings'!Q149</f>
        <v>0</v>
      </c>
      <c r="N48" s="306">
        <f>IF(OR('Sch D. Workings'!D42="",$D$7&lt;=I$7,M48=0),0,(IF(H48='Sch D. Workings'!$D$12,"Exceeded Cap",IF((SUMIFS('Sch A. Input'!H40:FJ40,'Sch A. Input'!$H$14:$FJ$14,"Total",'Sch A. Input'!$H$13:$FJ$13,"&lt;="&amp;$O$7))&gt;'Sch D. Workings'!$D$12,MIN('Sch D. Workings'!T149,'Sch D. Workings'!$D$12-H48),'Sch D. Workings'!T149))))</f>
        <v>0</v>
      </c>
      <c r="O48" s="215">
        <f>'Sch D. Workings'!Y149</f>
        <v>0</v>
      </c>
      <c r="P48" s="82">
        <f>IFERROR(LOOKUP('Sch D. Workings'!V149,$C$10:$C$14,$B$10:$B$14),0)</f>
        <v>0</v>
      </c>
      <c r="Q48" s="99">
        <f>COUNTIFS('Sch D. Workings'!V149,"&gt;"&amp;$D$14)</f>
        <v>0</v>
      </c>
      <c r="R48" s="85"/>
      <c r="S48" s="78">
        <f>'Sch D. Workings'!AA149</f>
        <v>0</v>
      </c>
      <c r="T48" s="306">
        <f>IF(OR('Sch D. Workings'!D42="",$D$7&lt;=O$7,S48=0),0,IF(OR(N48="Exceeded Cap",SUM(H48,N48)='Sch D. Workings'!$D$12),"Exceeded cap",IF((SUMIFS('Sch A. Input'!H40:FJ40,'Sch A. Input'!$H$14:$FJ$14,"Total",'Sch A. Input'!$H$13:$FJ$13,"&lt;="&amp;$U$7))&gt;'Sch D. Workings'!$D$12,MIN('Sch D. Workings'!AD149,'Sch D. Workings'!$D$12-N48-H48),'Sch D. Workings'!AD149)))</f>
        <v>0</v>
      </c>
      <c r="U48" s="215">
        <f>'Sch D. Workings'!AI149</f>
        <v>0</v>
      </c>
      <c r="V48" s="82">
        <f>IFERROR(LOOKUP('Sch D. Workings'!AF149,$C$10:$C$14,$B$10:$B$14),0)</f>
        <v>0</v>
      </c>
      <c r="W48" s="99">
        <f>COUNTIFS('Sch D. Workings'!AF149,"&gt;"&amp;$D$14)</f>
        <v>0</v>
      </c>
      <c r="X48" s="85"/>
      <c r="Y48" s="78">
        <f>'Sch D. Workings'!AK149</f>
        <v>0</v>
      </c>
      <c r="Z48" s="306">
        <f>IF(OR('Sch D. Workings'!D42="",$D$7&lt;=U$7,Y48=0),0,IF(OR(T48="Exceeded Cap",N48="Exceeded Cap",SUM(H48,N48,T48)='Sch D. Workings'!$D$12),"Exceeded Cap",IF((SUMIFS('Sch A. Input'!H40:FJ40,'Sch A. Input'!$H$14:$FJ$14,"Total",'Sch A. Input'!$H$13:$FJ$13,"&lt;="&amp;$AA$7))&gt;'Sch D. Workings'!$D$12,MIN('Sch D. Workings'!AN149,'Sch D. Workings'!$D$12-N48-T48-H48),'Sch D. Workings'!AN149)))</f>
        <v>0</v>
      </c>
      <c r="AA48" s="215">
        <f>'Sch D. Workings'!AS149</f>
        <v>0</v>
      </c>
      <c r="AB48" s="82">
        <f>IFERROR(LOOKUP('Sch D. Workings'!AP149,$C$10:$C$14,$B$10:$B$14),0)</f>
        <v>0</v>
      </c>
      <c r="AC48" s="99">
        <f>COUNTIFS('Sch D. Workings'!AP149,"&gt;"&amp;$D$14)</f>
        <v>0</v>
      </c>
    </row>
    <row r="49" spans="3:29" x14ac:dyDescent="0.25">
      <c r="C49" s="81" t="str">
        <f>IF('Sch A. Input'!B41="","",'Sch A. Input'!B41)</f>
        <v/>
      </c>
      <c r="D49" s="81" t="str">
        <f>IF('Sch A. Input'!C41="","",'Sch A. Input'!C41)</f>
        <v/>
      </c>
      <c r="E49" s="85"/>
      <c r="F49" s="85"/>
      <c r="G49" s="99">
        <f>'Sch D. Workings'!G150</f>
        <v>0</v>
      </c>
      <c r="H49" s="306">
        <f>IF(OR('Sch D. Workings'!D43="",G49=0),0,(IF((SUMIFS('Sch A. Input'!H41:FJ41,'Sch A. Input'!$H$14:$FJ$14,"Total",'Sch A. Input'!$H$13:$FJ$13,"&lt;="&amp;$I$7))&gt;'Sch D. Workings'!$D$12,MIN('Sch D. Workings'!J150,'Sch D. Workings'!$D$12),'Sch D. Workings'!J150)))</f>
        <v>0</v>
      </c>
      <c r="I49" s="215">
        <f>'Sch D. Workings'!O150</f>
        <v>0</v>
      </c>
      <c r="J49" s="82">
        <f>IFERROR(LOOKUP('Sch D. Workings'!L150,$C$10:$C$14,$B$10:$B$14),0)</f>
        <v>0</v>
      </c>
      <c r="K49" s="99">
        <f>COUNTIFS('Sch D. Workings'!L150,"&gt;"&amp;$D$14)</f>
        <v>0</v>
      </c>
      <c r="L49" s="85"/>
      <c r="M49" s="78">
        <f>'Sch D. Workings'!Q150</f>
        <v>0</v>
      </c>
      <c r="N49" s="306">
        <f>IF(OR('Sch D. Workings'!D43="",$D$7&lt;=I$7,M49=0),0,(IF(H49='Sch D. Workings'!$D$12,"Exceeded Cap",IF((SUMIFS('Sch A. Input'!H41:FJ41,'Sch A. Input'!$H$14:$FJ$14,"Total",'Sch A. Input'!$H$13:$FJ$13,"&lt;="&amp;$O$7))&gt;'Sch D. Workings'!$D$12,MIN('Sch D. Workings'!T150,'Sch D. Workings'!$D$12-H49),'Sch D. Workings'!T150))))</f>
        <v>0</v>
      </c>
      <c r="O49" s="215">
        <f>'Sch D. Workings'!Y150</f>
        <v>0</v>
      </c>
      <c r="P49" s="82">
        <f>IFERROR(LOOKUP('Sch D. Workings'!V150,$C$10:$C$14,$B$10:$B$14),0)</f>
        <v>0</v>
      </c>
      <c r="Q49" s="99">
        <f>COUNTIFS('Sch D. Workings'!V150,"&gt;"&amp;$D$14)</f>
        <v>0</v>
      </c>
      <c r="R49" s="85"/>
      <c r="S49" s="78">
        <f>'Sch D. Workings'!AA150</f>
        <v>0</v>
      </c>
      <c r="T49" s="306">
        <f>IF(OR('Sch D. Workings'!D43="",$D$7&lt;=O$7,S49=0),0,IF(OR(N49="Exceeded Cap",SUM(H49,N49)='Sch D. Workings'!$D$12),"Exceeded cap",IF((SUMIFS('Sch A. Input'!H41:FJ41,'Sch A. Input'!$H$14:$FJ$14,"Total",'Sch A. Input'!$H$13:$FJ$13,"&lt;="&amp;$U$7))&gt;'Sch D. Workings'!$D$12,MIN('Sch D. Workings'!AD150,'Sch D. Workings'!$D$12-N49-H49),'Sch D. Workings'!AD150)))</f>
        <v>0</v>
      </c>
      <c r="U49" s="215">
        <f>'Sch D. Workings'!AI150</f>
        <v>0</v>
      </c>
      <c r="V49" s="82">
        <f>IFERROR(LOOKUP('Sch D. Workings'!AF150,$C$10:$C$14,$B$10:$B$14),0)</f>
        <v>0</v>
      </c>
      <c r="W49" s="99">
        <f>COUNTIFS('Sch D. Workings'!AF150,"&gt;"&amp;$D$14)</f>
        <v>0</v>
      </c>
      <c r="X49" s="85"/>
      <c r="Y49" s="78">
        <f>'Sch D. Workings'!AK150</f>
        <v>0</v>
      </c>
      <c r="Z49" s="306">
        <f>IF(OR('Sch D. Workings'!D43="",$D$7&lt;=U$7,Y49=0),0,IF(OR(T49="Exceeded Cap",N49="Exceeded Cap",SUM(H49,N49,T49)='Sch D. Workings'!$D$12),"Exceeded Cap",IF((SUMIFS('Sch A. Input'!H41:FJ41,'Sch A. Input'!$H$14:$FJ$14,"Total",'Sch A. Input'!$H$13:$FJ$13,"&lt;="&amp;$AA$7))&gt;'Sch D. Workings'!$D$12,MIN('Sch D. Workings'!AN150,'Sch D. Workings'!$D$12-N49-T49-H49),'Sch D. Workings'!AN150)))</f>
        <v>0</v>
      </c>
      <c r="AA49" s="215">
        <f>'Sch D. Workings'!AS150</f>
        <v>0</v>
      </c>
      <c r="AB49" s="82">
        <f>IFERROR(LOOKUP('Sch D. Workings'!AP150,$C$10:$C$14,$B$10:$B$14),0)</f>
        <v>0</v>
      </c>
      <c r="AC49" s="99">
        <f>COUNTIFS('Sch D. Workings'!AP150,"&gt;"&amp;$D$14)</f>
        <v>0</v>
      </c>
    </row>
    <row r="50" spans="3:29" x14ac:dyDescent="0.25">
      <c r="C50" s="81" t="str">
        <f>IF('Sch A. Input'!B42="","",'Sch A. Input'!B42)</f>
        <v/>
      </c>
      <c r="D50" s="81" t="str">
        <f>IF('Sch A. Input'!C42="","",'Sch A. Input'!C42)</f>
        <v/>
      </c>
      <c r="E50" s="85"/>
      <c r="F50" s="85"/>
      <c r="G50" s="99">
        <f>'Sch D. Workings'!G151</f>
        <v>0</v>
      </c>
      <c r="H50" s="306">
        <f>IF(OR('Sch D. Workings'!D44="",G50=0),0,(IF((SUMIFS('Sch A. Input'!H42:FJ42,'Sch A. Input'!$H$14:$FJ$14,"Total",'Sch A. Input'!$H$13:$FJ$13,"&lt;="&amp;$I$7))&gt;'Sch D. Workings'!$D$12,MIN('Sch D. Workings'!J151,'Sch D. Workings'!$D$12),'Sch D. Workings'!J151)))</f>
        <v>0</v>
      </c>
      <c r="I50" s="215">
        <f>'Sch D. Workings'!O151</f>
        <v>0</v>
      </c>
      <c r="J50" s="82">
        <f>IFERROR(LOOKUP('Sch D. Workings'!L151,$C$10:$C$14,$B$10:$B$14),0)</f>
        <v>0</v>
      </c>
      <c r="K50" s="99">
        <f>COUNTIFS('Sch D. Workings'!L151,"&gt;"&amp;$D$14)</f>
        <v>0</v>
      </c>
      <c r="L50" s="85"/>
      <c r="M50" s="78">
        <f>'Sch D. Workings'!Q151</f>
        <v>0</v>
      </c>
      <c r="N50" s="306">
        <f>IF(OR('Sch D. Workings'!D44="",$D$7&lt;=I$7,M50=0),0,(IF(H50='Sch D. Workings'!$D$12,"Exceeded Cap",IF((SUMIFS('Sch A. Input'!H42:FJ42,'Sch A. Input'!$H$14:$FJ$14,"Total",'Sch A. Input'!$H$13:$FJ$13,"&lt;="&amp;$O$7))&gt;'Sch D. Workings'!$D$12,MIN('Sch D. Workings'!T151,'Sch D. Workings'!$D$12-H50),'Sch D. Workings'!T151))))</f>
        <v>0</v>
      </c>
      <c r="O50" s="215">
        <f>'Sch D. Workings'!Y151</f>
        <v>0</v>
      </c>
      <c r="P50" s="82">
        <f>IFERROR(LOOKUP('Sch D. Workings'!V151,$C$10:$C$14,$B$10:$B$14),0)</f>
        <v>0</v>
      </c>
      <c r="Q50" s="99">
        <f>COUNTIFS('Sch D. Workings'!V151,"&gt;"&amp;$D$14)</f>
        <v>0</v>
      </c>
      <c r="R50" s="85"/>
      <c r="S50" s="78">
        <f>'Sch D. Workings'!AA151</f>
        <v>0</v>
      </c>
      <c r="T50" s="306">
        <f>IF(OR('Sch D. Workings'!D44="",$D$7&lt;=O$7,S50=0),0,IF(OR(N50="Exceeded Cap",SUM(H50,N50)='Sch D. Workings'!$D$12),"Exceeded cap",IF((SUMIFS('Sch A. Input'!H42:FJ42,'Sch A. Input'!$H$14:$FJ$14,"Total",'Sch A. Input'!$H$13:$FJ$13,"&lt;="&amp;$U$7))&gt;'Sch D. Workings'!$D$12,MIN('Sch D. Workings'!AD151,'Sch D. Workings'!$D$12-N50-H50),'Sch D. Workings'!AD151)))</f>
        <v>0</v>
      </c>
      <c r="U50" s="215">
        <f>'Sch D. Workings'!AI151</f>
        <v>0</v>
      </c>
      <c r="V50" s="82">
        <f>IFERROR(LOOKUP('Sch D. Workings'!AF151,$C$10:$C$14,$B$10:$B$14),0)</f>
        <v>0</v>
      </c>
      <c r="W50" s="99">
        <f>COUNTIFS('Sch D. Workings'!AF151,"&gt;"&amp;$D$14)</f>
        <v>0</v>
      </c>
      <c r="X50" s="85"/>
      <c r="Y50" s="78">
        <f>'Sch D. Workings'!AK151</f>
        <v>0</v>
      </c>
      <c r="Z50" s="306">
        <f>IF(OR('Sch D. Workings'!D44="",$D$7&lt;=U$7,Y50=0),0,IF(OR(T50="Exceeded Cap",N50="Exceeded Cap",SUM(H50,N50,T50)='Sch D. Workings'!$D$12),"Exceeded Cap",IF((SUMIFS('Sch A. Input'!H42:FJ42,'Sch A. Input'!$H$14:$FJ$14,"Total",'Sch A. Input'!$H$13:$FJ$13,"&lt;="&amp;$AA$7))&gt;'Sch D. Workings'!$D$12,MIN('Sch D. Workings'!AN151,'Sch D. Workings'!$D$12-N50-T50-H50),'Sch D. Workings'!AN151)))</f>
        <v>0</v>
      </c>
      <c r="AA50" s="215">
        <f>'Sch D. Workings'!AS151</f>
        <v>0</v>
      </c>
      <c r="AB50" s="82">
        <f>IFERROR(LOOKUP('Sch D. Workings'!AP151,$C$10:$C$14,$B$10:$B$14),0)</f>
        <v>0</v>
      </c>
      <c r="AC50" s="99">
        <f>COUNTIFS('Sch D. Workings'!AP151,"&gt;"&amp;$D$14)</f>
        <v>0</v>
      </c>
    </row>
    <row r="51" spans="3:29" x14ac:dyDescent="0.25">
      <c r="C51" s="81" t="str">
        <f>IF('Sch A. Input'!B43="","",'Sch A. Input'!B43)</f>
        <v/>
      </c>
      <c r="D51" s="81" t="str">
        <f>IF('Sch A. Input'!C43="","",'Sch A. Input'!C43)</f>
        <v/>
      </c>
      <c r="E51" s="85"/>
      <c r="F51" s="85"/>
      <c r="G51" s="99">
        <f>'Sch D. Workings'!G152</f>
        <v>0</v>
      </c>
      <c r="H51" s="306">
        <f>IF(OR('Sch D. Workings'!D45="",G51=0),0,(IF((SUMIFS('Sch A. Input'!H43:FJ43,'Sch A. Input'!$H$14:$FJ$14,"Total",'Sch A. Input'!$H$13:$FJ$13,"&lt;="&amp;$I$7))&gt;'Sch D. Workings'!$D$12,MIN('Sch D. Workings'!J152,'Sch D. Workings'!$D$12),'Sch D. Workings'!J152)))</f>
        <v>0</v>
      </c>
      <c r="I51" s="215">
        <f>'Sch D. Workings'!O152</f>
        <v>0</v>
      </c>
      <c r="J51" s="82">
        <f>IFERROR(LOOKUP('Sch D. Workings'!L152,$C$10:$C$14,$B$10:$B$14),0)</f>
        <v>0</v>
      </c>
      <c r="K51" s="99">
        <f>COUNTIFS('Sch D. Workings'!L152,"&gt;"&amp;$D$14)</f>
        <v>0</v>
      </c>
      <c r="L51" s="85"/>
      <c r="M51" s="78">
        <f>'Sch D. Workings'!Q152</f>
        <v>0</v>
      </c>
      <c r="N51" s="306">
        <f>IF(OR('Sch D. Workings'!D45="",$D$7&lt;=I$7,M51=0),0,(IF(H51='Sch D. Workings'!$D$12,"Exceeded Cap",IF((SUMIFS('Sch A. Input'!H43:FJ43,'Sch A. Input'!$H$14:$FJ$14,"Total",'Sch A. Input'!$H$13:$FJ$13,"&lt;="&amp;$O$7))&gt;'Sch D. Workings'!$D$12,MIN('Sch D. Workings'!T152,'Sch D. Workings'!$D$12-H51),'Sch D. Workings'!T152))))</f>
        <v>0</v>
      </c>
      <c r="O51" s="215">
        <f>'Sch D. Workings'!Y152</f>
        <v>0</v>
      </c>
      <c r="P51" s="82">
        <f>IFERROR(LOOKUP('Sch D. Workings'!V152,$C$10:$C$14,$B$10:$B$14),0)</f>
        <v>0</v>
      </c>
      <c r="Q51" s="99">
        <f>COUNTIFS('Sch D. Workings'!V152,"&gt;"&amp;$D$14)</f>
        <v>0</v>
      </c>
      <c r="R51" s="85"/>
      <c r="S51" s="78">
        <f>'Sch D. Workings'!AA152</f>
        <v>0</v>
      </c>
      <c r="T51" s="306">
        <f>IF(OR('Sch D. Workings'!D45="",$D$7&lt;=O$7,S51=0),0,IF(OR(N51="Exceeded Cap",SUM(H51,N51)='Sch D. Workings'!$D$12),"Exceeded cap",IF((SUMIFS('Sch A. Input'!H43:FJ43,'Sch A. Input'!$H$14:$FJ$14,"Total",'Sch A. Input'!$H$13:$FJ$13,"&lt;="&amp;$U$7))&gt;'Sch D. Workings'!$D$12,MIN('Sch D. Workings'!AD152,'Sch D. Workings'!$D$12-N51-H51),'Sch D. Workings'!AD152)))</f>
        <v>0</v>
      </c>
      <c r="U51" s="215">
        <f>'Sch D. Workings'!AI152</f>
        <v>0</v>
      </c>
      <c r="V51" s="82">
        <f>IFERROR(LOOKUP('Sch D. Workings'!AF152,$C$10:$C$14,$B$10:$B$14),0)</f>
        <v>0</v>
      </c>
      <c r="W51" s="99">
        <f>COUNTIFS('Sch D. Workings'!AF152,"&gt;"&amp;$D$14)</f>
        <v>0</v>
      </c>
      <c r="X51" s="85"/>
      <c r="Y51" s="78">
        <f>'Sch D. Workings'!AK152</f>
        <v>0</v>
      </c>
      <c r="Z51" s="306">
        <f>IF(OR('Sch D. Workings'!D45="",$D$7&lt;=U$7,Y51=0),0,IF(OR(T51="Exceeded Cap",N51="Exceeded Cap",SUM(H51,N51,T51)='Sch D. Workings'!$D$12),"Exceeded Cap",IF((SUMIFS('Sch A. Input'!H43:FJ43,'Sch A. Input'!$H$14:$FJ$14,"Total",'Sch A. Input'!$H$13:$FJ$13,"&lt;="&amp;$AA$7))&gt;'Sch D. Workings'!$D$12,MIN('Sch D. Workings'!AN152,'Sch D. Workings'!$D$12-N51-T51-H51),'Sch D. Workings'!AN152)))</f>
        <v>0</v>
      </c>
      <c r="AA51" s="215">
        <f>'Sch D. Workings'!AS152</f>
        <v>0</v>
      </c>
      <c r="AB51" s="82">
        <f>IFERROR(LOOKUP('Sch D. Workings'!AP152,$C$10:$C$14,$B$10:$B$14),0)</f>
        <v>0</v>
      </c>
      <c r="AC51" s="99">
        <f>COUNTIFS('Sch D. Workings'!AP152,"&gt;"&amp;$D$14)</f>
        <v>0</v>
      </c>
    </row>
    <row r="52" spans="3:29" x14ac:dyDescent="0.25">
      <c r="C52" s="81" t="str">
        <f>IF('Sch A. Input'!B44="","",'Sch A. Input'!B44)</f>
        <v/>
      </c>
      <c r="D52" s="81" t="str">
        <f>IF('Sch A. Input'!C44="","",'Sch A. Input'!C44)</f>
        <v/>
      </c>
      <c r="E52" s="85"/>
      <c r="F52" s="85"/>
      <c r="G52" s="99">
        <f>'Sch D. Workings'!G153</f>
        <v>0</v>
      </c>
      <c r="H52" s="306">
        <f>IF(OR('Sch D. Workings'!D46="",G52=0),0,(IF((SUMIFS('Sch A. Input'!H44:FJ44,'Sch A. Input'!$H$14:$FJ$14,"Total",'Sch A. Input'!$H$13:$FJ$13,"&lt;="&amp;$I$7))&gt;'Sch D. Workings'!$D$12,MIN('Sch D. Workings'!J153,'Sch D. Workings'!$D$12),'Sch D. Workings'!J153)))</f>
        <v>0</v>
      </c>
      <c r="I52" s="215">
        <f>'Sch D. Workings'!O153</f>
        <v>0</v>
      </c>
      <c r="J52" s="82">
        <f>IFERROR(LOOKUP('Sch D. Workings'!L153,$C$10:$C$14,$B$10:$B$14),0)</f>
        <v>0</v>
      </c>
      <c r="K52" s="99">
        <f>COUNTIFS('Sch D. Workings'!L153,"&gt;"&amp;$D$14)</f>
        <v>0</v>
      </c>
      <c r="L52" s="85"/>
      <c r="M52" s="78">
        <f>'Sch D. Workings'!Q153</f>
        <v>0</v>
      </c>
      <c r="N52" s="306">
        <f>IF(OR('Sch D. Workings'!D46="",$D$7&lt;=I$7,M52=0),0,(IF(H52='Sch D. Workings'!$D$12,"Exceeded Cap",IF((SUMIFS('Sch A. Input'!H44:FJ44,'Sch A. Input'!$H$14:$FJ$14,"Total",'Sch A. Input'!$H$13:$FJ$13,"&lt;="&amp;$O$7))&gt;'Sch D. Workings'!$D$12,MIN('Sch D. Workings'!T153,'Sch D. Workings'!$D$12-H52),'Sch D. Workings'!T153))))</f>
        <v>0</v>
      </c>
      <c r="O52" s="215">
        <f>'Sch D. Workings'!Y153</f>
        <v>0</v>
      </c>
      <c r="P52" s="82">
        <f>IFERROR(LOOKUP('Sch D. Workings'!V153,$C$10:$C$14,$B$10:$B$14),0)</f>
        <v>0</v>
      </c>
      <c r="Q52" s="99">
        <f>COUNTIFS('Sch D. Workings'!V153,"&gt;"&amp;$D$14)</f>
        <v>0</v>
      </c>
      <c r="R52" s="85"/>
      <c r="S52" s="78">
        <f>'Sch D. Workings'!AA153</f>
        <v>0</v>
      </c>
      <c r="T52" s="306">
        <f>IF(OR('Sch D. Workings'!D46="",$D$7&lt;=O$7,S52=0),0,IF(OR(N52="Exceeded Cap",SUM(H52,N52)='Sch D. Workings'!$D$12),"Exceeded cap",IF((SUMIFS('Sch A. Input'!H44:FJ44,'Sch A. Input'!$H$14:$FJ$14,"Total",'Sch A. Input'!$H$13:$FJ$13,"&lt;="&amp;$U$7))&gt;'Sch D. Workings'!$D$12,MIN('Sch D. Workings'!AD153,'Sch D. Workings'!$D$12-N52-H52),'Sch D. Workings'!AD153)))</f>
        <v>0</v>
      </c>
      <c r="U52" s="215">
        <f>'Sch D. Workings'!AI153</f>
        <v>0</v>
      </c>
      <c r="V52" s="82">
        <f>IFERROR(LOOKUP('Sch D. Workings'!AF153,$C$10:$C$14,$B$10:$B$14),0)</f>
        <v>0</v>
      </c>
      <c r="W52" s="99">
        <f>COUNTIFS('Sch D. Workings'!AF153,"&gt;"&amp;$D$14)</f>
        <v>0</v>
      </c>
      <c r="X52" s="85"/>
      <c r="Y52" s="78">
        <f>'Sch D. Workings'!AK153</f>
        <v>0</v>
      </c>
      <c r="Z52" s="306">
        <f>IF(OR('Sch D. Workings'!D46="",$D$7&lt;=U$7,Y52=0),0,IF(OR(T52="Exceeded Cap",N52="Exceeded Cap",SUM(H52,N52,T52)='Sch D. Workings'!$D$12),"Exceeded Cap",IF((SUMIFS('Sch A. Input'!H44:FJ44,'Sch A. Input'!$H$14:$FJ$14,"Total",'Sch A. Input'!$H$13:$FJ$13,"&lt;="&amp;$AA$7))&gt;'Sch D. Workings'!$D$12,MIN('Sch D. Workings'!AN153,'Sch D. Workings'!$D$12-N52-T52-H52),'Sch D. Workings'!AN153)))</f>
        <v>0</v>
      </c>
      <c r="AA52" s="215">
        <f>'Sch D. Workings'!AS153</f>
        <v>0</v>
      </c>
      <c r="AB52" s="82">
        <f>IFERROR(LOOKUP('Sch D. Workings'!AP153,$C$10:$C$14,$B$10:$B$14),0)</f>
        <v>0</v>
      </c>
      <c r="AC52" s="99">
        <f>COUNTIFS('Sch D. Workings'!AP153,"&gt;"&amp;$D$14)</f>
        <v>0</v>
      </c>
    </row>
    <row r="53" spans="3:29" x14ac:dyDescent="0.25">
      <c r="C53" s="81" t="str">
        <f>IF('Sch A. Input'!B45="","",'Sch A. Input'!B45)</f>
        <v/>
      </c>
      <c r="D53" s="81" t="str">
        <f>IF('Sch A. Input'!C45="","",'Sch A. Input'!C45)</f>
        <v/>
      </c>
      <c r="E53" s="85"/>
      <c r="F53" s="85"/>
      <c r="G53" s="99">
        <f>'Sch D. Workings'!G154</f>
        <v>0</v>
      </c>
      <c r="H53" s="306">
        <f>IF(OR('Sch D. Workings'!D47="",G53=0),0,(IF((SUMIFS('Sch A. Input'!H45:FJ45,'Sch A. Input'!$H$14:$FJ$14,"Total",'Sch A. Input'!$H$13:$FJ$13,"&lt;="&amp;$I$7))&gt;'Sch D. Workings'!$D$12,MIN('Sch D. Workings'!J154,'Sch D. Workings'!$D$12),'Sch D. Workings'!J154)))</f>
        <v>0</v>
      </c>
      <c r="I53" s="215">
        <f>'Sch D. Workings'!O154</f>
        <v>0</v>
      </c>
      <c r="J53" s="82">
        <f>IFERROR(LOOKUP('Sch D. Workings'!L154,$C$10:$C$14,$B$10:$B$14),0)</f>
        <v>0</v>
      </c>
      <c r="K53" s="99">
        <f>COUNTIFS('Sch D. Workings'!L154,"&gt;"&amp;$D$14)</f>
        <v>0</v>
      </c>
      <c r="L53" s="85"/>
      <c r="M53" s="78">
        <f>'Sch D. Workings'!Q154</f>
        <v>0</v>
      </c>
      <c r="N53" s="306">
        <f>IF(OR('Sch D. Workings'!D47="",$D$7&lt;=I$7,M53=0),0,(IF(H53='Sch D. Workings'!$D$12,"Exceeded Cap",IF((SUMIFS('Sch A. Input'!H45:FJ45,'Sch A. Input'!$H$14:$FJ$14,"Total",'Sch A. Input'!$H$13:$FJ$13,"&lt;="&amp;$O$7))&gt;'Sch D. Workings'!$D$12,MIN('Sch D. Workings'!T154,'Sch D. Workings'!$D$12-H53),'Sch D. Workings'!T154))))</f>
        <v>0</v>
      </c>
      <c r="O53" s="215">
        <f>'Sch D. Workings'!Y154</f>
        <v>0</v>
      </c>
      <c r="P53" s="82">
        <f>IFERROR(LOOKUP('Sch D. Workings'!V154,$C$10:$C$14,$B$10:$B$14),0)</f>
        <v>0</v>
      </c>
      <c r="Q53" s="99">
        <f>COUNTIFS('Sch D. Workings'!V154,"&gt;"&amp;$D$14)</f>
        <v>0</v>
      </c>
      <c r="R53" s="85"/>
      <c r="S53" s="78">
        <f>'Sch D. Workings'!AA154</f>
        <v>0</v>
      </c>
      <c r="T53" s="306">
        <f>IF(OR('Sch D. Workings'!D47="",$D$7&lt;=O$7,S53=0),0,IF(OR(N53="Exceeded Cap",SUM(H53,N53)='Sch D. Workings'!$D$12),"Exceeded cap",IF((SUMIFS('Sch A. Input'!H45:FJ45,'Sch A. Input'!$H$14:$FJ$14,"Total",'Sch A. Input'!$H$13:$FJ$13,"&lt;="&amp;$U$7))&gt;'Sch D. Workings'!$D$12,MIN('Sch D. Workings'!AD154,'Sch D. Workings'!$D$12-N53-H53),'Sch D. Workings'!AD154)))</f>
        <v>0</v>
      </c>
      <c r="U53" s="215">
        <f>'Sch D. Workings'!AI154</f>
        <v>0</v>
      </c>
      <c r="V53" s="82">
        <f>IFERROR(LOOKUP('Sch D. Workings'!AF154,$C$10:$C$14,$B$10:$B$14),0)</f>
        <v>0</v>
      </c>
      <c r="W53" s="99">
        <f>COUNTIFS('Sch D. Workings'!AF154,"&gt;"&amp;$D$14)</f>
        <v>0</v>
      </c>
      <c r="X53" s="85"/>
      <c r="Y53" s="78">
        <f>'Sch D. Workings'!AK154</f>
        <v>0</v>
      </c>
      <c r="Z53" s="306">
        <f>IF(OR('Sch D. Workings'!D47="",$D$7&lt;=U$7,Y53=0),0,IF(OR(T53="Exceeded Cap",N53="Exceeded Cap",SUM(H53,N53,T53)='Sch D. Workings'!$D$12),"Exceeded Cap",IF((SUMIFS('Sch A. Input'!H45:FJ45,'Sch A. Input'!$H$14:$FJ$14,"Total",'Sch A. Input'!$H$13:$FJ$13,"&lt;="&amp;$AA$7))&gt;'Sch D. Workings'!$D$12,MIN('Sch D. Workings'!AN154,'Sch D. Workings'!$D$12-N53-T53-H53),'Sch D. Workings'!AN154)))</f>
        <v>0</v>
      </c>
      <c r="AA53" s="215">
        <f>'Sch D. Workings'!AS154</f>
        <v>0</v>
      </c>
      <c r="AB53" s="82">
        <f>IFERROR(LOOKUP('Sch D. Workings'!AP154,$C$10:$C$14,$B$10:$B$14),0)</f>
        <v>0</v>
      </c>
      <c r="AC53" s="99">
        <f>COUNTIFS('Sch D. Workings'!AP154,"&gt;"&amp;$D$14)</f>
        <v>0</v>
      </c>
    </row>
    <row r="54" spans="3:29" x14ac:dyDescent="0.25">
      <c r="C54" s="81" t="str">
        <f>IF('Sch A. Input'!B46="","",'Sch A. Input'!B46)</f>
        <v/>
      </c>
      <c r="D54" s="81" t="str">
        <f>IF('Sch A. Input'!C46="","",'Sch A. Input'!C46)</f>
        <v/>
      </c>
      <c r="E54" s="85"/>
      <c r="F54" s="85"/>
      <c r="G54" s="99">
        <f>'Sch D. Workings'!G155</f>
        <v>0</v>
      </c>
      <c r="H54" s="306">
        <f>IF(OR('Sch D. Workings'!D48="",G54=0),0,(IF((SUMIFS('Sch A. Input'!H46:FJ46,'Sch A. Input'!$H$14:$FJ$14,"Total",'Sch A. Input'!$H$13:$FJ$13,"&lt;="&amp;$I$7))&gt;'Sch D. Workings'!$D$12,MIN('Sch D. Workings'!J155,'Sch D. Workings'!$D$12),'Sch D. Workings'!J155)))</f>
        <v>0</v>
      </c>
      <c r="I54" s="215">
        <f>'Sch D. Workings'!O155</f>
        <v>0</v>
      </c>
      <c r="J54" s="82">
        <f>IFERROR(LOOKUP('Sch D. Workings'!L155,$C$10:$C$14,$B$10:$B$14),0)</f>
        <v>0</v>
      </c>
      <c r="K54" s="99">
        <f>COUNTIFS('Sch D. Workings'!L155,"&gt;"&amp;$D$14)</f>
        <v>0</v>
      </c>
      <c r="L54" s="85"/>
      <c r="M54" s="78">
        <f>'Sch D. Workings'!Q155</f>
        <v>0</v>
      </c>
      <c r="N54" s="306">
        <f>IF(OR('Sch D. Workings'!D48="",$D$7&lt;=I$7,M54=0),0,(IF(H54='Sch D. Workings'!$D$12,"Exceeded Cap",IF((SUMIFS('Sch A. Input'!H46:FJ46,'Sch A. Input'!$H$14:$FJ$14,"Total",'Sch A. Input'!$H$13:$FJ$13,"&lt;="&amp;$O$7))&gt;'Sch D. Workings'!$D$12,MIN('Sch D. Workings'!T155,'Sch D. Workings'!$D$12-H54),'Sch D. Workings'!T155))))</f>
        <v>0</v>
      </c>
      <c r="O54" s="215">
        <f>'Sch D. Workings'!Y155</f>
        <v>0</v>
      </c>
      <c r="P54" s="82">
        <f>IFERROR(LOOKUP('Sch D. Workings'!V155,$C$10:$C$14,$B$10:$B$14),0)</f>
        <v>0</v>
      </c>
      <c r="Q54" s="99">
        <f>COUNTIFS('Sch D. Workings'!V155,"&gt;"&amp;$D$14)</f>
        <v>0</v>
      </c>
      <c r="R54" s="85"/>
      <c r="S54" s="78">
        <f>'Sch D. Workings'!AA155</f>
        <v>0</v>
      </c>
      <c r="T54" s="306">
        <f>IF(OR('Sch D. Workings'!D48="",$D$7&lt;=O$7,S54=0),0,IF(OR(N54="Exceeded Cap",SUM(H54,N54)='Sch D. Workings'!$D$12),"Exceeded cap",IF((SUMIFS('Sch A. Input'!H46:FJ46,'Sch A. Input'!$H$14:$FJ$14,"Total",'Sch A. Input'!$H$13:$FJ$13,"&lt;="&amp;$U$7))&gt;'Sch D. Workings'!$D$12,MIN('Sch D. Workings'!AD155,'Sch D. Workings'!$D$12-N54-H54),'Sch D. Workings'!AD155)))</f>
        <v>0</v>
      </c>
      <c r="U54" s="215">
        <f>'Sch D. Workings'!AI155</f>
        <v>0</v>
      </c>
      <c r="V54" s="82">
        <f>IFERROR(LOOKUP('Sch D. Workings'!AF155,$C$10:$C$14,$B$10:$B$14),0)</f>
        <v>0</v>
      </c>
      <c r="W54" s="99">
        <f>COUNTIFS('Sch D. Workings'!AF155,"&gt;"&amp;$D$14)</f>
        <v>0</v>
      </c>
      <c r="X54" s="85"/>
      <c r="Y54" s="78">
        <f>'Sch D. Workings'!AK155</f>
        <v>0</v>
      </c>
      <c r="Z54" s="306">
        <f>IF(OR('Sch D. Workings'!D48="",$D$7&lt;=U$7,Y54=0),0,IF(OR(T54="Exceeded Cap",N54="Exceeded Cap",SUM(H54,N54,T54)='Sch D. Workings'!$D$12),"Exceeded Cap",IF((SUMIFS('Sch A. Input'!H46:FJ46,'Sch A. Input'!$H$14:$FJ$14,"Total",'Sch A. Input'!$H$13:$FJ$13,"&lt;="&amp;$AA$7))&gt;'Sch D. Workings'!$D$12,MIN('Sch D. Workings'!AN155,'Sch D. Workings'!$D$12-N54-T54-H54),'Sch D. Workings'!AN155)))</f>
        <v>0</v>
      </c>
      <c r="AA54" s="215">
        <f>'Sch D. Workings'!AS155</f>
        <v>0</v>
      </c>
      <c r="AB54" s="82">
        <f>IFERROR(LOOKUP('Sch D. Workings'!AP155,$C$10:$C$14,$B$10:$B$14),0)</f>
        <v>0</v>
      </c>
      <c r="AC54" s="99">
        <f>COUNTIFS('Sch D. Workings'!AP155,"&gt;"&amp;$D$14)</f>
        <v>0</v>
      </c>
    </row>
    <row r="55" spans="3:29" x14ac:dyDescent="0.25">
      <c r="C55" s="81" t="str">
        <f>IF('Sch A. Input'!B47="","",'Sch A. Input'!B47)</f>
        <v/>
      </c>
      <c r="D55" s="81" t="str">
        <f>IF('Sch A. Input'!C47="","",'Sch A. Input'!C47)</f>
        <v/>
      </c>
      <c r="E55" s="85"/>
      <c r="F55" s="85"/>
      <c r="G55" s="99">
        <f>'Sch D. Workings'!G156</f>
        <v>0</v>
      </c>
      <c r="H55" s="306">
        <f>IF(OR('Sch D. Workings'!D49="",G55=0),0,(IF((SUMIFS('Sch A. Input'!H47:FJ47,'Sch A. Input'!$H$14:$FJ$14,"Total",'Sch A. Input'!$H$13:$FJ$13,"&lt;="&amp;$I$7))&gt;'Sch D. Workings'!$D$12,MIN('Sch D. Workings'!J156,'Sch D. Workings'!$D$12),'Sch D. Workings'!J156)))</f>
        <v>0</v>
      </c>
      <c r="I55" s="215">
        <f>'Sch D. Workings'!O156</f>
        <v>0</v>
      </c>
      <c r="J55" s="82">
        <f>IFERROR(LOOKUP('Sch D. Workings'!L156,$C$10:$C$14,$B$10:$B$14),0)</f>
        <v>0</v>
      </c>
      <c r="K55" s="99">
        <f>COUNTIFS('Sch D. Workings'!L156,"&gt;"&amp;$D$14)</f>
        <v>0</v>
      </c>
      <c r="L55" s="85"/>
      <c r="M55" s="78">
        <f>'Sch D. Workings'!Q156</f>
        <v>0</v>
      </c>
      <c r="N55" s="306">
        <f>IF(OR('Sch D. Workings'!D49="",$D$7&lt;=I$7,M55=0),0,(IF(H55='Sch D. Workings'!$D$12,"Exceeded Cap",IF((SUMIFS('Sch A. Input'!H47:FJ47,'Sch A. Input'!$H$14:$FJ$14,"Total",'Sch A. Input'!$H$13:$FJ$13,"&lt;="&amp;$O$7))&gt;'Sch D. Workings'!$D$12,MIN('Sch D. Workings'!T156,'Sch D. Workings'!$D$12-H55),'Sch D. Workings'!T156))))</f>
        <v>0</v>
      </c>
      <c r="O55" s="215">
        <f>'Sch D. Workings'!Y156</f>
        <v>0</v>
      </c>
      <c r="P55" s="82">
        <f>IFERROR(LOOKUP('Sch D. Workings'!V156,$C$10:$C$14,$B$10:$B$14),0)</f>
        <v>0</v>
      </c>
      <c r="Q55" s="99">
        <f>COUNTIFS('Sch D. Workings'!V156,"&gt;"&amp;$D$14)</f>
        <v>0</v>
      </c>
      <c r="R55" s="85"/>
      <c r="S55" s="78">
        <f>'Sch D. Workings'!AA156</f>
        <v>0</v>
      </c>
      <c r="T55" s="306">
        <f>IF(OR('Sch D. Workings'!D49="",$D$7&lt;=O$7,S55=0),0,IF(OR(N55="Exceeded Cap",SUM(H55,N55)='Sch D. Workings'!$D$12),"Exceeded cap",IF((SUMIFS('Sch A. Input'!H47:FJ47,'Sch A. Input'!$H$14:$FJ$14,"Total",'Sch A. Input'!$H$13:$FJ$13,"&lt;="&amp;$U$7))&gt;'Sch D. Workings'!$D$12,MIN('Sch D. Workings'!AD156,'Sch D. Workings'!$D$12-N55-H55),'Sch D. Workings'!AD156)))</f>
        <v>0</v>
      </c>
      <c r="U55" s="215">
        <f>'Sch D. Workings'!AI156</f>
        <v>0</v>
      </c>
      <c r="V55" s="82">
        <f>IFERROR(LOOKUP('Sch D. Workings'!AF156,$C$10:$C$14,$B$10:$B$14),0)</f>
        <v>0</v>
      </c>
      <c r="W55" s="99">
        <f>COUNTIFS('Sch D. Workings'!AF156,"&gt;"&amp;$D$14)</f>
        <v>0</v>
      </c>
      <c r="X55" s="85"/>
      <c r="Y55" s="78">
        <f>'Sch D. Workings'!AK156</f>
        <v>0</v>
      </c>
      <c r="Z55" s="306">
        <f>IF(OR('Sch D. Workings'!D49="",$D$7&lt;=U$7,Y55=0),0,IF(OR(T55="Exceeded Cap",N55="Exceeded Cap",SUM(H55,N55,T55)='Sch D. Workings'!$D$12),"Exceeded Cap",IF((SUMIFS('Sch A. Input'!H47:FJ47,'Sch A. Input'!$H$14:$FJ$14,"Total",'Sch A. Input'!$H$13:$FJ$13,"&lt;="&amp;$AA$7))&gt;'Sch D. Workings'!$D$12,MIN('Sch D. Workings'!AN156,'Sch D. Workings'!$D$12-N55-T55-H55),'Sch D. Workings'!AN156)))</f>
        <v>0</v>
      </c>
      <c r="AA55" s="215">
        <f>'Sch D. Workings'!AS156</f>
        <v>0</v>
      </c>
      <c r="AB55" s="82">
        <f>IFERROR(LOOKUP('Sch D. Workings'!AP156,$C$10:$C$14,$B$10:$B$14),0)</f>
        <v>0</v>
      </c>
      <c r="AC55" s="99">
        <f>COUNTIFS('Sch D. Workings'!AP156,"&gt;"&amp;$D$14)</f>
        <v>0</v>
      </c>
    </row>
    <row r="56" spans="3:29" x14ac:dyDescent="0.25">
      <c r="C56" s="81" t="str">
        <f>IF('Sch A. Input'!B48="","",'Sch A. Input'!B48)</f>
        <v/>
      </c>
      <c r="D56" s="81" t="str">
        <f>IF('Sch A. Input'!C48="","",'Sch A. Input'!C48)</f>
        <v/>
      </c>
      <c r="E56" s="85"/>
      <c r="F56" s="85"/>
      <c r="G56" s="99">
        <f>'Sch D. Workings'!G157</f>
        <v>0</v>
      </c>
      <c r="H56" s="306">
        <f>IF(OR('Sch D. Workings'!D50="",G56=0),0,(IF((SUMIFS('Sch A. Input'!H48:FJ48,'Sch A. Input'!$H$14:$FJ$14,"Total",'Sch A. Input'!$H$13:$FJ$13,"&lt;="&amp;$I$7))&gt;'Sch D. Workings'!$D$12,MIN('Sch D. Workings'!J157,'Sch D. Workings'!$D$12),'Sch D. Workings'!J157)))</f>
        <v>0</v>
      </c>
      <c r="I56" s="215">
        <f>'Sch D. Workings'!O157</f>
        <v>0</v>
      </c>
      <c r="J56" s="82">
        <f>IFERROR(LOOKUP('Sch D. Workings'!L157,$C$10:$C$14,$B$10:$B$14),0)</f>
        <v>0</v>
      </c>
      <c r="K56" s="99">
        <f>COUNTIFS('Sch D. Workings'!L157,"&gt;"&amp;$D$14)</f>
        <v>0</v>
      </c>
      <c r="L56" s="85"/>
      <c r="M56" s="78">
        <f>'Sch D. Workings'!Q157</f>
        <v>0</v>
      </c>
      <c r="N56" s="306">
        <f>IF(OR('Sch D. Workings'!D50="",$D$7&lt;=I$7,M56=0),0,(IF(H56='Sch D. Workings'!$D$12,"Exceeded Cap",IF((SUMIFS('Sch A. Input'!H48:FJ48,'Sch A. Input'!$H$14:$FJ$14,"Total",'Sch A. Input'!$H$13:$FJ$13,"&lt;="&amp;$O$7))&gt;'Sch D. Workings'!$D$12,MIN('Sch D. Workings'!T157,'Sch D. Workings'!$D$12-H56),'Sch D. Workings'!T157))))</f>
        <v>0</v>
      </c>
      <c r="O56" s="215">
        <f>'Sch D. Workings'!Y157</f>
        <v>0</v>
      </c>
      <c r="P56" s="82">
        <f>IFERROR(LOOKUP('Sch D. Workings'!V157,$C$10:$C$14,$B$10:$B$14),0)</f>
        <v>0</v>
      </c>
      <c r="Q56" s="99">
        <f>COUNTIFS('Sch D. Workings'!V157,"&gt;"&amp;$D$14)</f>
        <v>0</v>
      </c>
      <c r="R56" s="85"/>
      <c r="S56" s="78">
        <f>'Sch D. Workings'!AA157</f>
        <v>0</v>
      </c>
      <c r="T56" s="306">
        <f>IF(OR('Sch D. Workings'!D50="",$D$7&lt;=O$7,S56=0),0,IF(OR(N56="Exceeded Cap",SUM(H56,N56)='Sch D. Workings'!$D$12),"Exceeded cap",IF((SUMIFS('Sch A. Input'!H48:FJ48,'Sch A. Input'!$H$14:$FJ$14,"Total",'Sch A. Input'!$H$13:$FJ$13,"&lt;="&amp;$U$7))&gt;'Sch D. Workings'!$D$12,MIN('Sch D. Workings'!AD157,'Sch D. Workings'!$D$12-N56-H56),'Sch D. Workings'!AD157)))</f>
        <v>0</v>
      </c>
      <c r="U56" s="215">
        <f>'Sch D. Workings'!AI157</f>
        <v>0</v>
      </c>
      <c r="V56" s="82">
        <f>IFERROR(LOOKUP('Sch D. Workings'!AF157,$C$10:$C$14,$B$10:$B$14),0)</f>
        <v>0</v>
      </c>
      <c r="W56" s="99">
        <f>COUNTIFS('Sch D. Workings'!AF157,"&gt;"&amp;$D$14)</f>
        <v>0</v>
      </c>
      <c r="X56" s="85"/>
      <c r="Y56" s="78">
        <f>'Sch D. Workings'!AK157</f>
        <v>0</v>
      </c>
      <c r="Z56" s="306">
        <f>IF(OR('Sch D. Workings'!D50="",$D$7&lt;=U$7,Y56=0),0,IF(OR(T56="Exceeded Cap",N56="Exceeded Cap",SUM(H56,N56,T56)='Sch D. Workings'!$D$12),"Exceeded Cap",IF((SUMIFS('Sch A. Input'!H48:FJ48,'Sch A. Input'!$H$14:$FJ$14,"Total",'Sch A. Input'!$H$13:$FJ$13,"&lt;="&amp;$AA$7))&gt;'Sch D. Workings'!$D$12,MIN('Sch D. Workings'!AN157,'Sch D. Workings'!$D$12-N56-T56-H56),'Sch D. Workings'!AN157)))</f>
        <v>0</v>
      </c>
      <c r="AA56" s="215">
        <f>'Sch D. Workings'!AS157</f>
        <v>0</v>
      </c>
      <c r="AB56" s="82">
        <f>IFERROR(LOOKUP('Sch D. Workings'!AP157,$C$10:$C$14,$B$10:$B$14),0)</f>
        <v>0</v>
      </c>
      <c r="AC56" s="99">
        <f>COUNTIFS('Sch D. Workings'!AP157,"&gt;"&amp;$D$14)</f>
        <v>0</v>
      </c>
    </row>
    <row r="57" spans="3:29" x14ac:dyDescent="0.25">
      <c r="C57" s="81" t="str">
        <f>IF('Sch A. Input'!B49="","",'Sch A. Input'!B49)</f>
        <v/>
      </c>
      <c r="D57" s="81" t="str">
        <f>IF('Sch A. Input'!C49="","",'Sch A. Input'!C49)</f>
        <v/>
      </c>
      <c r="E57" s="85"/>
      <c r="F57" s="85"/>
      <c r="G57" s="99">
        <f>'Sch D. Workings'!G158</f>
        <v>0</v>
      </c>
      <c r="H57" s="306">
        <f>IF(OR('Sch D. Workings'!D51="",G57=0),0,(IF((SUMIFS('Sch A. Input'!H49:FJ49,'Sch A. Input'!$H$14:$FJ$14,"Total",'Sch A. Input'!$H$13:$FJ$13,"&lt;="&amp;$I$7))&gt;'Sch D. Workings'!$D$12,MIN('Sch D. Workings'!J158,'Sch D. Workings'!$D$12),'Sch D. Workings'!J158)))</f>
        <v>0</v>
      </c>
      <c r="I57" s="215">
        <f>'Sch D. Workings'!O158</f>
        <v>0</v>
      </c>
      <c r="J57" s="82">
        <f>IFERROR(LOOKUP('Sch D. Workings'!L158,$C$10:$C$14,$B$10:$B$14),0)</f>
        <v>0</v>
      </c>
      <c r="K57" s="99">
        <f>COUNTIFS('Sch D. Workings'!L158,"&gt;"&amp;$D$14)</f>
        <v>0</v>
      </c>
      <c r="L57" s="85"/>
      <c r="M57" s="78">
        <f>'Sch D. Workings'!Q158</f>
        <v>0</v>
      </c>
      <c r="N57" s="306">
        <f>IF(OR('Sch D. Workings'!D51="",$D$7&lt;=I$7,M57=0),0,(IF(H57='Sch D. Workings'!$D$12,"Exceeded Cap",IF((SUMIFS('Sch A. Input'!H49:FJ49,'Sch A. Input'!$H$14:$FJ$14,"Total",'Sch A. Input'!$H$13:$FJ$13,"&lt;="&amp;$O$7))&gt;'Sch D. Workings'!$D$12,MIN('Sch D. Workings'!T158,'Sch D. Workings'!$D$12-H57),'Sch D. Workings'!T158))))</f>
        <v>0</v>
      </c>
      <c r="O57" s="215">
        <f>'Sch D. Workings'!Y158</f>
        <v>0</v>
      </c>
      <c r="P57" s="82">
        <f>IFERROR(LOOKUP('Sch D. Workings'!V158,$C$10:$C$14,$B$10:$B$14),0)</f>
        <v>0</v>
      </c>
      <c r="Q57" s="99">
        <f>COUNTIFS('Sch D. Workings'!V158,"&gt;"&amp;$D$14)</f>
        <v>0</v>
      </c>
      <c r="R57" s="85"/>
      <c r="S57" s="78">
        <f>'Sch D. Workings'!AA158</f>
        <v>0</v>
      </c>
      <c r="T57" s="306">
        <f>IF(OR('Sch D. Workings'!D51="",$D$7&lt;=O$7,S57=0),0,IF(OR(N57="Exceeded Cap",SUM(H57,N57)='Sch D. Workings'!$D$12),"Exceeded cap",IF((SUMIFS('Sch A. Input'!H49:FJ49,'Sch A. Input'!$H$14:$FJ$14,"Total",'Sch A. Input'!$H$13:$FJ$13,"&lt;="&amp;$U$7))&gt;'Sch D. Workings'!$D$12,MIN('Sch D. Workings'!AD158,'Sch D. Workings'!$D$12-N57-H57),'Sch D. Workings'!AD158)))</f>
        <v>0</v>
      </c>
      <c r="U57" s="215">
        <f>'Sch D. Workings'!AI158</f>
        <v>0</v>
      </c>
      <c r="V57" s="82">
        <f>IFERROR(LOOKUP('Sch D. Workings'!AF158,$C$10:$C$14,$B$10:$B$14),0)</f>
        <v>0</v>
      </c>
      <c r="W57" s="99">
        <f>COUNTIFS('Sch D. Workings'!AF158,"&gt;"&amp;$D$14)</f>
        <v>0</v>
      </c>
      <c r="X57" s="85"/>
      <c r="Y57" s="78">
        <f>'Sch D. Workings'!AK158</f>
        <v>0</v>
      </c>
      <c r="Z57" s="306">
        <f>IF(OR('Sch D. Workings'!D51="",$D$7&lt;=U$7,Y57=0),0,IF(OR(T57="Exceeded Cap",N57="Exceeded Cap",SUM(H57,N57,T57)='Sch D. Workings'!$D$12),"Exceeded Cap",IF((SUMIFS('Sch A. Input'!H49:FJ49,'Sch A. Input'!$H$14:$FJ$14,"Total",'Sch A. Input'!$H$13:$FJ$13,"&lt;="&amp;$AA$7))&gt;'Sch D. Workings'!$D$12,MIN('Sch D. Workings'!AN158,'Sch D. Workings'!$D$12-N57-T57-H57),'Sch D. Workings'!AN158)))</f>
        <v>0</v>
      </c>
      <c r="AA57" s="215">
        <f>'Sch D. Workings'!AS158</f>
        <v>0</v>
      </c>
      <c r="AB57" s="82">
        <f>IFERROR(LOOKUP('Sch D. Workings'!AP158,$C$10:$C$14,$B$10:$B$14),0)</f>
        <v>0</v>
      </c>
      <c r="AC57" s="99">
        <f>COUNTIFS('Sch D. Workings'!AP158,"&gt;"&amp;$D$14)</f>
        <v>0</v>
      </c>
    </row>
    <row r="58" spans="3:29" x14ac:dyDescent="0.25">
      <c r="C58" s="81" t="str">
        <f>IF('Sch A. Input'!B50="","",'Sch A. Input'!B50)</f>
        <v/>
      </c>
      <c r="D58" s="81" t="str">
        <f>IF('Sch A. Input'!C50="","",'Sch A. Input'!C50)</f>
        <v/>
      </c>
      <c r="E58" s="85"/>
      <c r="F58" s="85"/>
      <c r="G58" s="99">
        <f>'Sch D. Workings'!G159</f>
        <v>0</v>
      </c>
      <c r="H58" s="306">
        <f>IF(OR('Sch D. Workings'!D52="",G58=0),0,(IF((SUMIFS('Sch A. Input'!H50:FJ50,'Sch A. Input'!$H$14:$FJ$14,"Total",'Sch A. Input'!$H$13:$FJ$13,"&lt;="&amp;$I$7))&gt;'Sch D. Workings'!$D$12,MIN('Sch D. Workings'!J159,'Sch D. Workings'!$D$12),'Sch D. Workings'!J159)))</f>
        <v>0</v>
      </c>
      <c r="I58" s="215">
        <f>'Sch D. Workings'!O159</f>
        <v>0</v>
      </c>
      <c r="J58" s="82">
        <f>IFERROR(LOOKUP('Sch D. Workings'!L159,$C$10:$C$14,$B$10:$B$14),0)</f>
        <v>0</v>
      </c>
      <c r="K58" s="99">
        <f>COUNTIFS('Sch D. Workings'!L159,"&gt;"&amp;$D$14)</f>
        <v>0</v>
      </c>
      <c r="L58" s="85"/>
      <c r="M58" s="78">
        <f>'Sch D. Workings'!Q159</f>
        <v>0</v>
      </c>
      <c r="N58" s="306">
        <f>IF(OR('Sch D. Workings'!D52="",$D$7&lt;=I$7,M58=0),0,(IF(H58='Sch D. Workings'!$D$12,"Exceeded Cap",IF((SUMIFS('Sch A. Input'!H50:FJ50,'Sch A. Input'!$H$14:$FJ$14,"Total",'Sch A. Input'!$H$13:$FJ$13,"&lt;="&amp;$O$7))&gt;'Sch D. Workings'!$D$12,MIN('Sch D. Workings'!T159,'Sch D. Workings'!$D$12-H58),'Sch D. Workings'!T159))))</f>
        <v>0</v>
      </c>
      <c r="O58" s="215">
        <f>'Sch D. Workings'!Y159</f>
        <v>0</v>
      </c>
      <c r="P58" s="82">
        <f>IFERROR(LOOKUP('Sch D. Workings'!V159,$C$10:$C$14,$B$10:$B$14),0)</f>
        <v>0</v>
      </c>
      <c r="Q58" s="99">
        <f>COUNTIFS('Sch D. Workings'!V159,"&gt;"&amp;$D$14)</f>
        <v>0</v>
      </c>
      <c r="R58" s="85"/>
      <c r="S58" s="78">
        <f>'Sch D. Workings'!AA159</f>
        <v>0</v>
      </c>
      <c r="T58" s="306">
        <f>IF(OR('Sch D. Workings'!D52="",$D$7&lt;=O$7,S58=0),0,IF(OR(N58="Exceeded Cap",SUM(H58,N58)='Sch D. Workings'!$D$12),"Exceeded cap",IF((SUMIFS('Sch A. Input'!H50:FJ50,'Sch A. Input'!$H$14:$FJ$14,"Total",'Sch A. Input'!$H$13:$FJ$13,"&lt;="&amp;$U$7))&gt;'Sch D. Workings'!$D$12,MIN('Sch D. Workings'!AD159,'Sch D. Workings'!$D$12-N58-H58),'Sch D. Workings'!AD159)))</f>
        <v>0</v>
      </c>
      <c r="U58" s="215">
        <f>'Sch D. Workings'!AI159</f>
        <v>0</v>
      </c>
      <c r="V58" s="82">
        <f>IFERROR(LOOKUP('Sch D. Workings'!AF159,$C$10:$C$14,$B$10:$B$14),0)</f>
        <v>0</v>
      </c>
      <c r="W58" s="99">
        <f>COUNTIFS('Sch D. Workings'!AF159,"&gt;"&amp;$D$14)</f>
        <v>0</v>
      </c>
      <c r="X58" s="85"/>
      <c r="Y58" s="78">
        <f>'Sch D. Workings'!AK159</f>
        <v>0</v>
      </c>
      <c r="Z58" s="306">
        <f>IF(OR('Sch D. Workings'!D52="",$D$7&lt;=U$7,Y58=0),0,IF(OR(T58="Exceeded Cap",N58="Exceeded Cap",SUM(H58,N58,T58)='Sch D. Workings'!$D$12),"Exceeded Cap",IF((SUMIFS('Sch A. Input'!H50:FJ50,'Sch A. Input'!$H$14:$FJ$14,"Total",'Sch A. Input'!$H$13:$FJ$13,"&lt;="&amp;$AA$7))&gt;'Sch D. Workings'!$D$12,MIN('Sch D. Workings'!AN159,'Sch D. Workings'!$D$12-N58-T58-H58),'Sch D. Workings'!AN159)))</f>
        <v>0</v>
      </c>
      <c r="AA58" s="215">
        <f>'Sch D. Workings'!AS159</f>
        <v>0</v>
      </c>
      <c r="AB58" s="82">
        <f>IFERROR(LOOKUP('Sch D. Workings'!AP159,$C$10:$C$14,$B$10:$B$14),0)</f>
        <v>0</v>
      </c>
      <c r="AC58" s="99">
        <f>COUNTIFS('Sch D. Workings'!AP159,"&gt;"&amp;$D$14)</f>
        <v>0</v>
      </c>
    </row>
    <row r="59" spans="3:29" x14ac:dyDescent="0.25">
      <c r="C59" s="81" t="str">
        <f>IF('Sch A. Input'!B51="","",'Sch A. Input'!B51)</f>
        <v/>
      </c>
      <c r="D59" s="81" t="str">
        <f>IF('Sch A. Input'!C51="","",'Sch A. Input'!C51)</f>
        <v/>
      </c>
      <c r="E59" s="85"/>
      <c r="F59" s="85"/>
      <c r="G59" s="99">
        <f>'Sch D. Workings'!G160</f>
        <v>0</v>
      </c>
      <c r="H59" s="306">
        <f>IF(OR('Sch D. Workings'!D53="",G59=0),0,(IF((SUMIFS('Sch A. Input'!H51:FJ51,'Sch A. Input'!$H$14:$FJ$14,"Total",'Sch A. Input'!$H$13:$FJ$13,"&lt;="&amp;$I$7))&gt;'Sch D. Workings'!$D$12,MIN('Sch D. Workings'!J160,'Sch D. Workings'!$D$12),'Sch D. Workings'!J160)))</f>
        <v>0</v>
      </c>
      <c r="I59" s="215">
        <f>'Sch D. Workings'!O160</f>
        <v>0</v>
      </c>
      <c r="J59" s="82">
        <f>IFERROR(LOOKUP('Sch D. Workings'!L160,$C$10:$C$14,$B$10:$B$14),0)</f>
        <v>0</v>
      </c>
      <c r="K59" s="99">
        <f>COUNTIFS('Sch D. Workings'!L160,"&gt;"&amp;$D$14)</f>
        <v>0</v>
      </c>
      <c r="L59" s="85"/>
      <c r="M59" s="78">
        <f>'Sch D. Workings'!Q160</f>
        <v>0</v>
      </c>
      <c r="N59" s="306">
        <f>IF(OR('Sch D. Workings'!D53="",$D$7&lt;=I$7,M59=0),0,(IF(H59='Sch D. Workings'!$D$12,"Exceeded Cap",IF((SUMIFS('Sch A. Input'!H51:FJ51,'Sch A. Input'!$H$14:$FJ$14,"Total",'Sch A. Input'!$H$13:$FJ$13,"&lt;="&amp;$O$7))&gt;'Sch D. Workings'!$D$12,MIN('Sch D. Workings'!T160,'Sch D. Workings'!$D$12-H59),'Sch D. Workings'!T160))))</f>
        <v>0</v>
      </c>
      <c r="O59" s="215">
        <f>'Sch D. Workings'!Y160</f>
        <v>0</v>
      </c>
      <c r="P59" s="82">
        <f>IFERROR(LOOKUP('Sch D. Workings'!V160,$C$10:$C$14,$B$10:$B$14),0)</f>
        <v>0</v>
      </c>
      <c r="Q59" s="99">
        <f>COUNTIFS('Sch D. Workings'!V160,"&gt;"&amp;$D$14)</f>
        <v>0</v>
      </c>
      <c r="R59" s="85"/>
      <c r="S59" s="78">
        <f>'Sch D. Workings'!AA160</f>
        <v>0</v>
      </c>
      <c r="T59" s="306">
        <f>IF(OR('Sch D. Workings'!D53="",$D$7&lt;=O$7,S59=0),0,IF(OR(N59="Exceeded Cap",SUM(H59,N59)='Sch D. Workings'!$D$12),"Exceeded cap",IF((SUMIFS('Sch A. Input'!H51:FJ51,'Sch A. Input'!$H$14:$FJ$14,"Total",'Sch A. Input'!$H$13:$FJ$13,"&lt;="&amp;$U$7))&gt;'Sch D. Workings'!$D$12,MIN('Sch D. Workings'!AD160,'Sch D. Workings'!$D$12-N59-H59),'Sch D. Workings'!AD160)))</f>
        <v>0</v>
      </c>
      <c r="U59" s="215">
        <f>'Sch D. Workings'!AI160</f>
        <v>0</v>
      </c>
      <c r="V59" s="82">
        <f>IFERROR(LOOKUP('Sch D. Workings'!AF160,$C$10:$C$14,$B$10:$B$14),0)</f>
        <v>0</v>
      </c>
      <c r="W59" s="99">
        <f>COUNTIFS('Sch D. Workings'!AF160,"&gt;"&amp;$D$14)</f>
        <v>0</v>
      </c>
      <c r="X59" s="85"/>
      <c r="Y59" s="78">
        <f>'Sch D. Workings'!AK160</f>
        <v>0</v>
      </c>
      <c r="Z59" s="306">
        <f>IF(OR('Sch D. Workings'!D53="",$D$7&lt;=U$7,Y59=0),0,IF(OR(T59="Exceeded Cap",N59="Exceeded Cap",SUM(H59,N59,T59)='Sch D. Workings'!$D$12),"Exceeded Cap",IF((SUMIFS('Sch A. Input'!H51:FJ51,'Sch A. Input'!$H$14:$FJ$14,"Total",'Sch A. Input'!$H$13:$FJ$13,"&lt;="&amp;$AA$7))&gt;'Sch D. Workings'!$D$12,MIN('Sch D. Workings'!AN160,'Sch D. Workings'!$D$12-N59-T59-H59),'Sch D. Workings'!AN160)))</f>
        <v>0</v>
      </c>
      <c r="AA59" s="215">
        <f>'Sch D. Workings'!AS160</f>
        <v>0</v>
      </c>
      <c r="AB59" s="82">
        <f>IFERROR(LOOKUP('Sch D. Workings'!AP160,$C$10:$C$14,$B$10:$B$14),0)</f>
        <v>0</v>
      </c>
      <c r="AC59" s="99">
        <f>COUNTIFS('Sch D. Workings'!AP160,"&gt;"&amp;$D$14)</f>
        <v>0</v>
      </c>
    </row>
    <row r="60" spans="3:29" x14ac:dyDescent="0.25">
      <c r="C60" s="81" t="str">
        <f>IF('Sch A. Input'!B52="","",'Sch A. Input'!B52)</f>
        <v/>
      </c>
      <c r="D60" s="81" t="str">
        <f>IF('Sch A. Input'!C52="","",'Sch A. Input'!C52)</f>
        <v/>
      </c>
      <c r="E60" s="85"/>
      <c r="F60" s="85"/>
      <c r="G60" s="99">
        <f>'Sch D. Workings'!G161</f>
        <v>0</v>
      </c>
      <c r="H60" s="306">
        <f>IF(OR('Sch D. Workings'!D54="",G60=0),0,(IF((SUMIFS('Sch A. Input'!H52:FJ52,'Sch A. Input'!$H$14:$FJ$14,"Total",'Sch A. Input'!$H$13:$FJ$13,"&lt;="&amp;$I$7))&gt;'Sch D. Workings'!$D$12,MIN('Sch D. Workings'!J161,'Sch D. Workings'!$D$12),'Sch D. Workings'!J161)))</f>
        <v>0</v>
      </c>
      <c r="I60" s="215">
        <f>'Sch D. Workings'!O161</f>
        <v>0</v>
      </c>
      <c r="J60" s="82">
        <f>IFERROR(LOOKUP('Sch D. Workings'!L161,$C$10:$C$14,$B$10:$B$14),0)</f>
        <v>0</v>
      </c>
      <c r="K60" s="99">
        <f>COUNTIFS('Sch D. Workings'!L161,"&gt;"&amp;$D$14)</f>
        <v>0</v>
      </c>
      <c r="L60" s="85"/>
      <c r="M60" s="78">
        <f>'Sch D. Workings'!Q161</f>
        <v>0</v>
      </c>
      <c r="N60" s="306">
        <f>IF(OR('Sch D. Workings'!D54="",$D$7&lt;=I$7,M60=0),0,(IF(H60='Sch D. Workings'!$D$12,"Exceeded Cap",IF((SUMIFS('Sch A. Input'!H52:FJ52,'Sch A. Input'!$H$14:$FJ$14,"Total",'Sch A. Input'!$H$13:$FJ$13,"&lt;="&amp;$O$7))&gt;'Sch D. Workings'!$D$12,MIN('Sch D. Workings'!T161,'Sch D. Workings'!$D$12-H60),'Sch D. Workings'!T161))))</f>
        <v>0</v>
      </c>
      <c r="O60" s="215">
        <f>'Sch D. Workings'!Y161</f>
        <v>0</v>
      </c>
      <c r="P60" s="82">
        <f>IFERROR(LOOKUP('Sch D. Workings'!V161,$C$10:$C$14,$B$10:$B$14),0)</f>
        <v>0</v>
      </c>
      <c r="Q60" s="99">
        <f>COUNTIFS('Sch D. Workings'!V161,"&gt;"&amp;$D$14)</f>
        <v>0</v>
      </c>
      <c r="R60" s="85"/>
      <c r="S60" s="78">
        <f>'Sch D. Workings'!AA161</f>
        <v>0</v>
      </c>
      <c r="T60" s="306">
        <f>IF(OR('Sch D. Workings'!D54="",$D$7&lt;=O$7,S60=0),0,IF(OR(N60="Exceeded Cap",SUM(H60,N60)='Sch D. Workings'!$D$12),"Exceeded cap",IF((SUMIFS('Sch A. Input'!H52:FJ52,'Sch A. Input'!$H$14:$FJ$14,"Total",'Sch A. Input'!$H$13:$FJ$13,"&lt;="&amp;$U$7))&gt;'Sch D. Workings'!$D$12,MIN('Sch D. Workings'!AD161,'Sch D. Workings'!$D$12-N60-H60),'Sch D. Workings'!AD161)))</f>
        <v>0</v>
      </c>
      <c r="U60" s="215">
        <f>'Sch D. Workings'!AI161</f>
        <v>0</v>
      </c>
      <c r="V60" s="82">
        <f>IFERROR(LOOKUP('Sch D. Workings'!AF161,$C$10:$C$14,$B$10:$B$14),0)</f>
        <v>0</v>
      </c>
      <c r="W60" s="99">
        <f>COUNTIFS('Sch D. Workings'!AF161,"&gt;"&amp;$D$14)</f>
        <v>0</v>
      </c>
      <c r="X60" s="85"/>
      <c r="Y60" s="78">
        <f>'Sch D. Workings'!AK161</f>
        <v>0</v>
      </c>
      <c r="Z60" s="306">
        <f>IF(OR('Sch D. Workings'!D54="",$D$7&lt;=U$7,Y60=0),0,IF(OR(T60="Exceeded Cap",N60="Exceeded Cap",SUM(H60,N60,T60)='Sch D. Workings'!$D$12),"Exceeded Cap",IF((SUMIFS('Sch A. Input'!H52:FJ52,'Sch A. Input'!$H$14:$FJ$14,"Total",'Sch A. Input'!$H$13:$FJ$13,"&lt;="&amp;$AA$7))&gt;'Sch D. Workings'!$D$12,MIN('Sch D. Workings'!AN161,'Sch D. Workings'!$D$12-N60-T60-H60),'Sch D. Workings'!AN161)))</f>
        <v>0</v>
      </c>
      <c r="AA60" s="215">
        <f>'Sch D. Workings'!AS161</f>
        <v>0</v>
      </c>
      <c r="AB60" s="82">
        <f>IFERROR(LOOKUP('Sch D. Workings'!AP161,$C$10:$C$14,$B$10:$B$14),0)</f>
        <v>0</v>
      </c>
      <c r="AC60" s="99">
        <f>COUNTIFS('Sch D. Workings'!AP161,"&gt;"&amp;$D$14)</f>
        <v>0</v>
      </c>
    </row>
    <row r="61" spans="3:29" x14ac:dyDescent="0.25">
      <c r="C61" s="81" t="str">
        <f>IF('Sch A. Input'!B53="","",'Sch A. Input'!B53)</f>
        <v/>
      </c>
      <c r="D61" s="81" t="str">
        <f>IF('Sch A. Input'!C53="","",'Sch A. Input'!C53)</f>
        <v/>
      </c>
      <c r="E61" s="85"/>
      <c r="F61" s="85"/>
      <c r="G61" s="99">
        <f>'Sch D. Workings'!G162</f>
        <v>0</v>
      </c>
      <c r="H61" s="306">
        <f>IF(OR('Sch D. Workings'!D55="",G61=0),0,(IF((SUMIFS('Sch A. Input'!H53:FJ53,'Sch A. Input'!$H$14:$FJ$14,"Total",'Sch A. Input'!$H$13:$FJ$13,"&lt;="&amp;$I$7))&gt;'Sch D. Workings'!$D$12,MIN('Sch D. Workings'!J162,'Sch D. Workings'!$D$12),'Sch D. Workings'!J162)))</f>
        <v>0</v>
      </c>
      <c r="I61" s="215">
        <f>'Sch D. Workings'!O162</f>
        <v>0</v>
      </c>
      <c r="J61" s="82">
        <f>IFERROR(LOOKUP('Sch D. Workings'!L162,$C$10:$C$14,$B$10:$B$14),0)</f>
        <v>0</v>
      </c>
      <c r="K61" s="99">
        <f>COUNTIFS('Sch D. Workings'!L162,"&gt;"&amp;$D$14)</f>
        <v>0</v>
      </c>
      <c r="L61" s="85"/>
      <c r="M61" s="78">
        <f>'Sch D. Workings'!Q162</f>
        <v>0</v>
      </c>
      <c r="N61" s="306">
        <f>IF(OR('Sch D. Workings'!D55="",$D$7&lt;=I$7,M61=0),0,(IF(H61='Sch D. Workings'!$D$12,"Exceeded Cap",IF((SUMIFS('Sch A. Input'!H53:FJ53,'Sch A. Input'!$H$14:$FJ$14,"Total",'Sch A. Input'!$H$13:$FJ$13,"&lt;="&amp;$O$7))&gt;'Sch D. Workings'!$D$12,MIN('Sch D. Workings'!T162,'Sch D. Workings'!$D$12-H61),'Sch D. Workings'!T162))))</f>
        <v>0</v>
      </c>
      <c r="O61" s="215">
        <f>'Sch D. Workings'!Y162</f>
        <v>0</v>
      </c>
      <c r="P61" s="82">
        <f>IFERROR(LOOKUP('Sch D. Workings'!V162,$C$10:$C$14,$B$10:$B$14),0)</f>
        <v>0</v>
      </c>
      <c r="Q61" s="99">
        <f>COUNTIFS('Sch D. Workings'!V162,"&gt;"&amp;$D$14)</f>
        <v>0</v>
      </c>
      <c r="R61" s="85"/>
      <c r="S61" s="78">
        <f>'Sch D. Workings'!AA162</f>
        <v>0</v>
      </c>
      <c r="T61" s="306">
        <f>IF(OR('Sch D. Workings'!D55="",$D$7&lt;=O$7,S61=0),0,IF(OR(N61="Exceeded Cap",SUM(H61,N61)='Sch D. Workings'!$D$12),"Exceeded cap",IF((SUMIFS('Sch A. Input'!H53:FJ53,'Sch A. Input'!$H$14:$FJ$14,"Total",'Sch A. Input'!$H$13:$FJ$13,"&lt;="&amp;$U$7))&gt;'Sch D. Workings'!$D$12,MIN('Sch D. Workings'!AD162,'Sch D. Workings'!$D$12-N61-H61),'Sch D. Workings'!AD162)))</f>
        <v>0</v>
      </c>
      <c r="U61" s="215">
        <f>'Sch D. Workings'!AI162</f>
        <v>0</v>
      </c>
      <c r="V61" s="82">
        <f>IFERROR(LOOKUP('Sch D. Workings'!AF162,$C$10:$C$14,$B$10:$B$14),0)</f>
        <v>0</v>
      </c>
      <c r="W61" s="99">
        <f>COUNTIFS('Sch D. Workings'!AF162,"&gt;"&amp;$D$14)</f>
        <v>0</v>
      </c>
      <c r="X61" s="85"/>
      <c r="Y61" s="78">
        <f>'Sch D. Workings'!AK162</f>
        <v>0</v>
      </c>
      <c r="Z61" s="306">
        <f>IF(OR('Sch D. Workings'!D55="",$D$7&lt;=U$7,Y61=0),0,IF(OR(T61="Exceeded Cap",N61="Exceeded Cap",SUM(H61,N61,T61)='Sch D. Workings'!$D$12),"Exceeded Cap",IF((SUMIFS('Sch A. Input'!H53:FJ53,'Sch A. Input'!$H$14:$FJ$14,"Total",'Sch A. Input'!$H$13:$FJ$13,"&lt;="&amp;$AA$7))&gt;'Sch D. Workings'!$D$12,MIN('Sch D. Workings'!AN162,'Sch D. Workings'!$D$12-N61-T61-H61),'Sch D. Workings'!AN162)))</f>
        <v>0</v>
      </c>
      <c r="AA61" s="215">
        <f>'Sch D. Workings'!AS162</f>
        <v>0</v>
      </c>
      <c r="AB61" s="82">
        <f>IFERROR(LOOKUP('Sch D. Workings'!AP162,$C$10:$C$14,$B$10:$B$14),0)</f>
        <v>0</v>
      </c>
      <c r="AC61" s="99">
        <f>COUNTIFS('Sch D. Workings'!AP162,"&gt;"&amp;$D$14)</f>
        <v>0</v>
      </c>
    </row>
    <row r="62" spans="3:29" x14ac:dyDescent="0.25">
      <c r="C62" s="81" t="str">
        <f>IF('Sch A. Input'!B54="","",'Sch A. Input'!B54)</f>
        <v/>
      </c>
      <c r="D62" s="81" t="str">
        <f>IF('Sch A. Input'!C54="","",'Sch A. Input'!C54)</f>
        <v/>
      </c>
      <c r="E62" s="85"/>
      <c r="F62" s="85"/>
      <c r="G62" s="99">
        <f>'Sch D. Workings'!G163</f>
        <v>0</v>
      </c>
      <c r="H62" s="306">
        <f>IF(OR('Sch D. Workings'!D56="",G62=0),0,(IF((SUMIFS('Sch A. Input'!H54:FJ54,'Sch A. Input'!$H$14:$FJ$14,"Total",'Sch A. Input'!$H$13:$FJ$13,"&lt;="&amp;$I$7))&gt;'Sch D. Workings'!$D$12,MIN('Sch D. Workings'!J163,'Sch D. Workings'!$D$12),'Sch D. Workings'!J163)))</f>
        <v>0</v>
      </c>
      <c r="I62" s="215">
        <f>'Sch D. Workings'!O163</f>
        <v>0</v>
      </c>
      <c r="J62" s="82">
        <f>IFERROR(LOOKUP('Sch D. Workings'!L163,$C$10:$C$14,$B$10:$B$14),0)</f>
        <v>0</v>
      </c>
      <c r="K62" s="99">
        <f>COUNTIFS('Sch D. Workings'!L163,"&gt;"&amp;$D$14)</f>
        <v>0</v>
      </c>
      <c r="L62" s="85"/>
      <c r="M62" s="78">
        <f>'Sch D. Workings'!Q163</f>
        <v>0</v>
      </c>
      <c r="N62" s="306">
        <f>IF(OR('Sch D. Workings'!D56="",$D$7&lt;=I$7,M62=0),0,(IF(H62='Sch D. Workings'!$D$12,"Exceeded Cap",IF((SUMIFS('Sch A. Input'!H54:FJ54,'Sch A. Input'!$H$14:$FJ$14,"Total",'Sch A. Input'!$H$13:$FJ$13,"&lt;="&amp;$O$7))&gt;'Sch D. Workings'!$D$12,MIN('Sch D. Workings'!T163,'Sch D. Workings'!$D$12-H62),'Sch D. Workings'!T163))))</f>
        <v>0</v>
      </c>
      <c r="O62" s="215">
        <f>'Sch D. Workings'!Y163</f>
        <v>0</v>
      </c>
      <c r="P62" s="82">
        <f>IFERROR(LOOKUP('Sch D. Workings'!V163,$C$10:$C$14,$B$10:$B$14),0)</f>
        <v>0</v>
      </c>
      <c r="Q62" s="99">
        <f>COUNTIFS('Sch D. Workings'!V163,"&gt;"&amp;$D$14)</f>
        <v>0</v>
      </c>
      <c r="R62" s="85"/>
      <c r="S62" s="78">
        <f>'Sch D. Workings'!AA163</f>
        <v>0</v>
      </c>
      <c r="T62" s="306">
        <f>IF(OR('Sch D. Workings'!D56="",$D$7&lt;=O$7,S62=0),0,IF(OR(N62="Exceeded Cap",SUM(H62,N62)='Sch D. Workings'!$D$12),"Exceeded cap",IF((SUMIFS('Sch A. Input'!H54:FJ54,'Sch A. Input'!$H$14:$FJ$14,"Total",'Sch A. Input'!$H$13:$FJ$13,"&lt;="&amp;$U$7))&gt;'Sch D. Workings'!$D$12,MIN('Sch D. Workings'!AD163,'Sch D. Workings'!$D$12-N62-H62),'Sch D. Workings'!AD163)))</f>
        <v>0</v>
      </c>
      <c r="U62" s="215">
        <f>'Sch D. Workings'!AI163</f>
        <v>0</v>
      </c>
      <c r="V62" s="82">
        <f>IFERROR(LOOKUP('Sch D. Workings'!AF163,$C$10:$C$14,$B$10:$B$14),0)</f>
        <v>0</v>
      </c>
      <c r="W62" s="99">
        <f>COUNTIFS('Sch D. Workings'!AF163,"&gt;"&amp;$D$14)</f>
        <v>0</v>
      </c>
      <c r="X62" s="85"/>
      <c r="Y62" s="78">
        <f>'Sch D. Workings'!AK163</f>
        <v>0</v>
      </c>
      <c r="Z62" s="306">
        <f>IF(OR('Sch D. Workings'!D56="",$D$7&lt;=U$7,Y62=0),0,IF(OR(T62="Exceeded Cap",N62="Exceeded Cap",SUM(H62,N62,T62)='Sch D. Workings'!$D$12),"Exceeded Cap",IF((SUMIFS('Sch A. Input'!H54:FJ54,'Sch A. Input'!$H$14:$FJ$14,"Total",'Sch A. Input'!$H$13:$FJ$13,"&lt;="&amp;$AA$7))&gt;'Sch D. Workings'!$D$12,MIN('Sch D. Workings'!AN163,'Sch D. Workings'!$D$12-N62-T62-H62),'Sch D. Workings'!AN163)))</f>
        <v>0</v>
      </c>
      <c r="AA62" s="215">
        <f>'Sch D. Workings'!AS163</f>
        <v>0</v>
      </c>
      <c r="AB62" s="82">
        <f>IFERROR(LOOKUP('Sch D. Workings'!AP163,$C$10:$C$14,$B$10:$B$14),0)</f>
        <v>0</v>
      </c>
      <c r="AC62" s="99">
        <f>COUNTIFS('Sch D. Workings'!AP163,"&gt;"&amp;$D$14)</f>
        <v>0</v>
      </c>
    </row>
    <row r="63" spans="3:29" x14ac:dyDescent="0.25">
      <c r="C63" s="81" t="str">
        <f>IF('Sch A. Input'!B55="","",'Sch A. Input'!B55)</f>
        <v/>
      </c>
      <c r="D63" s="81" t="str">
        <f>IF('Sch A. Input'!C55="","",'Sch A. Input'!C55)</f>
        <v/>
      </c>
      <c r="E63" s="85"/>
      <c r="F63" s="85"/>
      <c r="G63" s="99">
        <f>'Sch D. Workings'!G164</f>
        <v>0</v>
      </c>
      <c r="H63" s="306">
        <f>IF(OR('Sch D. Workings'!D57="",G63=0),0,(IF((SUMIFS('Sch A. Input'!H55:FJ55,'Sch A. Input'!$H$14:$FJ$14,"Total",'Sch A. Input'!$H$13:$FJ$13,"&lt;="&amp;$I$7))&gt;'Sch D. Workings'!$D$12,MIN('Sch D. Workings'!J164,'Sch D. Workings'!$D$12),'Sch D. Workings'!J164)))</f>
        <v>0</v>
      </c>
      <c r="I63" s="215">
        <f>'Sch D. Workings'!O164</f>
        <v>0</v>
      </c>
      <c r="J63" s="82">
        <f>IFERROR(LOOKUP('Sch D. Workings'!L164,$C$10:$C$14,$B$10:$B$14),0)</f>
        <v>0</v>
      </c>
      <c r="K63" s="99">
        <f>COUNTIFS('Sch D. Workings'!L164,"&gt;"&amp;$D$14)</f>
        <v>0</v>
      </c>
      <c r="L63" s="85"/>
      <c r="M63" s="78">
        <f>'Sch D. Workings'!Q164</f>
        <v>0</v>
      </c>
      <c r="N63" s="306">
        <f>IF(OR('Sch D. Workings'!D57="",$D$7&lt;=I$7,M63=0),0,(IF(H63='Sch D. Workings'!$D$12,"Exceeded Cap",IF((SUMIFS('Sch A. Input'!H55:FJ55,'Sch A. Input'!$H$14:$FJ$14,"Total",'Sch A. Input'!$H$13:$FJ$13,"&lt;="&amp;$O$7))&gt;'Sch D. Workings'!$D$12,MIN('Sch D. Workings'!T164,'Sch D. Workings'!$D$12-H63),'Sch D. Workings'!T164))))</f>
        <v>0</v>
      </c>
      <c r="O63" s="215">
        <f>'Sch D. Workings'!Y164</f>
        <v>0</v>
      </c>
      <c r="P63" s="82">
        <f>IFERROR(LOOKUP('Sch D. Workings'!V164,$C$10:$C$14,$B$10:$B$14),0)</f>
        <v>0</v>
      </c>
      <c r="Q63" s="99">
        <f>COUNTIFS('Sch D. Workings'!V164,"&gt;"&amp;$D$14)</f>
        <v>0</v>
      </c>
      <c r="R63" s="85"/>
      <c r="S63" s="78">
        <f>'Sch D. Workings'!AA164</f>
        <v>0</v>
      </c>
      <c r="T63" s="306">
        <f>IF(OR('Sch D. Workings'!D57="",$D$7&lt;=O$7,S63=0),0,IF(OR(N63="Exceeded Cap",SUM(H63,N63)='Sch D. Workings'!$D$12),"Exceeded cap",IF((SUMIFS('Sch A. Input'!H55:FJ55,'Sch A. Input'!$H$14:$FJ$14,"Total",'Sch A. Input'!$H$13:$FJ$13,"&lt;="&amp;$U$7))&gt;'Sch D. Workings'!$D$12,MIN('Sch D. Workings'!AD164,'Sch D. Workings'!$D$12-N63-H63),'Sch D. Workings'!AD164)))</f>
        <v>0</v>
      </c>
      <c r="U63" s="215">
        <f>'Sch D. Workings'!AI164</f>
        <v>0</v>
      </c>
      <c r="V63" s="82">
        <f>IFERROR(LOOKUP('Sch D. Workings'!AF164,$C$10:$C$14,$B$10:$B$14),0)</f>
        <v>0</v>
      </c>
      <c r="W63" s="99">
        <f>COUNTIFS('Sch D. Workings'!AF164,"&gt;"&amp;$D$14)</f>
        <v>0</v>
      </c>
      <c r="X63" s="85"/>
      <c r="Y63" s="78">
        <f>'Sch D. Workings'!AK164</f>
        <v>0</v>
      </c>
      <c r="Z63" s="306">
        <f>IF(OR('Sch D. Workings'!D57="",$D$7&lt;=U$7,Y63=0),0,IF(OR(T63="Exceeded Cap",N63="Exceeded Cap",SUM(H63,N63,T63)='Sch D. Workings'!$D$12),"Exceeded Cap",IF((SUMIFS('Sch A. Input'!H55:FJ55,'Sch A. Input'!$H$14:$FJ$14,"Total",'Sch A. Input'!$H$13:$FJ$13,"&lt;="&amp;$AA$7))&gt;'Sch D. Workings'!$D$12,MIN('Sch D. Workings'!AN164,'Sch D. Workings'!$D$12-N63-T63-H63),'Sch D. Workings'!AN164)))</f>
        <v>0</v>
      </c>
      <c r="AA63" s="215">
        <f>'Sch D. Workings'!AS164</f>
        <v>0</v>
      </c>
      <c r="AB63" s="82">
        <f>IFERROR(LOOKUP('Sch D. Workings'!AP164,$C$10:$C$14,$B$10:$B$14),0)</f>
        <v>0</v>
      </c>
      <c r="AC63" s="99">
        <f>COUNTIFS('Sch D. Workings'!AP164,"&gt;"&amp;$D$14)</f>
        <v>0</v>
      </c>
    </row>
    <row r="64" spans="3:29" x14ac:dyDescent="0.25">
      <c r="C64" s="81" t="str">
        <f>IF('Sch A. Input'!B56="","",'Sch A. Input'!B56)</f>
        <v/>
      </c>
      <c r="D64" s="81" t="str">
        <f>IF('Sch A. Input'!C56="","",'Sch A. Input'!C56)</f>
        <v/>
      </c>
      <c r="E64" s="85"/>
      <c r="F64" s="85"/>
      <c r="G64" s="99">
        <f>'Sch D. Workings'!G165</f>
        <v>0</v>
      </c>
      <c r="H64" s="306">
        <f>IF(OR('Sch D. Workings'!D58="",G64=0),0,(IF((SUMIFS('Sch A. Input'!H56:FJ56,'Sch A. Input'!$H$14:$FJ$14,"Total",'Sch A. Input'!$H$13:$FJ$13,"&lt;="&amp;$I$7))&gt;'Sch D. Workings'!$D$12,MIN('Sch D. Workings'!J165,'Sch D. Workings'!$D$12),'Sch D. Workings'!J165)))</f>
        <v>0</v>
      </c>
      <c r="I64" s="215">
        <f>'Sch D. Workings'!O165</f>
        <v>0</v>
      </c>
      <c r="J64" s="82">
        <f>IFERROR(LOOKUP('Sch D. Workings'!L165,$C$10:$C$14,$B$10:$B$14),0)</f>
        <v>0</v>
      </c>
      <c r="K64" s="99">
        <f>COUNTIFS('Sch D. Workings'!L165,"&gt;"&amp;$D$14)</f>
        <v>0</v>
      </c>
      <c r="L64" s="85"/>
      <c r="M64" s="78">
        <f>'Sch D. Workings'!Q165</f>
        <v>0</v>
      </c>
      <c r="N64" s="306">
        <f>IF(OR('Sch D. Workings'!D58="",$D$7&lt;=I$7,M64=0),0,(IF(H64='Sch D. Workings'!$D$12,"Exceeded Cap",IF((SUMIFS('Sch A. Input'!H56:FJ56,'Sch A. Input'!$H$14:$FJ$14,"Total",'Sch A. Input'!$H$13:$FJ$13,"&lt;="&amp;$O$7))&gt;'Sch D. Workings'!$D$12,MIN('Sch D. Workings'!T165,'Sch D. Workings'!$D$12-H64),'Sch D. Workings'!T165))))</f>
        <v>0</v>
      </c>
      <c r="O64" s="215">
        <f>'Sch D. Workings'!Y165</f>
        <v>0</v>
      </c>
      <c r="P64" s="82">
        <f>IFERROR(LOOKUP('Sch D. Workings'!V165,$C$10:$C$14,$B$10:$B$14),0)</f>
        <v>0</v>
      </c>
      <c r="Q64" s="99">
        <f>COUNTIFS('Sch D. Workings'!V165,"&gt;"&amp;$D$14)</f>
        <v>0</v>
      </c>
      <c r="R64" s="85"/>
      <c r="S64" s="78">
        <f>'Sch D. Workings'!AA165</f>
        <v>0</v>
      </c>
      <c r="T64" s="306">
        <f>IF(OR('Sch D. Workings'!D58="",$D$7&lt;=O$7,S64=0),0,IF(OR(N64="Exceeded Cap",SUM(H64,N64)='Sch D. Workings'!$D$12),"Exceeded cap",IF((SUMIFS('Sch A. Input'!H56:FJ56,'Sch A. Input'!$H$14:$FJ$14,"Total",'Sch A. Input'!$H$13:$FJ$13,"&lt;="&amp;$U$7))&gt;'Sch D. Workings'!$D$12,MIN('Sch D. Workings'!AD165,'Sch D. Workings'!$D$12-N64-H64),'Sch D. Workings'!AD165)))</f>
        <v>0</v>
      </c>
      <c r="U64" s="215">
        <f>'Sch D. Workings'!AI165</f>
        <v>0</v>
      </c>
      <c r="V64" s="82">
        <f>IFERROR(LOOKUP('Sch D. Workings'!AF165,$C$10:$C$14,$B$10:$B$14),0)</f>
        <v>0</v>
      </c>
      <c r="W64" s="99">
        <f>COUNTIFS('Sch D. Workings'!AF165,"&gt;"&amp;$D$14)</f>
        <v>0</v>
      </c>
      <c r="X64" s="85"/>
      <c r="Y64" s="78">
        <f>'Sch D. Workings'!AK165</f>
        <v>0</v>
      </c>
      <c r="Z64" s="306">
        <f>IF(OR('Sch D. Workings'!D58="",$D$7&lt;=U$7,Y64=0),0,IF(OR(T64="Exceeded Cap",N64="Exceeded Cap",SUM(H64,N64,T64)='Sch D. Workings'!$D$12),"Exceeded Cap",IF((SUMIFS('Sch A. Input'!H56:FJ56,'Sch A. Input'!$H$14:$FJ$14,"Total",'Sch A. Input'!$H$13:$FJ$13,"&lt;="&amp;$AA$7))&gt;'Sch D. Workings'!$D$12,MIN('Sch D. Workings'!AN165,'Sch D. Workings'!$D$12-N64-T64-H64),'Sch D. Workings'!AN165)))</f>
        <v>0</v>
      </c>
      <c r="AA64" s="215">
        <f>'Sch D. Workings'!AS165</f>
        <v>0</v>
      </c>
      <c r="AB64" s="82">
        <f>IFERROR(LOOKUP('Sch D. Workings'!AP165,$C$10:$C$14,$B$10:$B$14),0)</f>
        <v>0</v>
      </c>
      <c r="AC64" s="99">
        <f>COUNTIFS('Sch D. Workings'!AP165,"&gt;"&amp;$D$14)</f>
        <v>0</v>
      </c>
    </row>
    <row r="65" spans="3:29" x14ac:dyDescent="0.25">
      <c r="C65" s="81" t="str">
        <f>IF('Sch A. Input'!B57="","",'Sch A. Input'!B57)</f>
        <v/>
      </c>
      <c r="D65" s="81" t="str">
        <f>IF('Sch A. Input'!C57="","",'Sch A. Input'!C57)</f>
        <v/>
      </c>
      <c r="E65" s="85"/>
      <c r="F65" s="85"/>
      <c r="G65" s="99">
        <f>'Sch D. Workings'!G166</f>
        <v>0</v>
      </c>
      <c r="H65" s="306">
        <f>IF(OR('Sch D. Workings'!D59="",G65=0),0,(IF((SUMIFS('Sch A. Input'!H57:FJ57,'Sch A. Input'!$H$14:$FJ$14,"Total",'Sch A. Input'!$H$13:$FJ$13,"&lt;="&amp;$I$7))&gt;'Sch D. Workings'!$D$12,MIN('Sch D. Workings'!J166,'Sch D. Workings'!$D$12),'Sch D. Workings'!J166)))</f>
        <v>0</v>
      </c>
      <c r="I65" s="215">
        <f>'Sch D. Workings'!O166</f>
        <v>0</v>
      </c>
      <c r="J65" s="82">
        <f>IFERROR(LOOKUP('Sch D. Workings'!L166,$C$10:$C$14,$B$10:$B$14),0)</f>
        <v>0</v>
      </c>
      <c r="K65" s="99">
        <f>COUNTIFS('Sch D. Workings'!L166,"&gt;"&amp;$D$14)</f>
        <v>0</v>
      </c>
      <c r="L65" s="85"/>
      <c r="M65" s="78">
        <f>'Sch D. Workings'!Q166</f>
        <v>0</v>
      </c>
      <c r="N65" s="306">
        <f>IF(OR('Sch D. Workings'!D59="",$D$7&lt;=I$7,M65=0),0,(IF(H65='Sch D. Workings'!$D$12,"Exceeded Cap",IF((SUMIFS('Sch A. Input'!H57:FJ57,'Sch A. Input'!$H$14:$FJ$14,"Total",'Sch A. Input'!$H$13:$FJ$13,"&lt;="&amp;$O$7))&gt;'Sch D. Workings'!$D$12,MIN('Sch D. Workings'!T166,'Sch D. Workings'!$D$12-H65),'Sch D. Workings'!T166))))</f>
        <v>0</v>
      </c>
      <c r="O65" s="215">
        <f>'Sch D. Workings'!Y166</f>
        <v>0</v>
      </c>
      <c r="P65" s="82">
        <f>IFERROR(LOOKUP('Sch D. Workings'!V166,$C$10:$C$14,$B$10:$B$14),0)</f>
        <v>0</v>
      </c>
      <c r="Q65" s="99">
        <f>COUNTIFS('Sch D. Workings'!V166,"&gt;"&amp;$D$14)</f>
        <v>0</v>
      </c>
      <c r="R65" s="85"/>
      <c r="S65" s="78">
        <f>'Sch D. Workings'!AA166</f>
        <v>0</v>
      </c>
      <c r="T65" s="306">
        <f>IF(OR('Sch D. Workings'!D59="",$D$7&lt;=O$7,S65=0),0,IF(OR(N65="Exceeded Cap",SUM(H65,N65)='Sch D. Workings'!$D$12),"Exceeded cap",IF((SUMIFS('Sch A. Input'!H57:FJ57,'Sch A. Input'!$H$14:$FJ$14,"Total",'Sch A. Input'!$H$13:$FJ$13,"&lt;="&amp;$U$7))&gt;'Sch D. Workings'!$D$12,MIN('Sch D. Workings'!AD166,'Sch D. Workings'!$D$12-N65-H65),'Sch D. Workings'!AD166)))</f>
        <v>0</v>
      </c>
      <c r="U65" s="215">
        <f>'Sch D. Workings'!AI166</f>
        <v>0</v>
      </c>
      <c r="V65" s="82">
        <f>IFERROR(LOOKUP('Sch D. Workings'!AF166,$C$10:$C$14,$B$10:$B$14),0)</f>
        <v>0</v>
      </c>
      <c r="W65" s="99">
        <f>COUNTIFS('Sch D. Workings'!AF166,"&gt;"&amp;$D$14)</f>
        <v>0</v>
      </c>
      <c r="X65" s="85"/>
      <c r="Y65" s="78">
        <f>'Sch D. Workings'!AK166</f>
        <v>0</v>
      </c>
      <c r="Z65" s="306">
        <f>IF(OR('Sch D. Workings'!D59="",$D$7&lt;=U$7,Y65=0),0,IF(OR(T65="Exceeded Cap",N65="Exceeded Cap",SUM(H65,N65,T65)='Sch D. Workings'!$D$12),"Exceeded Cap",IF((SUMIFS('Sch A. Input'!H57:FJ57,'Sch A. Input'!$H$14:$FJ$14,"Total",'Sch A. Input'!$H$13:$FJ$13,"&lt;="&amp;$AA$7))&gt;'Sch D. Workings'!$D$12,MIN('Sch D. Workings'!AN166,'Sch D. Workings'!$D$12-N65-T65-H65),'Sch D. Workings'!AN166)))</f>
        <v>0</v>
      </c>
      <c r="AA65" s="215">
        <f>'Sch D. Workings'!AS166</f>
        <v>0</v>
      </c>
      <c r="AB65" s="82">
        <f>IFERROR(LOOKUP('Sch D. Workings'!AP166,$C$10:$C$14,$B$10:$B$14),0)</f>
        <v>0</v>
      </c>
      <c r="AC65" s="99">
        <f>COUNTIFS('Sch D. Workings'!AP166,"&gt;"&amp;$D$14)</f>
        <v>0</v>
      </c>
    </row>
    <row r="66" spans="3:29" x14ac:dyDescent="0.25">
      <c r="C66" s="81" t="str">
        <f>IF('Sch A. Input'!B58="","",'Sch A. Input'!B58)</f>
        <v/>
      </c>
      <c r="D66" s="81" t="str">
        <f>IF('Sch A. Input'!C58="","",'Sch A. Input'!C58)</f>
        <v/>
      </c>
      <c r="E66" s="85"/>
      <c r="F66" s="85"/>
      <c r="G66" s="99">
        <f>'Sch D. Workings'!G167</f>
        <v>0</v>
      </c>
      <c r="H66" s="306">
        <f>IF(OR('Sch D. Workings'!D60="",G66=0),0,(IF((SUMIFS('Sch A. Input'!H58:FJ58,'Sch A. Input'!$H$14:$FJ$14,"Total",'Sch A. Input'!$H$13:$FJ$13,"&lt;="&amp;$I$7))&gt;'Sch D. Workings'!$D$12,MIN('Sch D. Workings'!J167,'Sch D. Workings'!$D$12),'Sch D. Workings'!J167)))</f>
        <v>0</v>
      </c>
      <c r="I66" s="215">
        <f>'Sch D. Workings'!O167</f>
        <v>0</v>
      </c>
      <c r="J66" s="82">
        <f>IFERROR(LOOKUP('Sch D. Workings'!L167,$C$10:$C$14,$B$10:$B$14),0)</f>
        <v>0</v>
      </c>
      <c r="K66" s="99">
        <f>COUNTIFS('Sch D. Workings'!L167,"&gt;"&amp;$D$14)</f>
        <v>0</v>
      </c>
      <c r="L66" s="85"/>
      <c r="M66" s="78">
        <f>'Sch D. Workings'!Q167</f>
        <v>0</v>
      </c>
      <c r="N66" s="306">
        <f>IF(OR('Sch D. Workings'!D60="",$D$7&lt;=I$7,M66=0),0,(IF(H66='Sch D. Workings'!$D$12,"Exceeded Cap",IF((SUMIFS('Sch A. Input'!H58:FJ58,'Sch A. Input'!$H$14:$FJ$14,"Total",'Sch A. Input'!$H$13:$FJ$13,"&lt;="&amp;$O$7))&gt;'Sch D. Workings'!$D$12,MIN('Sch D. Workings'!T167,'Sch D. Workings'!$D$12-H66),'Sch D. Workings'!T167))))</f>
        <v>0</v>
      </c>
      <c r="O66" s="215">
        <f>'Sch D. Workings'!Y167</f>
        <v>0</v>
      </c>
      <c r="P66" s="82">
        <f>IFERROR(LOOKUP('Sch D. Workings'!V167,$C$10:$C$14,$B$10:$B$14),0)</f>
        <v>0</v>
      </c>
      <c r="Q66" s="99">
        <f>COUNTIFS('Sch D. Workings'!V167,"&gt;"&amp;$D$14)</f>
        <v>0</v>
      </c>
      <c r="R66" s="85"/>
      <c r="S66" s="78">
        <f>'Sch D. Workings'!AA167</f>
        <v>0</v>
      </c>
      <c r="T66" s="306">
        <f>IF(OR('Sch D. Workings'!D60="",$D$7&lt;=O$7,S66=0),0,IF(OR(N66="Exceeded Cap",SUM(H66,N66)='Sch D. Workings'!$D$12),"Exceeded cap",IF((SUMIFS('Sch A. Input'!H58:FJ58,'Sch A. Input'!$H$14:$FJ$14,"Total",'Sch A. Input'!$H$13:$FJ$13,"&lt;="&amp;$U$7))&gt;'Sch D. Workings'!$D$12,MIN('Sch D. Workings'!AD167,'Sch D. Workings'!$D$12-N66-H66),'Sch D. Workings'!AD167)))</f>
        <v>0</v>
      </c>
      <c r="U66" s="215">
        <f>'Sch D. Workings'!AI167</f>
        <v>0</v>
      </c>
      <c r="V66" s="82">
        <f>IFERROR(LOOKUP('Sch D. Workings'!AF167,$C$10:$C$14,$B$10:$B$14),0)</f>
        <v>0</v>
      </c>
      <c r="W66" s="99">
        <f>COUNTIFS('Sch D. Workings'!AF167,"&gt;"&amp;$D$14)</f>
        <v>0</v>
      </c>
      <c r="X66" s="85"/>
      <c r="Y66" s="78">
        <f>'Sch D. Workings'!AK167</f>
        <v>0</v>
      </c>
      <c r="Z66" s="306">
        <f>IF(OR('Sch D. Workings'!D60="",$D$7&lt;=U$7,Y66=0),0,IF(OR(T66="Exceeded Cap",N66="Exceeded Cap",SUM(H66,N66,T66)='Sch D. Workings'!$D$12),"Exceeded Cap",IF((SUMIFS('Sch A. Input'!H58:FJ58,'Sch A. Input'!$H$14:$FJ$14,"Total",'Sch A. Input'!$H$13:$FJ$13,"&lt;="&amp;$AA$7))&gt;'Sch D. Workings'!$D$12,MIN('Sch D. Workings'!AN167,'Sch D. Workings'!$D$12-N66-T66-H66),'Sch D. Workings'!AN167)))</f>
        <v>0</v>
      </c>
      <c r="AA66" s="215">
        <f>'Sch D. Workings'!AS167</f>
        <v>0</v>
      </c>
      <c r="AB66" s="82">
        <f>IFERROR(LOOKUP('Sch D. Workings'!AP167,$C$10:$C$14,$B$10:$B$14),0)</f>
        <v>0</v>
      </c>
      <c r="AC66" s="99">
        <f>COUNTIFS('Sch D. Workings'!AP167,"&gt;"&amp;$D$14)</f>
        <v>0</v>
      </c>
    </row>
    <row r="67" spans="3:29" x14ac:dyDescent="0.25">
      <c r="C67" s="81" t="str">
        <f>IF('Sch A. Input'!B59="","",'Sch A. Input'!B59)</f>
        <v/>
      </c>
      <c r="D67" s="81" t="str">
        <f>IF('Sch A. Input'!C59="","",'Sch A. Input'!C59)</f>
        <v/>
      </c>
      <c r="E67" s="85"/>
      <c r="F67" s="85"/>
      <c r="G67" s="99">
        <f>'Sch D. Workings'!G168</f>
        <v>0</v>
      </c>
      <c r="H67" s="306">
        <f>IF(OR('Sch D. Workings'!D61="",G67=0),0,(IF((SUMIFS('Sch A. Input'!H59:FJ59,'Sch A. Input'!$H$14:$FJ$14,"Total",'Sch A. Input'!$H$13:$FJ$13,"&lt;="&amp;$I$7))&gt;'Sch D. Workings'!$D$12,MIN('Sch D. Workings'!J168,'Sch D. Workings'!$D$12),'Sch D. Workings'!J168)))</f>
        <v>0</v>
      </c>
      <c r="I67" s="215">
        <f>'Sch D. Workings'!O168</f>
        <v>0</v>
      </c>
      <c r="J67" s="82">
        <f>IFERROR(LOOKUP('Sch D. Workings'!L168,$C$10:$C$14,$B$10:$B$14),0)</f>
        <v>0</v>
      </c>
      <c r="K67" s="99">
        <f>COUNTIFS('Sch D. Workings'!L168,"&gt;"&amp;$D$14)</f>
        <v>0</v>
      </c>
      <c r="L67" s="85"/>
      <c r="M67" s="78">
        <f>'Sch D. Workings'!Q168</f>
        <v>0</v>
      </c>
      <c r="N67" s="306">
        <f>IF(OR('Sch D. Workings'!D61="",$D$7&lt;=I$7,M67=0),0,(IF(H67='Sch D. Workings'!$D$12,"Exceeded Cap",IF((SUMIFS('Sch A. Input'!H59:FJ59,'Sch A. Input'!$H$14:$FJ$14,"Total",'Sch A. Input'!$H$13:$FJ$13,"&lt;="&amp;$O$7))&gt;'Sch D. Workings'!$D$12,MIN('Sch D. Workings'!T168,'Sch D. Workings'!$D$12-H67),'Sch D. Workings'!T168))))</f>
        <v>0</v>
      </c>
      <c r="O67" s="215">
        <f>'Sch D. Workings'!Y168</f>
        <v>0</v>
      </c>
      <c r="P67" s="82">
        <f>IFERROR(LOOKUP('Sch D. Workings'!V168,$C$10:$C$14,$B$10:$B$14),0)</f>
        <v>0</v>
      </c>
      <c r="Q67" s="99">
        <f>COUNTIFS('Sch D. Workings'!V168,"&gt;"&amp;$D$14)</f>
        <v>0</v>
      </c>
      <c r="R67" s="85"/>
      <c r="S67" s="78">
        <f>'Sch D. Workings'!AA168</f>
        <v>0</v>
      </c>
      <c r="T67" s="306">
        <f>IF(OR('Sch D. Workings'!D61="",$D$7&lt;=O$7,S67=0),0,IF(OR(N67="Exceeded Cap",SUM(H67,N67)='Sch D. Workings'!$D$12),"Exceeded cap",IF((SUMIFS('Sch A. Input'!H59:FJ59,'Sch A. Input'!$H$14:$FJ$14,"Total",'Sch A. Input'!$H$13:$FJ$13,"&lt;="&amp;$U$7))&gt;'Sch D. Workings'!$D$12,MIN('Sch D. Workings'!AD168,'Sch D. Workings'!$D$12-N67-H67),'Sch D. Workings'!AD168)))</f>
        <v>0</v>
      </c>
      <c r="U67" s="215">
        <f>'Sch D. Workings'!AI168</f>
        <v>0</v>
      </c>
      <c r="V67" s="82">
        <f>IFERROR(LOOKUP('Sch D. Workings'!AF168,$C$10:$C$14,$B$10:$B$14),0)</f>
        <v>0</v>
      </c>
      <c r="W67" s="99">
        <f>COUNTIFS('Sch D. Workings'!AF168,"&gt;"&amp;$D$14)</f>
        <v>0</v>
      </c>
      <c r="X67" s="85"/>
      <c r="Y67" s="78">
        <f>'Sch D. Workings'!AK168</f>
        <v>0</v>
      </c>
      <c r="Z67" s="306">
        <f>IF(OR('Sch D. Workings'!D61="",$D$7&lt;=U$7,Y67=0),0,IF(OR(T67="Exceeded Cap",N67="Exceeded Cap",SUM(H67,N67,T67)='Sch D. Workings'!$D$12),"Exceeded Cap",IF((SUMIFS('Sch A. Input'!H59:FJ59,'Sch A. Input'!$H$14:$FJ$14,"Total",'Sch A. Input'!$H$13:$FJ$13,"&lt;="&amp;$AA$7))&gt;'Sch D. Workings'!$D$12,MIN('Sch D. Workings'!AN168,'Sch D. Workings'!$D$12-N67-T67-H67),'Sch D. Workings'!AN168)))</f>
        <v>0</v>
      </c>
      <c r="AA67" s="215">
        <f>'Sch D. Workings'!AS168</f>
        <v>0</v>
      </c>
      <c r="AB67" s="82">
        <f>IFERROR(LOOKUP('Sch D. Workings'!AP168,$C$10:$C$14,$B$10:$B$14),0)</f>
        <v>0</v>
      </c>
      <c r="AC67" s="99">
        <f>COUNTIFS('Sch D. Workings'!AP168,"&gt;"&amp;$D$14)</f>
        <v>0</v>
      </c>
    </row>
    <row r="68" spans="3:29" x14ac:dyDescent="0.25">
      <c r="C68" s="81" t="str">
        <f>IF('Sch A. Input'!B60="","",'Sch A. Input'!B60)</f>
        <v/>
      </c>
      <c r="D68" s="81" t="str">
        <f>IF('Sch A. Input'!C60="","",'Sch A. Input'!C60)</f>
        <v/>
      </c>
      <c r="E68" s="85"/>
      <c r="F68" s="85"/>
      <c r="G68" s="99">
        <f>'Sch D. Workings'!G169</f>
        <v>0</v>
      </c>
      <c r="H68" s="306">
        <f>IF(OR('Sch D. Workings'!D62="",G68=0),0,(IF((SUMIFS('Sch A. Input'!H60:FJ60,'Sch A. Input'!$H$14:$FJ$14,"Total",'Sch A. Input'!$H$13:$FJ$13,"&lt;="&amp;$I$7))&gt;'Sch D. Workings'!$D$12,MIN('Sch D. Workings'!J169,'Sch D. Workings'!$D$12),'Sch D. Workings'!J169)))</f>
        <v>0</v>
      </c>
      <c r="I68" s="215">
        <f>'Sch D. Workings'!O169</f>
        <v>0</v>
      </c>
      <c r="J68" s="82">
        <f>IFERROR(LOOKUP('Sch D. Workings'!L169,$C$10:$C$14,$B$10:$B$14),0)</f>
        <v>0</v>
      </c>
      <c r="K68" s="99">
        <f>COUNTIFS('Sch D. Workings'!L169,"&gt;"&amp;$D$14)</f>
        <v>0</v>
      </c>
      <c r="L68" s="85"/>
      <c r="M68" s="78">
        <f>'Sch D. Workings'!Q169</f>
        <v>0</v>
      </c>
      <c r="N68" s="306">
        <f>IF(OR('Sch D. Workings'!D62="",$D$7&lt;=I$7,M68=0),0,(IF(H68='Sch D. Workings'!$D$12,"Exceeded Cap",IF((SUMIFS('Sch A. Input'!H60:FJ60,'Sch A. Input'!$H$14:$FJ$14,"Total",'Sch A. Input'!$H$13:$FJ$13,"&lt;="&amp;$O$7))&gt;'Sch D. Workings'!$D$12,MIN('Sch D. Workings'!T169,'Sch D. Workings'!$D$12-H68),'Sch D. Workings'!T169))))</f>
        <v>0</v>
      </c>
      <c r="O68" s="215">
        <f>'Sch D. Workings'!Y169</f>
        <v>0</v>
      </c>
      <c r="P68" s="82">
        <f>IFERROR(LOOKUP('Sch D. Workings'!V169,$C$10:$C$14,$B$10:$B$14),0)</f>
        <v>0</v>
      </c>
      <c r="Q68" s="99">
        <f>COUNTIFS('Sch D. Workings'!V169,"&gt;"&amp;$D$14)</f>
        <v>0</v>
      </c>
      <c r="R68" s="85"/>
      <c r="S68" s="78">
        <f>'Sch D. Workings'!AA169</f>
        <v>0</v>
      </c>
      <c r="T68" s="306">
        <f>IF(OR('Sch D. Workings'!D62="",$D$7&lt;=O$7,S68=0),0,IF(OR(N68="Exceeded Cap",SUM(H68,N68)='Sch D. Workings'!$D$12),"Exceeded cap",IF((SUMIFS('Sch A. Input'!H60:FJ60,'Sch A. Input'!$H$14:$FJ$14,"Total",'Sch A. Input'!$H$13:$FJ$13,"&lt;="&amp;$U$7))&gt;'Sch D. Workings'!$D$12,MIN('Sch D. Workings'!AD169,'Sch D. Workings'!$D$12-N68-H68),'Sch D. Workings'!AD169)))</f>
        <v>0</v>
      </c>
      <c r="U68" s="215">
        <f>'Sch D. Workings'!AI169</f>
        <v>0</v>
      </c>
      <c r="V68" s="82">
        <f>IFERROR(LOOKUP('Sch D. Workings'!AF169,$C$10:$C$14,$B$10:$B$14),0)</f>
        <v>0</v>
      </c>
      <c r="W68" s="99">
        <f>COUNTIFS('Sch D. Workings'!AF169,"&gt;"&amp;$D$14)</f>
        <v>0</v>
      </c>
      <c r="X68" s="85"/>
      <c r="Y68" s="78">
        <f>'Sch D. Workings'!AK169</f>
        <v>0</v>
      </c>
      <c r="Z68" s="306">
        <f>IF(OR('Sch D. Workings'!D62="",$D$7&lt;=U$7,Y68=0),0,IF(OR(T68="Exceeded Cap",N68="Exceeded Cap",SUM(H68,N68,T68)='Sch D. Workings'!$D$12),"Exceeded Cap",IF((SUMIFS('Sch A. Input'!H60:FJ60,'Sch A. Input'!$H$14:$FJ$14,"Total",'Sch A. Input'!$H$13:$FJ$13,"&lt;="&amp;$AA$7))&gt;'Sch D. Workings'!$D$12,MIN('Sch D. Workings'!AN169,'Sch D. Workings'!$D$12-N68-T68-H68),'Sch D. Workings'!AN169)))</f>
        <v>0</v>
      </c>
      <c r="AA68" s="215">
        <f>'Sch D. Workings'!AS169</f>
        <v>0</v>
      </c>
      <c r="AB68" s="82">
        <f>IFERROR(LOOKUP('Sch D. Workings'!AP169,$C$10:$C$14,$B$10:$B$14),0)</f>
        <v>0</v>
      </c>
      <c r="AC68" s="99">
        <f>COUNTIFS('Sch D. Workings'!AP169,"&gt;"&amp;$D$14)</f>
        <v>0</v>
      </c>
    </row>
    <row r="69" spans="3:29" x14ac:dyDescent="0.25">
      <c r="C69" s="81" t="str">
        <f>IF('Sch A. Input'!B61="","",'Sch A. Input'!B61)</f>
        <v/>
      </c>
      <c r="D69" s="81" t="str">
        <f>IF('Sch A. Input'!C61="","",'Sch A. Input'!C61)</f>
        <v/>
      </c>
      <c r="E69" s="85"/>
      <c r="F69" s="85"/>
      <c r="G69" s="99">
        <f>'Sch D. Workings'!G170</f>
        <v>0</v>
      </c>
      <c r="H69" s="306">
        <f>IF(OR('Sch D. Workings'!D63="",G69=0),0,(IF((SUMIFS('Sch A. Input'!H61:FJ61,'Sch A. Input'!$H$14:$FJ$14,"Total",'Sch A. Input'!$H$13:$FJ$13,"&lt;="&amp;$I$7))&gt;'Sch D. Workings'!$D$12,MIN('Sch D. Workings'!J170,'Sch D. Workings'!$D$12),'Sch D. Workings'!J170)))</f>
        <v>0</v>
      </c>
      <c r="I69" s="215">
        <f>'Sch D. Workings'!O170</f>
        <v>0</v>
      </c>
      <c r="J69" s="82">
        <f>IFERROR(LOOKUP('Sch D. Workings'!L170,$C$10:$C$14,$B$10:$B$14),0)</f>
        <v>0</v>
      </c>
      <c r="K69" s="99">
        <f>COUNTIFS('Sch D. Workings'!L170,"&gt;"&amp;$D$14)</f>
        <v>0</v>
      </c>
      <c r="L69" s="85"/>
      <c r="M69" s="78">
        <f>'Sch D. Workings'!Q170</f>
        <v>0</v>
      </c>
      <c r="N69" s="306">
        <f>IF(OR('Sch D. Workings'!D63="",$D$7&lt;=I$7,M69=0),0,(IF(H69='Sch D. Workings'!$D$12,"Exceeded Cap",IF((SUMIFS('Sch A. Input'!H61:FJ61,'Sch A. Input'!$H$14:$FJ$14,"Total",'Sch A. Input'!$H$13:$FJ$13,"&lt;="&amp;$O$7))&gt;'Sch D. Workings'!$D$12,MIN('Sch D. Workings'!T170,'Sch D. Workings'!$D$12-H69),'Sch D. Workings'!T170))))</f>
        <v>0</v>
      </c>
      <c r="O69" s="215">
        <f>'Sch D. Workings'!Y170</f>
        <v>0</v>
      </c>
      <c r="P69" s="82">
        <f>IFERROR(LOOKUP('Sch D. Workings'!V170,$C$10:$C$14,$B$10:$B$14),0)</f>
        <v>0</v>
      </c>
      <c r="Q69" s="99">
        <f>COUNTIFS('Sch D. Workings'!V170,"&gt;"&amp;$D$14)</f>
        <v>0</v>
      </c>
      <c r="R69" s="85"/>
      <c r="S69" s="78">
        <f>'Sch D. Workings'!AA170</f>
        <v>0</v>
      </c>
      <c r="T69" s="306">
        <f>IF(OR('Sch D. Workings'!D63="",$D$7&lt;=O$7,S69=0),0,IF(OR(N69="Exceeded Cap",SUM(H69,N69)='Sch D. Workings'!$D$12),"Exceeded cap",IF((SUMIFS('Sch A. Input'!H61:FJ61,'Sch A. Input'!$H$14:$FJ$14,"Total",'Sch A. Input'!$H$13:$FJ$13,"&lt;="&amp;$U$7))&gt;'Sch D. Workings'!$D$12,MIN('Sch D. Workings'!AD170,'Sch D. Workings'!$D$12-N69-H69),'Sch D. Workings'!AD170)))</f>
        <v>0</v>
      </c>
      <c r="U69" s="215">
        <f>'Sch D. Workings'!AI170</f>
        <v>0</v>
      </c>
      <c r="V69" s="82">
        <f>IFERROR(LOOKUP('Sch D. Workings'!AF170,$C$10:$C$14,$B$10:$B$14),0)</f>
        <v>0</v>
      </c>
      <c r="W69" s="99">
        <f>COUNTIFS('Sch D. Workings'!AF170,"&gt;"&amp;$D$14)</f>
        <v>0</v>
      </c>
      <c r="X69" s="85"/>
      <c r="Y69" s="78">
        <f>'Sch D. Workings'!AK170</f>
        <v>0</v>
      </c>
      <c r="Z69" s="306">
        <f>IF(OR('Sch D. Workings'!D63="",$D$7&lt;=U$7,Y69=0),0,IF(OR(T69="Exceeded Cap",N69="Exceeded Cap",SUM(H69,N69,T69)='Sch D. Workings'!$D$12),"Exceeded Cap",IF((SUMIFS('Sch A. Input'!H61:FJ61,'Sch A. Input'!$H$14:$FJ$14,"Total",'Sch A. Input'!$H$13:$FJ$13,"&lt;="&amp;$AA$7))&gt;'Sch D. Workings'!$D$12,MIN('Sch D. Workings'!AN170,'Sch D. Workings'!$D$12-N69-T69-H69),'Sch D. Workings'!AN170)))</f>
        <v>0</v>
      </c>
      <c r="AA69" s="215">
        <f>'Sch D. Workings'!AS170</f>
        <v>0</v>
      </c>
      <c r="AB69" s="82">
        <f>IFERROR(LOOKUP('Sch D. Workings'!AP170,$C$10:$C$14,$B$10:$B$14),0)</f>
        <v>0</v>
      </c>
      <c r="AC69" s="99">
        <f>COUNTIFS('Sch D. Workings'!AP170,"&gt;"&amp;$D$14)</f>
        <v>0</v>
      </c>
    </row>
    <row r="70" spans="3:29" x14ac:dyDescent="0.25">
      <c r="C70" s="81" t="str">
        <f>IF('Sch A. Input'!B62="","",'Sch A. Input'!B62)</f>
        <v/>
      </c>
      <c r="D70" s="81" t="str">
        <f>IF('Sch A. Input'!C62="","",'Sch A. Input'!C62)</f>
        <v/>
      </c>
      <c r="E70" s="85"/>
      <c r="F70" s="85"/>
      <c r="G70" s="99">
        <f>'Sch D. Workings'!G171</f>
        <v>0</v>
      </c>
      <c r="H70" s="306">
        <f>IF(OR('Sch D. Workings'!D64="",G70=0),0,(IF((SUMIFS('Sch A. Input'!H62:FJ62,'Sch A. Input'!$H$14:$FJ$14,"Total",'Sch A. Input'!$H$13:$FJ$13,"&lt;="&amp;$I$7))&gt;'Sch D. Workings'!$D$12,MIN('Sch D. Workings'!J171,'Sch D. Workings'!$D$12),'Sch D. Workings'!J171)))</f>
        <v>0</v>
      </c>
      <c r="I70" s="215">
        <f>'Sch D. Workings'!O171</f>
        <v>0</v>
      </c>
      <c r="J70" s="82">
        <f>IFERROR(LOOKUP('Sch D. Workings'!L171,$C$10:$C$14,$B$10:$B$14),0)</f>
        <v>0</v>
      </c>
      <c r="K70" s="99">
        <f>COUNTIFS('Sch D. Workings'!L171,"&gt;"&amp;$D$14)</f>
        <v>0</v>
      </c>
      <c r="L70" s="85"/>
      <c r="M70" s="78">
        <f>'Sch D. Workings'!Q171</f>
        <v>0</v>
      </c>
      <c r="N70" s="306">
        <f>IF(OR('Sch D. Workings'!D64="",$D$7&lt;=I$7,M70=0),0,(IF(H70='Sch D. Workings'!$D$12,"Exceeded Cap",IF((SUMIFS('Sch A. Input'!H62:FJ62,'Sch A. Input'!$H$14:$FJ$14,"Total",'Sch A. Input'!$H$13:$FJ$13,"&lt;="&amp;$O$7))&gt;'Sch D. Workings'!$D$12,MIN('Sch D. Workings'!T171,'Sch D. Workings'!$D$12-H70),'Sch D. Workings'!T171))))</f>
        <v>0</v>
      </c>
      <c r="O70" s="215">
        <f>'Sch D. Workings'!Y171</f>
        <v>0</v>
      </c>
      <c r="P70" s="82">
        <f>IFERROR(LOOKUP('Sch D. Workings'!V171,$C$10:$C$14,$B$10:$B$14),0)</f>
        <v>0</v>
      </c>
      <c r="Q70" s="99">
        <f>COUNTIFS('Sch D. Workings'!V171,"&gt;"&amp;$D$14)</f>
        <v>0</v>
      </c>
      <c r="R70" s="85"/>
      <c r="S70" s="78">
        <f>'Sch D. Workings'!AA171</f>
        <v>0</v>
      </c>
      <c r="T70" s="306">
        <f>IF(OR('Sch D. Workings'!D64="",$D$7&lt;=O$7,S70=0),0,IF(OR(N70="Exceeded Cap",SUM(H70,N70)='Sch D. Workings'!$D$12),"Exceeded cap",IF((SUMIFS('Sch A. Input'!H62:FJ62,'Sch A. Input'!$H$14:$FJ$14,"Total",'Sch A. Input'!$H$13:$FJ$13,"&lt;="&amp;$U$7))&gt;'Sch D. Workings'!$D$12,MIN('Sch D. Workings'!AD171,'Sch D. Workings'!$D$12-N70-H70),'Sch D. Workings'!AD171)))</f>
        <v>0</v>
      </c>
      <c r="U70" s="215">
        <f>'Sch D. Workings'!AI171</f>
        <v>0</v>
      </c>
      <c r="V70" s="82">
        <f>IFERROR(LOOKUP('Sch D. Workings'!AF171,$C$10:$C$14,$B$10:$B$14),0)</f>
        <v>0</v>
      </c>
      <c r="W70" s="99">
        <f>COUNTIFS('Sch D. Workings'!AF171,"&gt;"&amp;$D$14)</f>
        <v>0</v>
      </c>
      <c r="X70" s="85"/>
      <c r="Y70" s="78">
        <f>'Sch D. Workings'!AK171</f>
        <v>0</v>
      </c>
      <c r="Z70" s="306">
        <f>IF(OR('Sch D. Workings'!D64="",$D$7&lt;=U$7,Y70=0),0,IF(OR(T70="Exceeded Cap",N70="Exceeded Cap",SUM(H70,N70,T70)='Sch D. Workings'!$D$12),"Exceeded Cap",IF((SUMIFS('Sch A. Input'!H62:FJ62,'Sch A. Input'!$H$14:$FJ$14,"Total",'Sch A. Input'!$H$13:$FJ$13,"&lt;="&amp;$AA$7))&gt;'Sch D. Workings'!$D$12,MIN('Sch D. Workings'!AN171,'Sch D. Workings'!$D$12-N70-T70-H70),'Sch D. Workings'!AN171)))</f>
        <v>0</v>
      </c>
      <c r="AA70" s="215">
        <f>'Sch D. Workings'!AS171</f>
        <v>0</v>
      </c>
      <c r="AB70" s="82">
        <f>IFERROR(LOOKUP('Sch D. Workings'!AP171,$C$10:$C$14,$B$10:$B$14),0)</f>
        <v>0</v>
      </c>
      <c r="AC70" s="99">
        <f>COUNTIFS('Sch D. Workings'!AP171,"&gt;"&amp;$D$14)</f>
        <v>0</v>
      </c>
    </row>
    <row r="71" spans="3:29" x14ac:dyDescent="0.25">
      <c r="C71" s="81" t="str">
        <f>IF('Sch A. Input'!B63="","",'Sch A. Input'!B63)</f>
        <v/>
      </c>
      <c r="D71" s="81" t="str">
        <f>IF('Sch A. Input'!C63="","",'Sch A. Input'!C63)</f>
        <v/>
      </c>
      <c r="E71" s="85"/>
      <c r="F71" s="85"/>
      <c r="G71" s="99">
        <f>'Sch D. Workings'!G172</f>
        <v>0</v>
      </c>
      <c r="H71" s="306">
        <f>IF(OR('Sch D. Workings'!D65="",G71=0),0,(IF((SUMIFS('Sch A. Input'!H63:FJ63,'Sch A. Input'!$H$14:$FJ$14,"Total",'Sch A. Input'!$H$13:$FJ$13,"&lt;="&amp;$I$7))&gt;'Sch D. Workings'!$D$12,MIN('Sch D. Workings'!J172,'Sch D. Workings'!$D$12),'Sch D. Workings'!J172)))</f>
        <v>0</v>
      </c>
      <c r="I71" s="215">
        <f>'Sch D. Workings'!O172</f>
        <v>0</v>
      </c>
      <c r="J71" s="82">
        <f>IFERROR(LOOKUP('Sch D. Workings'!L172,$C$10:$C$14,$B$10:$B$14),0)</f>
        <v>0</v>
      </c>
      <c r="K71" s="99">
        <f>COUNTIFS('Sch D. Workings'!L172,"&gt;"&amp;$D$14)</f>
        <v>0</v>
      </c>
      <c r="L71" s="85"/>
      <c r="M71" s="78">
        <f>'Sch D. Workings'!Q172</f>
        <v>0</v>
      </c>
      <c r="N71" s="306">
        <f>IF(OR('Sch D. Workings'!D65="",$D$7&lt;=I$7,M71=0),0,(IF(H71='Sch D. Workings'!$D$12,"Exceeded Cap",IF((SUMIFS('Sch A. Input'!H63:FJ63,'Sch A. Input'!$H$14:$FJ$14,"Total",'Sch A. Input'!$H$13:$FJ$13,"&lt;="&amp;$O$7))&gt;'Sch D. Workings'!$D$12,MIN('Sch D. Workings'!T172,'Sch D. Workings'!$D$12-H71),'Sch D. Workings'!T172))))</f>
        <v>0</v>
      </c>
      <c r="O71" s="215">
        <f>'Sch D. Workings'!Y172</f>
        <v>0</v>
      </c>
      <c r="P71" s="82">
        <f>IFERROR(LOOKUP('Sch D. Workings'!V172,$C$10:$C$14,$B$10:$B$14),0)</f>
        <v>0</v>
      </c>
      <c r="Q71" s="99">
        <f>COUNTIFS('Sch D. Workings'!V172,"&gt;"&amp;$D$14)</f>
        <v>0</v>
      </c>
      <c r="R71" s="85"/>
      <c r="S71" s="78">
        <f>'Sch D. Workings'!AA172</f>
        <v>0</v>
      </c>
      <c r="T71" s="306">
        <f>IF(OR('Sch D. Workings'!D65="",$D$7&lt;=O$7,S71=0),0,IF(OR(N71="Exceeded Cap",SUM(H71,N71)='Sch D. Workings'!$D$12),"Exceeded cap",IF((SUMIFS('Sch A. Input'!H63:FJ63,'Sch A. Input'!$H$14:$FJ$14,"Total",'Sch A. Input'!$H$13:$FJ$13,"&lt;="&amp;$U$7))&gt;'Sch D. Workings'!$D$12,MIN('Sch D. Workings'!AD172,'Sch D. Workings'!$D$12-N71-H71),'Sch D. Workings'!AD172)))</f>
        <v>0</v>
      </c>
      <c r="U71" s="215">
        <f>'Sch D. Workings'!AI172</f>
        <v>0</v>
      </c>
      <c r="V71" s="82">
        <f>IFERROR(LOOKUP('Sch D. Workings'!AF172,$C$10:$C$14,$B$10:$B$14),0)</f>
        <v>0</v>
      </c>
      <c r="W71" s="99">
        <f>COUNTIFS('Sch D. Workings'!AF172,"&gt;"&amp;$D$14)</f>
        <v>0</v>
      </c>
      <c r="X71" s="85"/>
      <c r="Y71" s="78">
        <f>'Sch D. Workings'!AK172</f>
        <v>0</v>
      </c>
      <c r="Z71" s="306">
        <f>IF(OR('Sch D. Workings'!D65="",$D$7&lt;=U$7,Y71=0),0,IF(OR(T71="Exceeded Cap",N71="Exceeded Cap",SUM(H71,N71,T71)='Sch D. Workings'!$D$12),"Exceeded Cap",IF((SUMIFS('Sch A. Input'!H63:FJ63,'Sch A. Input'!$H$14:$FJ$14,"Total",'Sch A. Input'!$H$13:$FJ$13,"&lt;="&amp;$AA$7))&gt;'Sch D. Workings'!$D$12,MIN('Sch D. Workings'!AN172,'Sch D. Workings'!$D$12-N71-T71-H71),'Sch D. Workings'!AN172)))</f>
        <v>0</v>
      </c>
      <c r="AA71" s="215">
        <f>'Sch D. Workings'!AS172</f>
        <v>0</v>
      </c>
      <c r="AB71" s="82">
        <f>IFERROR(LOOKUP('Sch D. Workings'!AP172,$C$10:$C$14,$B$10:$B$14),0)</f>
        <v>0</v>
      </c>
      <c r="AC71" s="99">
        <f>COUNTIFS('Sch D. Workings'!AP172,"&gt;"&amp;$D$14)</f>
        <v>0</v>
      </c>
    </row>
    <row r="72" spans="3:29" x14ac:dyDescent="0.25">
      <c r="C72" s="81" t="str">
        <f>IF('Sch A. Input'!B64="","",'Sch A. Input'!B64)</f>
        <v/>
      </c>
      <c r="D72" s="81" t="str">
        <f>IF('Sch A. Input'!C64="","",'Sch A. Input'!C64)</f>
        <v/>
      </c>
      <c r="E72" s="85"/>
      <c r="F72" s="85"/>
      <c r="G72" s="99">
        <f>'Sch D. Workings'!G173</f>
        <v>0</v>
      </c>
      <c r="H72" s="306">
        <f>IF(OR('Sch D. Workings'!D66="",G72=0),0,(IF((SUMIFS('Sch A. Input'!H64:FJ64,'Sch A. Input'!$H$14:$FJ$14,"Total",'Sch A. Input'!$H$13:$FJ$13,"&lt;="&amp;$I$7))&gt;'Sch D. Workings'!$D$12,MIN('Sch D. Workings'!J173,'Sch D. Workings'!$D$12),'Sch D. Workings'!J173)))</f>
        <v>0</v>
      </c>
      <c r="I72" s="215">
        <f>'Sch D. Workings'!O173</f>
        <v>0</v>
      </c>
      <c r="J72" s="82">
        <f>IFERROR(LOOKUP('Sch D. Workings'!L173,$C$10:$C$14,$B$10:$B$14),0)</f>
        <v>0</v>
      </c>
      <c r="K72" s="99">
        <f>COUNTIFS('Sch D. Workings'!L173,"&gt;"&amp;$D$14)</f>
        <v>0</v>
      </c>
      <c r="L72" s="85"/>
      <c r="M72" s="78">
        <f>'Sch D. Workings'!Q173</f>
        <v>0</v>
      </c>
      <c r="N72" s="306">
        <f>IF(OR('Sch D. Workings'!D66="",$D$7&lt;=I$7,M72=0),0,(IF(H72='Sch D. Workings'!$D$12,"Exceeded Cap",IF((SUMIFS('Sch A. Input'!H64:FJ64,'Sch A. Input'!$H$14:$FJ$14,"Total",'Sch A. Input'!$H$13:$FJ$13,"&lt;="&amp;$O$7))&gt;'Sch D. Workings'!$D$12,MIN('Sch D. Workings'!T173,'Sch D. Workings'!$D$12-H72),'Sch D. Workings'!T173))))</f>
        <v>0</v>
      </c>
      <c r="O72" s="215">
        <f>'Sch D. Workings'!Y173</f>
        <v>0</v>
      </c>
      <c r="P72" s="82">
        <f>IFERROR(LOOKUP('Sch D. Workings'!V173,$C$10:$C$14,$B$10:$B$14),0)</f>
        <v>0</v>
      </c>
      <c r="Q72" s="99">
        <f>COUNTIFS('Sch D. Workings'!V173,"&gt;"&amp;$D$14)</f>
        <v>0</v>
      </c>
      <c r="R72" s="85"/>
      <c r="S72" s="78">
        <f>'Sch D. Workings'!AA173</f>
        <v>0</v>
      </c>
      <c r="T72" s="306">
        <f>IF(OR('Sch D. Workings'!D66="",$D$7&lt;=O$7,S72=0),0,IF(OR(N72="Exceeded Cap",SUM(H72,N72)='Sch D. Workings'!$D$12),"Exceeded cap",IF((SUMIFS('Sch A. Input'!H64:FJ64,'Sch A. Input'!$H$14:$FJ$14,"Total",'Sch A. Input'!$H$13:$FJ$13,"&lt;="&amp;$U$7))&gt;'Sch D. Workings'!$D$12,MIN('Sch D. Workings'!AD173,'Sch D. Workings'!$D$12-N72-H72),'Sch D. Workings'!AD173)))</f>
        <v>0</v>
      </c>
      <c r="U72" s="215">
        <f>'Sch D. Workings'!AI173</f>
        <v>0</v>
      </c>
      <c r="V72" s="82">
        <f>IFERROR(LOOKUP('Sch D. Workings'!AF173,$C$10:$C$14,$B$10:$B$14),0)</f>
        <v>0</v>
      </c>
      <c r="W72" s="99">
        <f>COUNTIFS('Sch D. Workings'!AF173,"&gt;"&amp;$D$14)</f>
        <v>0</v>
      </c>
      <c r="X72" s="85"/>
      <c r="Y72" s="78">
        <f>'Sch D. Workings'!AK173</f>
        <v>0</v>
      </c>
      <c r="Z72" s="306">
        <f>IF(OR('Sch D. Workings'!D66="",$D$7&lt;=U$7,Y72=0),0,IF(OR(T72="Exceeded Cap",N72="Exceeded Cap",SUM(H72,N72,T72)='Sch D. Workings'!$D$12),"Exceeded Cap",IF((SUMIFS('Sch A. Input'!H64:FJ64,'Sch A. Input'!$H$14:$FJ$14,"Total",'Sch A. Input'!$H$13:$FJ$13,"&lt;="&amp;$AA$7))&gt;'Sch D. Workings'!$D$12,MIN('Sch D. Workings'!AN173,'Sch D. Workings'!$D$12-N72-T72-H72),'Sch D. Workings'!AN173)))</f>
        <v>0</v>
      </c>
      <c r="AA72" s="215">
        <f>'Sch D. Workings'!AS173</f>
        <v>0</v>
      </c>
      <c r="AB72" s="82">
        <f>IFERROR(LOOKUP('Sch D. Workings'!AP173,$C$10:$C$14,$B$10:$B$14),0)</f>
        <v>0</v>
      </c>
      <c r="AC72" s="99">
        <f>COUNTIFS('Sch D. Workings'!AP173,"&gt;"&amp;$D$14)</f>
        <v>0</v>
      </c>
    </row>
    <row r="73" spans="3:29" x14ac:dyDescent="0.25">
      <c r="C73" s="81" t="str">
        <f>IF('Sch A. Input'!B65="","",'Sch A. Input'!B65)</f>
        <v/>
      </c>
      <c r="D73" s="81" t="str">
        <f>IF('Sch A. Input'!C65="","",'Sch A. Input'!C65)</f>
        <v/>
      </c>
      <c r="E73" s="85"/>
      <c r="F73" s="85"/>
      <c r="G73" s="99">
        <f>'Sch D. Workings'!G174</f>
        <v>0</v>
      </c>
      <c r="H73" s="306">
        <f>IF(OR('Sch D. Workings'!D67="",G73=0),0,(IF((SUMIFS('Sch A. Input'!H65:FJ65,'Sch A. Input'!$H$14:$FJ$14,"Total",'Sch A. Input'!$H$13:$FJ$13,"&lt;="&amp;$I$7))&gt;'Sch D. Workings'!$D$12,MIN('Sch D. Workings'!J174,'Sch D. Workings'!$D$12),'Sch D. Workings'!J174)))</f>
        <v>0</v>
      </c>
      <c r="I73" s="215">
        <f>'Sch D. Workings'!O174</f>
        <v>0</v>
      </c>
      <c r="J73" s="82">
        <f>IFERROR(LOOKUP('Sch D. Workings'!L174,$C$10:$C$14,$B$10:$B$14),0)</f>
        <v>0</v>
      </c>
      <c r="K73" s="99">
        <f>COUNTIFS('Sch D. Workings'!L174,"&gt;"&amp;$D$14)</f>
        <v>0</v>
      </c>
      <c r="L73" s="85"/>
      <c r="M73" s="78">
        <f>'Sch D. Workings'!Q174</f>
        <v>0</v>
      </c>
      <c r="N73" s="306">
        <f>IF(OR('Sch D. Workings'!D67="",$D$7&lt;=I$7,M73=0),0,(IF(H73='Sch D. Workings'!$D$12,"Exceeded Cap",IF((SUMIFS('Sch A. Input'!H65:FJ65,'Sch A. Input'!$H$14:$FJ$14,"Total",'Sch A. Input'!$H$13:$FJ$13,"&lt;="&amp;$O$7))&gt;'Sch D. Workings'!$D$12,MIN('Sch D. Workings'!T174,'Sch D. Workings'!$D$12-H73),'Sch D. Workings'!T174))))</f>
        <v>0</v>
      </c>
      <c r="O73" s="215">
        <f>'Sch D. Workings'!Y174</f>
        <v>0</v>
      </c>
      <c r="P73" s="82">
        <f>IFERROR(LOOKUP('Sch D. Workings'!V174,$C$10:$C$14,$B$10:$B$14),0)</f>
        <v>0</v>
      </c>
      <c r="Q73" s="99">
        <f>COUNTIFS('Sch D. Workings'!V174,"&gt;"&amp;$D$14)</f>
        <v>0</v>
      </c>
      <c r="R73" s="85"/>
      <c r="S73" s="78">
        <f>'Sch D. Workings'!AA174</f>
        <v>0</v>
      </c>
      <c r="T73" s="306">
        <f>IF(OR('Sch D. Workings'!D67="",$D$7&lt;=O$7,S73=0),0,IF(OR(N73="Exceeded Cap",SUM(H73,N73)='Sch D. Workings'!$D$12),"Exceeded cap",IF((SUMIFS('Sch A. Input'!H65:FJ65,'Sch A. Input'!$H$14:$FJ$14,"Total",'Sch A. Input'!$H$13:$FJ$13,"&lt;="&amp;$U$7))&gt;'Sch D. Workings'!$D$12,MIN('Sch D. Workings'!AD174,'Sch D. Workings'!$D$12-N73-H73),'Sch D. Workings'!AD174)))</f>
        <v>0</v>
      </c>
      <c r="U73" s="215">
        <f>'Sch D. Workings'!AI174</f>
        <v>0</v>
      </c>
      <c r="V73" s="82">
        <f>IFERROR(LOOKUP('Sch D. Workings'!AF174,$C$10:$C$14,$B$10:$B$14),0)</f>
        <v>0</v>
      </c>
      <c r="W73" s="99">
        <f>COUNTIFS('Sch D. Workings'!AF174,"&gt;"&amp;$D$14)</f>
        <v>0</v>
      </c>
      <c r="X73" s="85"/>
      <c r="Y73" s="78">
        <f>'Sch D. Workings'!AK174</f>
        <v>0</v>
      </c>
      <c r="Z73" s="306">
        <f>IF(OR('Sch D. Workings'!D67="",$D$7&lt;=U$7,Y73=0),0,IF(OR(T73="Exceeded Cap",N73="Exceeded Cap",SUM(H73,N73,T73)='Sch D. Workings'!$D$12),"Exceeded Cap",IF((SUMIFS('Sch A. Input'!H65:FJ65,'Sch A. Input'!$H$14:$FJ$14,"Total",'Sch A. Input'!$H$13:$FJ$13,"&lt;="&amp;$AA$7))&gt;'Sch D. Workings'!$D$12,MIN('Sch D. Workings'!AN174,'Sch D. Workings'!$D$12-N73-T73-H73),'Sch D. Workings'!AN174)))</f>
        <v>0</v>
      </c>
      <c r="AA73" s="215">
        <f>'Sch D. Workings'!AS174</f>
        <v>0</v>
      </c>
      <c r="AB73" s="82">
        <f>IFERROR(LOOKUP('Sch D. Workings'!AP174,$C$10:$C$14,$B$10:$B$14),0)</f>
        <v>0</v>
      </c>
      <c r="AC73" s="99">
        <f>COUNTIFS('Sch D. Workings'!AP174,"&gt;"&amp;$D$14)</f>
        <v>0</v>
      </c>
    </row>
    <row r="74" spans="3:29" x14ac:dyDescent="0.25">
      <c r="C74" s="81" t="str">
        <f>IF('Sch A. Input'!B66="","",'Sch A. Input'!B66)</f>
        <v/>
      </c>
      <c r="D74" s="81" t="str">
        <f>IF('Sch A. Input'!C66="","",'Sch A. Input'!C66)</f>
        <v/>
      </c>
      <c r="E74" s="85"/>
      <c r="F74" s="85"/>
      <c r="G74" s="99">
        <f>'Sch D. Workings'!G175</f>
        <v>0</v>
      </c>
      <c r="H74" s="306">
        <f>IF(OR('Sch D. Workings'!D68="",G74=0),0,(IF((SUMIFS('Sch A. Input'!H66:FJ66,'Sch A. Input'!$H$14:$FJ$14,"Total",'Sch A. Input'!$H$13:$FJ$13,"&lt;="&amp;$I$7))&gt;'Sch D. Workings'!$D$12,MIN('Sch D. Workings'!J175,'Sch D. Workings'!$D$12),'Sch D. Workings'!J175)))</f>
        <v>0</v>
      </c>
      <c r="I74" s="215">
        <f>'Sch D. Workings'!O175</f>
        <v>0</v>
      </c>
      <c r="J74" s="82">
        <f>IFERROR(LOOKUP('Sch D. Workings'!L175,$C$10:$C$14,$B$10:$B$14),0)</f>
        <v>0</v>
      </c>
      <c r="K74" s="99">
        <f>COUNTIFS('Sch D. Workings'!L175,"&gt;"&amp;$D$14)</f>
        <v>0</v>
      </c>
      <c r="L74" s="85"/>
      <c r="M74" s="78">
        <f>'Sch D. Workings'!Q175</f>
        <v>0</v>
      </c>
      <c r="N74" s="306">
        <f>IF(OR('Sch D. Workings'!D68="",$D$7&lt;=I$7,M74=0),0,(IF(H74='Sch D. Workings'!$D$12,"Exceeded Cap",IF((SUMIFS('Sch A. Input'!H66:FJ66,'Sch A. Input'!$H$14:$FJ$14,"Total",'Sch A. Input'!$H$13:$FJ$13,"&lt;="&amp;$O$7))&gt;'Sch D. Workings'!$D$12,MIN('Sch D. Workings'!T175,'Sch D. Workings'!$D$12-H74),'Sch D. Workings'!T175))))</f>
        <v>0</v>
      </c>
      <c r="O74" s="215">
        <f>'Sch D. Workings'!Y175</f>
        <v>0</v>
      </c>
      <c r="P74" s="82">
        <f>IFERROR(LOOKUP('Sch D. Workings'!V175,$C$10:$C$14,$B$10:$B$14),0)</f>
        <v>0</v>
      </c>
      <c r="Q74" s="99">
        <f>COUNTIFS('Sch D. Workings'!V175,"&gt;"&amp;$D$14)</f>
        <v>0</v>
      </c>
      <c r="R74" s="85"/>
      <c r="S74" s="78">
        <f>'Sch D. Workings'!AA175</f>
        <v>0</v>
      </c>
      <c r="T74" s="306">
        <f>IF(OR('Sch D. Workings'!D68="",$D$7&lt;=O$7,S74=0),0,IF(OR(N74="Exceeded Cap",SUM(H74,N74)='Sch D. Workings'!$D$12),"Exceeded cap",IF((SUMIFS('Sch A. Input'!H66:FJ66,'Sch A. Input'!$H$14:$FJ$14,"Total",'Sch A. Input'!$H$13:$FJ$13,"&lt;="&amp;$U$7))&gt;'Sch D. Workings'!$D$12,MIN('Sch D. Workings'!AD175,'Sch D. Workings'!$D$12-N74-H74),'Sch D. Workings'!AD175)))</f>
        <v>0</v>
      </c>
      <c r="U74" s="215">
        <f>'Sch D. Workings'!AI175</f>
        <v>0</v>
      </c>
      <c r="V74" s="82">
        <f>IFERROR(LOOKUP('Sch D. Workings'!AF175,$C$10:$C$14,$B$10:$B$14),0)</f>
        <v>0</v>
      </c>
      <c r="W74" s="99">
        <f>COUNTIFS('Sch D. Workings'!AF175,"&gt;"&amp;$D$14)</f>
        <v>0</v>
      </c>
      <c r="X74" s="85"/>
      <c r="Y74" s="78">
        <f>'Sch D. Workings'!AK175</f>
        <v>0</v>
      </c>
      <c r="Z74" s="306">
        <f>IF(OR('Sch D. Workings'!D68="",$D$7&lt;=U$7,Y74=0),0,IF(OR(T74="Exceeded Cap",N74="Exceeded Cap",SUM(H74,N74,T74)='Sch D. Workings'!$D$12),"Exceeded Cap",IF((SUMIFS('Sch A. Input'!H66:FJ66,'Sch A. Input'!$H$14:$FJ$14,"Total",'Sch A. Input'!$H$13:$FJ$13,"&lt;="&amp;$AA$7))&gt;'Sch D. Workings'!$D$12,MIN('Sch D. Workings'!AN175,'Sch D. Workings'!$D$12-N74-T74-H74),'Sch D. Workings'!AN175)))</f>
        <v>0</v>
      </c>
      <c r="AA74" s="215">
        <f>'Sch D. Workings'!AS175</f>
        <v>0</v>
      </c>
      <c r="AB74" s="82">
        <f>IFERROR(LOOKUP('Sch D. Workings'!AP175,$C$10:$C$14,$B$10:$B$14),0)</f>
        <v>0</v>
      </c>
      <c r="AC74" s="99">
        <f>COUNTIFS('Sch D. Workings'!AP175,"&gt;"&amp;$D$14)</f>
        <v>0</v>
      </c>
    </row>
    <row r="75" spans="3:29" x14ac:dyDescent="0.25">
      <c r="C75" s="81" t="str">
        <f>IF('Sch A. Input'!B67="","",'Sch A. Input'!B67)</f>
        <v/>
      </c>
      <c r="D75" s="81" t="str">
        <f>IF('Sch A. Input'!C67="","",'Sch A. Input'!C67)</f>
        <v/>
      </c>
      <c r="E75" s="85"/>
      <c r="F75" s="85"/>
      <c r="G75" s="99">
        <f>'Sch D. Workings'!G176</f>
        <v>0</v>
      </c>
      <c r="H75" s="306">
        <f>IF(OR('Sch D. Workings'!D69="",G75=0),0,(IF((SUMIFS('Sch A. Input'!H67:FJ67,'Sch A. Input'!$H$14:$FJ$14,"Total",'Sch A. Input'!$H$13:$FJ$13,"&lt;="&amp;$I$7))&gt;'Sch D. Workings'!$D$12,MIN('Sch D. Workings'!J176,'Sch D. Workings'!$D$12),'Sch D. Workings'!J176)))</f>
        <v>0</v>
      </c>
      <c r="I75" s="215">
        <f>'Sch D. Workings'!O176</f>
        <v>0</v>
      </c>
      <c r="J75" s="82">
        <f>IFERROR(LOOKUP('Sch D. Workings'!L176,$C$10:$C$14,$B$10:$B$14),0)</f>
        <v>0</v>
      </c>
      <c r="K75" s="99">
        <f>COUNTIFS('Sch D. Workings'!L176,"&gt;"&amp;$D$14)</f>
        <v>0</v>
      </c>
      <c r="L75" s="85"/>
      <c r="M75" s="78">
        <f>'Sch D. Workings'!Q176</f>
        <v>0</v>
      </c>
      <c r="N75" s="306">
        <f>IF(OR('Sch D. Workings'!D69="",$D$7&lt;=I$7,M75=0),0,(IF(H75='Sch D. Workings'!$D$12,"Exceeded Cap",IF((SUMIFS('Sch A. Input'!H67:FJ67,'Sch A. Input'!$H$14:$FJ$14,"Total",'Sch A. Input'!$H$13:$FJ$13,"&lt;="&amp;$O$7))&gt;'Sch D. Workings'!$D$12,MIN('Sch D. Workings'!T176,'Sch D. Workings'!$D$12-H75),'Sch D. Workings'!T176))))</f>
        <v>0</v>
      </c>
      <c r="O75" s="215">
        <f>'Sch D. Workings'!Y176</f>
        <v>0</v>
      </c>
      <c r="P75" s="82">
        <f>IFERROR(LOOKUP('Sch D. Workings'!V176,$C$10:$C$14,$B$10:$B$14),0)</f>
        <v>0</v>
      </c>
      <c r="Q75" s="99">
        <f>COUNTIFS('Sch D. Workings'!V176,"&gt;"&amp;$D$14)</f>
        <v>0</v>
      </c>
      <c r="R75" s="85"/>
      <c r="S75" s="78">
        <f>'Sch D. Workings'!AA176</f>
        <v>0</v>
      </c>
      <c r="T75" s="306">
        <f>IF(OR('Sch D. Workings'!D69="",$D$7&lt;=O$7,S75=0),0,IF(OR(N75="Exceeded Cap",SUM(H75,N75)='Sch D. Workings'!$D$12),"Exceeded cap",IF((SUMIFS('Sch A. Input'!H67:FJ67,'Sch A. Input'!$H$14:$FJ$14,"Total",'Sch A. Input'!$H$13:$FJ$13,"&lt;="&amp;$U$7))&gt;'Sch D. Workings'!$D$12,MIN('Sch D. Workings'!AD176,'Sch D. Workings'!$D$12-N75-H75),'Sch D. Workings'!AD176)))</f>
        <v>0</v>
      </c>
      <c r="U75" s="215">
        <f>'Sch D. Workings'!AI176</f>
        <v>0</v>
      </c>
      <c r="V75" s="82">
        <f>IFERROR(LOOKUP('Sch D. Workings'!AF176,$C$10:$C$14,$B$10:$B$14),0)</f>
        <v>0</v>
      </c>
      <c r="W75" s="99">
        <f>COUNTIFS('Sch D. Workings'!AF176,"&gt;"&amp;$D$14)</f>
        <v>0</v>
      </c>
      <c r="X75" s="85"/>
      <c r="Y75" s="78">
        <f>'Sch D. Workings'!AK176</f>
        <v>0</v>
      </c>
      <c r="Z75" s="306">
        <f>IF(OR('Sch D. Workings'!D69="",$D$7&lt;=U$7,Y75=0),0,IF(OR(T75="Exceeded Cap",N75="Exceeded Cap",SUM(H75,N75,T75)='Sch D. Workings'!$D$12),"Exceeded Cap",IF((SUMIFS('Sch A. Input'!H67:FJ67,'Sch A. Input'!$H$14:$FJ$14,"Total",'Sch A. Input'!$H$13:$FJ$13,"&lt;="&amp;$AA$7))&gt;'Sch D. Workings'!$D$12,MIN('Sch D. Workings'!AN176,'Sch D. Workings'!$D$12-N75-T75-H75),'Sch D. Workings'!AN176)))</f>
        <v>0</v>
      </c>
      <c r="AA75" s="215">
        <f>'Sch D. Workings'!AS176</f>
        <v>0</v>
      </c>
      <c r="AB75" s="82">
        <f>IFERROR(LOOKUP('Sch D. Workings'!AP176,$C$10:$C$14,$B$10:$B$14),0)</f>
        <v>0</v>
      </c>
      <c r="AC75" s="99">
        <f>COUNTIFS('Sch D. Workings'!AP176,"&gt;"&amp;$D$14)</f>
        <v>0</v>
      </c>
    </row>
    <row r="76" spans="3:29" x14ac:dyDescent="0.25">
      <c r="C76" s="81" t="str">
        <f>IF('Sch A. Input'!B68="","",'Sch A. Input'!B68)</f>
        <v/>
      </c>
      <c r="D76" s="81" t="str">
        <f>IF('Sch A. Input'!C68="","",'Sch A. Input'!C68)</f>
        <v/>
      </c>
      <c r="E76" s="85"/>
      <c r="F76" s="85"/>
      <c r="G76" s="99">
        <f>'Sch D. Workings'!G177</f>
        <v>0</v>
      </c>
      <c r="H76" s="306">
        <f>IF(OR('Sch D. Workings'!D70="",G76=0),0,(IF((SUMIFS('Sch A. Input'!H68:FJ68,'Sch A. Input'!$H$14:$FJ$14,"Total",'Sch A. Input'!$H$13:$FJ$13,"&lt;="&amp;$I$7))&gt;'Sch D. Workings'!$D$12,MIN('Sch D. Workings'!J177,'Sch D. Workings'!$D$12),'Sch D. Workings'!J177)))</f>
        <v>0</v>
      </c>
      <c r="I76" s="215">
        <f>'Sch D. Workings'!O177</f>
        <v>0</v>
      </c>
      <c r="J76" s="82">
        <f>IFERROR(LOOKUP('Sch D. Workings'!L177,$C$10:$C$14,$B$10:$B$14),0)</f>
        <v>0</v>
      </c>
      <c r="K76" s="99">
        <f>COUNTIFS('Sch D. Workings'!L177,"&gt;"&amp;$D$14)</f>
        <v>0</v>
      </c>
      <c r="L76" s="85"/>
      <c r="M76" s="78">
        <f>'Sch D. Workings'!Q177</f>
        <v>0</v>
      </c>
      <c r="N76" s="306">
        <f>IF(OR('Sch D. Workings'!D70="",$D$7&lt;=I$7,M76=0),0,(IF(H76='Sch D. Workings'!$D$12,"Exceeded Cap",IF((SUMIFS('Sch A. Input'!H68:FJ68,'Sch A. Input'!$H$14:$FJ$14,"Total",'Sch A. Input'!$H$13:$FJ$13,"&lt;="&amp;$O$7))&gt;'Sch D. Workings'!$D$12,MIN('Sch D. Workings'!T177,'Sch D. Workings'!$D$12-H76),'Sch D. Workings'!T177))))</f>
        <v>0</v>
      </c>
      <c r="O76" s="215">
        <f>'Sch D. Workings'!Y177</f>
        <v>0</v>
      </c>
      <c r="P76" s="82">
        <f>IFERROR(LOOKUP('Sch D. Workings'!V177,$C$10:$C$14,$B$10:$B$14),0)</f>
        <v>0</v>
      </c>
      <c r="Q76" s="99">
        <f>COUNTIFS('Sch D. Workings'!V177,"&gt;"&amp;$D$14)</f>
        <v>0</v>
      </c>
      <c r="R76" s="85"/>
      <c r="S76" s="78">
        <f>'Sch D. Workings'!AA177</f>
        <v>0</v>
      </c>
      <c r="T76" s="306">
        <f>IF(OR('Sch D. Workings'!D70="",$D$7&lt;=O$7,S76=0),0,IF(OR(N76="Exceeded Cap",SUM(H76,N76)='Sch D. Workings'!$D$12),"Exceeded cap",IF((SUMIFS('Sch A. Input'!H68:FJ68,'Sch A. Input'!$H$14:$FJ$14,"Total",'Sch A. Input'!$H$13:$FJ$13,"&lt;="&amp;$U$7))&gt;'Sch D. Workings'!$D$12,MIN('Sch D. Workings'!AD177,'Sch D. Workings'!$D$12-N76-H76),'Sch D. Workings'!AD177)))</f>
        <v>0</v>
      </c>
      <c r="U76" s="215">
        <f>'Sch D. Workings'!AI177</f>
        <v>0</v>
      </c>
      <c r="V76" s="82">
        <f>IFERROR(LOOKUP('Sch D. Workings'!AF177,$C$10:$C$14,$B$10:$B$14),0)</f>
        <v>0</v>
      </c>
      <c r="W76" s="99">
        <f>COUNTIFS('Sch D. Workings'!AF177,"&gt;"&amp;$D$14)</f>
        <v>0</v>
      </c>
      <c r="X76" s="85"/>
      <c r="Y76" s="78">
        <f>'Sch D. Workings'!AK177</f>
        <v>0</v>
      </c>
      <c r="Z76" s="306">
        <f>IF(OR('Sch D. Workings'!D70="",$D$7&lt;=U$7,Y76=0),0,IF(OR(T76="Exceeded Cap",N76="Exceeded Cap",SUM(H76,N76,T76)='Sch D. Workings'!$D$12),"Exceeded Cap",IF((SUMIFS('Sch A. Input'!H68:FJ68,'Sch A. Input'!$H$14:$FJ$14,"Total",'Sch A. Input'!$H$13:$FJ$13,"&lt;="&amp;$AA$7))&gt;'Sch D. Workings'!$D$12,MIN('Sch D. Workings'!AN177,'Sch D. Workings'!$D$12-N76-T76-H76),'Sch D. Workings'!AN177)))</f>
        <v>0</v>
      </c>
      <c r="AA76" s="215">
        <f>'Sch D. Workings'!AS177</f>
        <v>0</v>
      </c>
      <c r="AB76" s="82">
        <f>IFERROR(LOOKUP('Sch D. Workings'!AP177,$C$10:$C$14,$B$10:$B$14),0)</f>
        <v>0</v>
      </c>
      <c r="AC76" s="99">
        <f>COUNTIFS('Sch D. Workings'!AP177,"&gt;"&amp;$D$14)</f>
        <v>0</v>
      </c>
    </row>
    <row r="77" spans="3:29" x14ac:dyDescent="0.25">
      <c r="C77" s="81" t="str">
        <f>IF('Sch A. Input'!B69="","",'Sch A. Input'!B69)</f>
        <v/>
      </c>
      <c r="D77" s="81" t="str">
        <f>IF('Sch A. Input'!C69="","",'Sch A. Input'!C69)</f>
        <v/>
      </c>
      <c r="E77" s="85"/>
      <c r="F77" s="85"/>
      <c r="G77" s="99">
        <f>'Sch D. Workings'!G178</f>
        <v>0</v>
      </c>
      <c r="H77" s="306">
        <f>IF(OR('Sch D. Workings'!D71="",G77=0),0,(IF((SUMIFS('Sch A. Input'!H69:FJ69,'Sch A. Input'!$H$14:$FJ$14,"Total",'Sch A. Input'!$H$13:$FJ$13,"&lt;="&amp;$I$7))&gt;'Sch D. Workings'!$D$12,MIN('Sch D. Workings'!J178,'Sch D. Workings'!$D$12),'Sch D. Workings'!J178)))</f>
        <v>0</v>
      </c>
      <c r="I77" s="215">
        <f>'Sch D. Workings'!O178</f>
        <v>0</v>
      </c>
      <c r="J77" s="82">
        <f>IFERROR(LOOKUP('Sch D. Workings'!L178,$C$10:$C$14,$B$10:$B$14),0)</f>
        <v>0</v>
      </c>
      <c r="K77" s="99">
        <f>COUNTIFS('Sch D. Workings'!L178,"&gt;"&amp;$D$14)</f>
        <v>0</v>
      </c>
      <c r="L77" s="85"/>
      <c r="M77" s="78">
        <f>'Sch D. Workings'!Q178</f>
        <v>0</v>
      </c>
      <c r="N77" s="306">
        <f>IF(OR('Sch D. Workings'!D71="",$D$7&lt;=I$7,M77=0),0,(IF(H77='Sch D. Workings'!$D$12,"Exceeded Cap",IF((SUMIFS('Sch A. Input'!H69:FJ69,'Sch A. Input'!$H$14:$FJ$14,"Total",'Sch A. Input'!$H$13:$FJ$13,"&lt;="&amp;$O$7))&gt;'Sch D. Workings'!$D$12,MIN('Sch D. Workings'!T178,'Sch D. Workings'!$D$12-H77),'Sch D. Workings'!T178))))</f>
        <v>0</v>
      </c>
      <c r="O77" s="215">
        <f>'Sch D. Workings'!Y178</f>
        <v>0</v>
      </c>
      <c r="P77" s="82">
        <f>IFERROR(LOOKUP('Sch D. Workings'!V178,$C$10:$C$14,$B$10:$B$14),0)</f>
        <v>0</v>
      </c>
      <c r="Q77" s="99">
        <f>COUNTIFS('Sch D. Workings'!V178,"&gt;"&amp;$D$14)</f>
        <v>0</v>
      </c>
      <c r="R77" s="85"/>
      <c r="S77" s="78">
        <f>'Sch D. Workings'!AA178</f>
        <v>0</v>
      </c>
      <c r="T77" s="306">
        <f>IF(OR('Sch D. Workings'!D71="",$D$7&lt;=O$7,S77=0),0,IF(OR(N77="Exceeded Cap",SUM(H77,N77)='Sch D. Workings'!$D$12),"Exceeded cap",IF((SUMIFS('Sch A. Input'!H69:FJ69,'Sch A. Input'!$H$14:$FJ$14,"Total",'Sch A. Input'!$H$13:$FJ$13,"&lt;="&amp;$U$7))&gt;'Sch D. Workings'!$D$12,MIN('Sch D. Workings'!AD178,'Sch D. Workings'!$D$12-N77-H77),'Sch D. Workings'!AD178)))</f>
        <v>0</v>
      </c>
      <c r="U77" s="215">
        <f>'Sch D. Workings'!AI178</f>
        <v>0</v>
      </c>
      <c r="V77" s="82">
        <f>IFERROR(LOOKUP('Sch D. Workings'!AF178,$C$10:$C$14,$B$10:$B$14),0)</f>
        <v>0</v>
      </c>
      <c r="W77" s="99">
        <f>COUNTIFS('Sch D. Workings'!AF178,"&gt;"&amp;$D$14)</f>
        <v>0</v>
      </c>
      <c r="X77" s="85"/>
      <c r="Y77" s="78">
        <f>'Sch D. Workings'!AK178</f>
        <v>0</v>
      </c>
      <c r="Z77" s="306">
        <f>IF(OR('Sch D. Workings'!D71="",$D$7&lt;=U$7,Y77=0),0,IF(OR(T77="Exceeded Cap",N77="Exceeded Cap",SUM(H77,N77,T77)='Sch D. Workings'!$D$12),"Exceeded Cap",IF((SUMIFS('Sch A. Input'!H69:FJ69,'Sch A. Input'!$H$14:$FJ$14,"Total",'Sch A. Input'!$H$13:$FJ$13,"&lt;="&amp;$AA$7))&gt;'Sch D. Workings'!$D$12,MIN('Sch D. Workings'!AN178,'Sch D. Workings'!$D$12-N77-T77-H77),'Sch D. Workings'!AN178)))</f>
        <v>0</v>
      </c>
      <c r="AA77" s="215">
        <f>'Sch D. Workings'!AS178</f>
        <v>0</v>
      </c>
      <c r="AB77" s="82">
        <f>IFERROR(LOOKUP('Sch D. Workings'!AP178,$C$10:$C$14,$B$10:$B$14),0)</f>
        <v>0</v>
      </c>
      <c r="AC77" s="99">
        <f>COUNTIFS('Sch D. Workings'!AP178,"&gt;"&amp;$D$14)</f>
        <v>0</v>
      </c>
    </row>
    <row r="78" spans="3:29" x14ac:dyDescent="0.25">
      <c r="C78" s="81" t="str">
        <f>IF('Sch A. Input'!B70="","",'Sch A. Input'!B70)</f>
        <v/>
      </c>
      <c r="D78" s="81" t="str">
        <f>IF('Sch A. Input'!C70="","",'Sch A. Input'!C70)</f>
        <v/>
      </c>
      <c r="E78" s="85"/>
      <c r="F78" s="85"/>
      <c r="G78" s="99">
        <f>'Sch D. Workings'!G179</f>
        <v>0</v>
      </c>
      <c r="H78" s="306">
        <f>IF(OR('Sch D. Workings'!D72="",G78=0),0,(IF((SUMIFS('Sch A. Input'!H70:FJ70,'Sch A. Input'!$H$14:$FJ$14,"Total",'Sch A. Input'!$H$13:$FJ$13,"&lt;="&amp;$I$7))&gt;'Sch D. Workings'!$D$12,MIN('Sch D. Workings'!J179,'Sch D. Workings'!$D$12),'Sch D. Workings'!J179)))</f>
        <v>0</v>
      </c>
      <c r="I78" s="215">
        <f>'Sch D. Workings'!O179</f>
        <v>0</v>
      </c>
      <c r="J78" s="82">
        <f>IFERROR(LOOKUP('Sch D. Workings'!L179,$C$10:$C$14,$B$10:$B$14),0)</f>
        <v>0</v>
      </c>
      <c r="K78" s="99">
        <f>COUNTIFS('Sch D. Workings'!L179,"&gt;"&amp;$D$14)</f>
        <v>0</v>
      </c>
      <c r="L78" s="85"/>
      <c r="M78" s="78">
        <f>'Sch D. Workings'!Q179</f>
        <v>0</v>
      </c>
      <c r="N78" s="306">
        <f>IF(OR('Sch D. Workings'!D72="",$D$7&lt;=I$7,M78=0),0,(IF(H78='Sch D. Workings'!$D$12,"Exceeded Cap",IF((SUMIFS('Sch A. Input'!H70:FJ70,'Sch A. Input'!$H$14:$FJ$14,"Total",'Sch A. Input'!$H$13:$FJ$13,"&lt;="&amp;$O$7))&gt;'Sch D. Workings'!$D$12,MIN('Sch D. Workings'!T179,'Sch D. Workings'!$D$12-H78),'Sch D. Workings'!T179))))</f>
        <v>0</v>
      </c>
      <c r="O78" s="215">
        <f>'Sch D. Workings'!Y179</f>
        <v>0</v>
      </c>
      <c r="P78" s="82">
        <f>IFERROR(LOOKUP('Sch D. Workings'!V179,$C$10:$C$14,$B$10:$B$14),0)</f>
        <v>0</v>
      </c>
      <c r="Q78" s="99">
        <f>COUNTIFS('Sch D. Workings'!V179,"&gt;"&amp;$D$14)</f>
        <v>0</v>
      </c>
      <c r="R78" s="85"/>
      <c r="S78" s="78">
        <f>'Sch D. Workings'!AA179</f>
        <v>0</v>
      </c>
      <c r="T78" s="306">
        <f>IF(OR('Sch D. Workings'!D72="",$D$7&lt;=O$7,S78=0),0,IF(OR(N78="Exceeded Cap",SUM(H78,N78)='Sch D. Workings'!$D$12),"Exceeded cap",IF((SUMIFS('Sch A. Input'!H70:FJ70,'Sch A. Input'!$H$14:$FJ$14,"Total",'Sch A. Input'!$H$13:$FJ$13,"&lt;="&amp;$U$7))&gt;'Sch D. Workings'!$D$12,MIN('Sch D. Workings'!AD179,'Sch D. Workings'!$D$12-N78-H78),'Sch D. Workings'!AD179)))</f>
        <v>0</v>
      </c>
      <c r="U78" s="215">
        <f>'Sch D. Workings'!AI179</f>
        <v>0</v>
      </c>
      <c r="V78" s="82">
        <f>IFERROR(LOOKUP('Sch D. Workings'!AF179,$C$10:$C$14,$B$10:$B$14),0)</f>
        <v>0</v>
      </c>
      <c r="W78" s="99">
        <f>COUNTIFS('Sch D. Workings'!AF179,"&gt;"&amp;$D$14)</f>
        <v>0</v>
      </c>
      <c r="X78" s="85"/>
      <c r="Y78" s="78">
        <f>'Sch D. Workings'!AK179</f>
        <v>0</v>
      </c>
      <c r="Z78" s="306">
        <f>IF(OR('Sch D. Workings'!D72="",$D$7&lt;=U$7,Y78=0),0,IF(OR(T78="Exceeded Cap",N78="Exceeded Cap",SUM(H78,N78,T78)='Sch D. Workings'!$D$12),"Exceeded Cap",IF((SUMIFS('Sch A. Input'!H70:FJ70,'Sch A. Input'!$H$14:$FJ$14,"Total",'Sch A. Input'!$H$13:$FJ$13,"&lt;="&amp;$AA$7))&gt;'Sch D. Workings'!$D$12,MIN('Sch D. Workings'!AN179,'Sch D. Workings'!$D$12-N78-T78-H78),'Sch D. Workings'!AN179)))</f>
        <v>0</v>
      </c>
      <c r="AA78" s="215">
        <f>'Sch D. Workings'!AS179</f>
        <v>0</v>
      </c>
      <c r="AB78" s="82">
        <f>IFERROR(LOOKUP('Sch D. Workings'!AP179,$C$10:$C$14,$B$10:$B$14),0)</f>
        <v>0</v>
      </c>
      <c r="AC78" s="99">
        <f>COUNTIFS('Sch D. Workings'!AP179,"&gt;"&amp;$D$14)</f>
        <v>0</v>
      </c>
    </row>
    <row r="79" spans="3:29" x14ac:dyDescent="0.25">
      <c r="C79" s="81" t="str">
        <f>IF('Sch A. Input'!B71="","",'Sch A. Input'!B71)</f>
        <v/>
      </c>
      <c r="D79" s="81" t="str">
        <f>IF('Sch A. Input'!C71="","",'Sch A. Input'!C71)</f>
        <v/>
      </c>
      <c r="E79" s="85"/>
      <c r="F79" s="85"/>
      <c r="G79" s="99">
        <f>'Sch D. Workings'!G180</f>
        <v>0</v>
      </c>
      <c r="H79" s="306">
        <f>IF(OR('Sch D. Workings'!D73="",G79=0),0,(IF((SUMIFS('Sch A. Input'!H71:FJ71,'Sch A. Input'!$H$14:$FJ$14,"Total",'Sch A. Input'!$H$13:$FJ$13,"&lt;="&amp;$I$7))&gt;'Sch D. Workings'!$D$12,MIN('Sch D. Workings'!J180,'Sch D. Workings'!$D$12),'Sch D. Workings'!J180)))</f>
        <v>0</v>
      </c>
      <c r="I79" s="215">
        <f>'Sch D. Workings'!O180</f>
        <v>0</v>
      </c>
      <c r="J79" s="82">
        <f>IFERROR(LOOKUP('Sch D. Workings'!L180,$C$10:$C$14,$B$10:$B$14),0)</f>
        <v>0</v>
      </c>
      <c r="K79" s="99">
        <f>COUNTIFS('Sch D. Workings'!L180,"&gt;"&amp;$D$14)</f>
        <v>0</v>
      </c>
      <c r="L79" s="85"/>
      <c r="M79" s="78">
        <f>'Sch D. Workings'!Q180</f>
        <v>0</v>
      </c>
      <c r="N79" s="306">
        <f>IF(OR('Sch D. Workings'!D73="",$D$7&lt;=I$7,M79=0),0,(IF(H79='Sch D. Workings'!$D$12,"Exceeded Cap",IF((SUMIFS('Sch A. Input'!H71:FJ71,'Sch A. Input'!$H$14:$FJ$14,"Total",'Sch A. Input'!$H$13:$FJ$13,"&lt;="&amp;$O$7))&gt;'Sch D. Workings'!$D$12,MIN('Sch D. Workings'!T180,'Sch D. Workings'!$D$12-H79),'Sch D. Workings'!T180))))</f>
        <v>0</v>
      </c>
      <c r="O79" s="215">
        <f>'Sch D. Workings'!Y180</f>
        <v>0</v>
      </c>
      <c r="P79" s="82">
        <f>IFERROR(LOOKUP('Sch D. Workings'!V180,$C$10:$C$14,$B$10:$B$14),0)</f>
        <v>0</v>
      </c>
      <c r="Q79" s="99">
        <f>COUNTIFS('Sch D. Workings'!V180,"&gt;"&amp;$D$14)</f>
        <v>0</v>
      </c>
      <c r="R79" s="85"/>
      <c r="S79" s="78">
        <f>'Sch D. Workings'!AA180</f>
        <v>0</v>
      </c>
      <c r="T79" s="306">
        <f>IF(OR('Sch D. Workings'!D73="",$D$7&lt;=O$7,S79=0),0,IF(OR(N79="Exceeded Cap",SUM(H79,N79)='Sch D. Workings'!$D$12),"Exceeded cap",IF((SUMIFS('Sch A. Input'!H71:FJ71,'Sch A. Input'!$H$14:$FJ$14,"Total",'Sch A. Input'!$H$13:$FJ$13,"&lt;="&amp;$U$7))&gt;'Sch D. Workings'!$D$12,MIN('Sch D. Workings'!AD180,'Sch D. Workings'!$D$12-N79-H79),'Sch D. Workings'!AD180)))</f>
        <v>0</v>
      </c>
      <c r="U79" s="215">
        <f>'Sch D. Workings'!AI180</f>
        <v>0</v>
      </c>
      <c r="V79" s="82">
        <f>IFERROR(LOOKUP('Sch D. Workings'!AF180,$C$10:$C$14,$B$10:$B$14),0)</f>
        <v>0</v>
      </c>
      <c r="W79" s="99">
        <f>COUNTIFS('Sch D. Workings'!AF180,"&gt;"&amp;$D$14)</f>
        <v>0</v>
      </c>
      <c r="X79" s="85"/>
      <c r="Y79" s="78">
        <f>'Sch D. Workings'!AK180</f>
        <v>0</v>
      </c>
      <c r="Z79" s="306">
        <f>IF(OR('Sch D. Workings'!D73="",$D$7&lt;=U$7,Y79=0),0,IF(OR(T79="Exceeded Cap",N79="Exceeded Cap",SUM(H79,N79,T79)='Sch D. Workings'!$D$12),"Exceeded Cap",IF((SUMIFS('Sch A. Input'!H71:FJ71,'Sch A. Input'!$H$14:$FJ$14,"Total",'Sch A. Input'!$H$13:$FJ$13,"&lt;="&amp;$AA$7))&gt;'Sch D. Workings'!$D$12,MIN('Sch D. Workings'!AN180,'Sch D. Workings'!$D$12-N79-T79-H79),'Sch D. Workings'!AN180)))</f>
        <v>0</v>
      </c>
      <c r="AA79" s="215">
        <f>'Sch D. Workings'!AS180</f>
        <v>0</v>
      </c>
      <c r="AB79" s="82">
        <f>IFERROR(LOOKUP('Sch D. Workings'!AP180,$C$10:$C$14,$B$10:$B$14),0)</f>
        <v>0</v>
      </c>
      <c r="AC79" s="99">
        <f>COUNTIFS('Sch D. Workings'!AP180,"&gt;"&amp;$D$14)</f>
        <v>0</v>
      </c>
    </row>
    <row r="80" spans="3:29" x14ac:dyDescent="0.25">
      <c r="C80" s="81" t="str">
        <f>IF('Sch A. Input'!B72="","",'Sch A. Input'!B72)</f>
        <v/>
      </c>
      <c r="D80" s="81" t="str">
        <f>IF('Sch A. Input'!C72="","",'Sch A. Input'!C72)</f>
        <v/>
      </c>
      <c r="E80" s="85"/>
      <c r="F80" s="85"/>
      <c r="G80" s="99">
        <f>'Sch D. Workings'!G181</f>
        <v>0</v>
      </c>
      <c r="H80" s="306">
        <f>IF(OR('Sch D. Workings'!D74="",G80=0),0,(IF((SUMIFS('Sch A. Input'!H72:FJ72,'Sch A. Input'!$H$14:$FJ$14,"Total",'Sch A. Input'!$H$13:$FJ$13,"&lt;="&amp;$I$7))&gt;'Sch D. Workings'!$D$12,MIN('Sch D. Workings'!J181,'Sch D. Workings'!$D$12),'Sch D. Workings'!J181)))</f>
        <v>0</v>
      </c>
      <c r="I80" s="215">
        <f>'Sch D. Workings'!O181</f>
        <v>0</v>
      </c>
      <c r="J80" s="82">
        <f>IFERROR(LOOKUP('Sch D. Workings'!L181,$C$10:$C$14,$B$10:$B$14),0)</f>
        <v>0</v>
      </c>
      <c r="K80" s="99">
        <f>COUNTIFS('Sch D. Workings'!L181,"&gt;"&amp;$D$14)</f>
        <v>0</v>
      </c>
      <c r="L80" s="85"/>
      <c r="M80" s="78">
        <f>'Sch D. Workings'!Q181</f>
        <v>0</v>
      </c>
      <c r="N80" s="306">
        <f>IF(OR('Sch D. Workings'!D74="",$D$7&lt;=I$7,M80=0),0,(IF(H80='Sch D. Workings'!$D$12,"Exceeded Cap",IF((SUMIFS('Sch A. Input'!H72:FJ72,'Sch A. Input'!$H$14:$FJ$14,"Total",'Sch A. Input'!$H$13:$FJ$13,"&lt;="&amp;$O$7))&gt;'Sch D. Workings'!$D$12,MIN('Sch D. Workings'!T181,'Sch D. Workings'!$D$12-H80),'Sch D. Workings'!T181))))</f>
        <v>0</v>
      </c>
      <c r="O80" s="215">
        <f>'Sch D. Workings'!Y181</f>
        <v>0</v>
      </c>
      <c r="P80" s="82">
        <f>IFERROR(LOOKUP('Sch D. Workings'!V181,$C$10:$C$14,$B$10:$B$14),0)</f>
        <v>0</v>
      </c>
      <c r="Q80" s="99">
        <f>COUNTIFS('Sch D. Workings'!V181,"&gt;"&amp;$D$14)</f>
        <v>0</v>
      </c>
      <c r="R80" s="85"/>
      <c r="S80" s="78">
        <f>'Sch D. Workings'!AA181</f>
        <v>0</v>
      </c>
      <c r="T80" s="306">
        <f>IF(OR('Sch D. Workings'!D74="",$D$7&lt;=O$7,S80=0),0,IF(OR(N80="Exceeded Cap",SUM(H80,N80)='Sch D. Workings'!$D$12),"Exceeded cap",IF((SUMIFS('Sch A. Input'!H72:FJ72,'Sch A. Input'!$H$14:$FJ$14,"Total",'Sch A. Input'!$H$13:$FJ$13,"&lt;="&amp;$U$7))&gt;'Sch D. Workings'!$D$12,MIN('Sch D. Workings'!AD181,'Sch D. Workings'!$D$12-N80-H80),'Sch D. Workings'!AD181)))</f>
        <v>0</v>
      </c>
      <c r="U80" s="215">
        <f>'Sch D. Workings'!AI181</f>
        <v>0</v>
      </c>
      <c r="V80" s="82">
        <f>IFERROR(LOOKUP('Sch D. Workings'!AF181,$C$10:$C$14,$B$10:$B$14),0)</f>
        <v>0</v>
      </c>
      <c r="W80" s="99">
        <f>COUNTIFS('Sch D. Workings'!AF181,"&gt;"&amp;$D$14)</f>
        <v>0</v>
      </c>
      <c r="X80" s="85"/>
      <c r="Y80" s="78">
        <f>'Sch D. Workings'!AK181</f>
        <v>0</v>
      </c>
      <c r="Z80" s="306">
        <f>IF(OR('Sch D. Workings'!D74="",$D$7&lt;=U$7,Y80=0),0,IF(OR(T80="Exceeded Cap",N80="Exceeded Cap",SUM(H80,N80,T80)='Sch D. Workings'!$D$12),"Exceeded Cap",IF((SUMIFS('Sch A. Input'!H72:FJ72,'Sch A. Input'!$H$14:$FJ$14,"Total",'Sch A. Input'!$H$13:$FJ$13,"&lt;="&amp;$AA$7))&gt;'Sch D. Workings'!$D$12,MIN('Sch D. Workings'!AN181,'Sch D. Workings'!$D$12-N80-T80-H80),'Sch D. Workings'!AN181)))</f>
        <v>0</v>
      </c>
      <c r="AA80" s="215">
        <f>'Sch D. Workings'!AS181</f>
        <v>0</v>
      </c>
      <c r="AB80" s="82">
        <f>IFERROR(LOOKUP('Sch D. Workings'!AP181,$C$10:$C$14,$B$10:$B$14),0)</f>
        <v>0</v>
      </c>
      <c r="AC80" s="99">
        <f>COUNTIFS('Sch D. Workings'!AP181,"&gt;"&amp;$D$14)</f>
        <v>0</v>
      </c>
    </row>
    <row r="81" spans="3:29" x14ac:dyDescent="0.25">
      <c r="C81" s="81" t="str">
        <f>IF('Sch A. Input'!B73="","",'Sch A. Input'!B73)</f>
        <v/>
      </c>
      <c r="D81" s="81" t="str">
        <f>IF('Sch A. Input'!C73="","",'Sch A. Input'!C73)</f>
        <v/>
      </c>
      <c r="E81" s="85"/>
      <c r="F81" s="85"/>
      <c r="G81" s="99">
        <f>'Sch D. Workings'!G182</f>
        <v>0</v>
      </c>
      <c r="H81" s="306">
        <f>IF(OR('Sch D. Workings'!D75="",G81=0),0,(IF((SUMIFS('Sch A. Input'!H73:FJ73,'Sch A. Input'!$H$14:$FJ$14,"Total",'Sch A. Input'!$H$13:$FJ$13,"&lt;="&amp;$I$7))&gt;'Sch D. Workings'!$D$12,MIN('Sch D. Workings'!J182,'Sch D. Workings'!$D$12),'Sch D. Workings'!J182)))</f>
        <v>0</v>
      </c>
      <c r="I81" s="215">
        <f>'Sch D. Workings'!O182</f>
        <v>0</v>
      </c>
      <c r="J81" s="82">
        <f>IFERROR(LOOKUP('Sch D. Workings'!L182,$C$10:$C$14,$B$10:$B$14),0)</f>
        <v>0</v>
      </c>
      <c r="K81" s="99">
        <f>COUNTIFS('Sch D. Workings'!L182,"&gt;"&amp;$D$14)</f>
        <v>0</v>
      </c>
      <c r="L81" s="85"/>
      <c r="M81" s="78">
        <f>'Sch D. Workings'!Q182</f>
        <v>0</v>
      </c>
      <c r="N81" s="306">
        <f>IF(OR('Sch D. Workings'!D75="",$D$7&lt;=I$7,M81=0),0,(IF(H81='Sch D. Workings'!$D$12,"Exceeded Cap",IF((SUMIFS('Sch A. Input'!H73:FJ73,'Sch A. Input'!$H$14:$FJ$14,"Total",'Sch A. Input'!$H$13:$FJ$13,"&lt;="&amp;$O$7))&gt;'Sch D. Workings'!$D$12,MIN('Sch D. Workings'!T182,'Sch D. Workings'!$D$12-H81),'Sch D. Workings'!T182))))</f>
        <v>0</v>
      </c>
      <c r="O81" s="215">
        <f>'Sch D. Workings'!Y182</f>
        <v>0</v>
      </c>
      <c r="P81" s="82">
        <f>IFERROR(LOOKUP('Sch D. Workings'!V182,$C$10:$C$14,$B$10:$B$14),0)</f>
        <v>0</v>
      </c>
      <c r="Q81" s="99">
        <f>COUNTIFS('Sch D. Workings'!V182,"&gt;"&amp;$D$14)</f>
        <v>0</v>
      </c>
      <c r="R81" s="85"/>
      <c r="S81" s="78">
        <f>'Sch D. Workings'!AA182</f>
        <v>0</v>
      </c>
      <c r="T81" s="306">
        <f>IF(OR('Sch D. Workings'!D75="",$D$7&lt;=O$7,S81=0),0,IF(OR(N81="Exceeded Cap",SUM(H81,N81)='Sch D. Workings'!$D$12),"Exceeded cap",IF((SUMIFS('Sch A. Input'!H73:FJ73,'Sch A. Input'!$H$14:$FJ$14,"Total",'Sch A. Input'!$H$13:$FJ$13,"&lt;="&amp;$U$7))&gt;'Sch D. Workings'!$D$12,MIN('Sch D. Workings'!AD182,'Sch D. Workings'!$D$12-N81-H81),'Sch D. Workings'!AD182)))</f>
        <v>0</v>
      </c>
      <c r="U81" s="215">
        <f>'Sch D. Workings'!AI182</f>
        <v>0</v>
      </c>
      <c r="V81" s="82">
        <f>IFERROR(LOOKUP('Sch D. Workings'!AF182,$C$10:$C$14,$B$10:$B$14),0)</f>
        <v>0</v>
      </c>
      <c r="W81" s="99">
        <f>COUNTIFS('Sch D. Workings'!AF182,"&gt;"&amp;$D$14)</f>
        <v>0</v>
      </c>
      <c r="X81" s="85"/>
      <c r="Y81" s="78">
        <f>'Sch D. Workings'!AK182</f>
        <v>0</v>
      </c>
      <c r="Z81" s="306">
        <f>IF(OR('Sch D. Workings'!D75="",$D$7&lt;=U$7,Y81=0),0,IF(OR(T81="Exceeded Cap",N81="Exceeded Cap",SUM(H81,N81,T81)='Sch D. Workings'!$D$12),"Exceeded Cap",IF((SUMIFS('Sch A. Input'!H73:FJ73,'Sch A. Input'!$H$14:$FJ$14,"Total",'Sch A. Input'!$H$13:$FJ$13,"&lt;="&amp;$AA$7))&gt;'Sch D. Workings'!$D$12,MIN('Sch D. Workings'!AN182,'Sch D. Workings'!$D$12-N81-T81-H81),'Sch D. Workings'!AN182)))</f>
        <v>0</v>
      </c>
      <c r="AA81" s="215">
        <f>'Sch D. Workings'!AS182</f>
        <v>0</v>
      </c>
      <c r="AB81" s="82">
        <f>IFERROR(LOOKUP('Sch D. Workings'!AP182,$C$10:$C$14,$B$10:$B$14),0)</f>
        <v>0</v>
      </c>
      <c r="AC81" s="99">
        <f>COUNTIFS('Sch D. Workings'!AP182,"&gt;"&amp;$D$14)</f>
        <v>0</v>
      </c>
    </row>
    <row r="82" spans="3:29" x14ac:dyDescent="0.25">
      <c r="C82" s="81" t="str">
        <f>IF('Sch A. Input'!B74="","",'Sch A. Input'!B74)</f>
        <v/>
      </c>
      <c r="D82" s="81" t="str">
        <f>IF('Sch A. Input'!C74="","",'Sch A. Input'!C74)</f>
        <v/>
      </c>
      <c r="E82" s="85"/>
      <c r="F82" s="85"/>
      <c r="G82" s="99">
        <f>'Sch D. Workings'!G183</f>
        <v>0</v>
      </c>
      <c r="H82" s="306">
        <f>IF(OR('Sch D. Workings'!D76="",G82=0),0,(IF((SUMIFS('Sch A. Input'!H74:FJ74,'Sch A. Input'!$H$14:$FJ$14,"Total",'Sch A. Input'!$H$13:$FJ$13,"&lt;="&amp;$I$7))&gt;'Sch D. Workings'!$D$12,MIN('Sch D. Workings'!J183,'Sch D. Workings'!$D$12),'Sch D. Workings'!J183)))</f>
        <v>0</v>
      </c>
      <c r="I82" s="215">
        <f>'Sch D. Workings'!O183</f>
        <v>0</v>
      </c>
      <c r="J82" s="82">
        <f>IFERROR(LOOKUP('Sch D. Workings'!L183,$C$10:$C$14,$B$10:$B$14),0)</f>
        <v>0</v>
      </c>
      <c r="K82" s="99">
        <f>COUNTIFS('Sch D. Workings'!L183,"&gt;"&amp;$D$14)</f>
        <v>0</v>
      </c>
      <c r="L82" s="85"/>
      <c r="M82" s="78">
        <f>'Sch D. Workings'!Q183</f>
        <v>0</v>
      </c>
      <c r="N82" s="306">
        <f>IF(OR('Sch D. Workings'!D76="",$D$7&lt;=I$7,M82=0),0,(IF(H82='Sch D. Workings'!$D$12,"Exceeded Cap",IF((SUMIFS('Sch A. Input'!H74:FJ74,'Sch A. Input'!$H$14:$FJ$14,"Total",'Sch A. Input'!$H$13:$FJ$13,"&lt;="&amp;$O$7))&gt;'Sch D. Workings'!$D$12,MIN('Sch D. Workings'!T183,'Sch D. Workings'!$D$12-H82),'Sch D. Workings'!T183))))</f>
        <v>0</v>
      </c>
      <c r="O82" s="215">
        <f>'Sch D. Workings'!Y183</f>
        <v>0</v>
      </c>
      <c r="P82" s="82">
        <f>IFERROR(LOOKUP('Sch D. Workings'!V183,$C$10:$C$14,$B$10:$B$14),0)</f>
        <v>0</v>
      </c>
      <c r="Q82" s="99">
        <f>COUNTIFS('Sch D. Workings'!V183,"&gt;"&amp;$D$14)</f>
        <v>0</v>
      </c>
      <c r="R82" s="85"/>
      <c r="S82" s="78">
        <f>'Sch D. Workings'!AA183</f>
        <v>0</v>
      </c>
      <c r="T82" s="306">
        <f>IF(OR('Sch D. Workings'!D76="",$D$7&lt;=O$7,S82=0),0,IF(OR(N82="Exceeded Cap",SUM(H82,N82)='Sch D. Workings'!$D$12),"Exceeded cap",IF((SUMIFS('Sch A. Input'!H74:FJ74,'Sch A. Input'!$H$14:$FJ$14,"Total",'Sch A. Input'!$H$13:$FJ$13,"&lt;="&amp;$U$7))&gt;'Sch D. Workings'!$D$12,MIN('Sch D. Workings'!AD183,'Sch D. Workings'!$D$12-N82-H82),'Sch D. Workings'!AD183)))</f>
        <v>0</v>
      </c>
      <c r="U82" s="215">
        <f>'Sch D. Workings'!AI183</f>
        <v>0</v>
      </c>
      <c r="V82" s="82">
        <f>IFERROR(LOOKUP('Sch D. Workings'!AF183,$C$10:$C$14,$B$10:$B$14),0)</f>
        <v>0</v>
      </c>
      <c r="W82" s="99">
        <f>COUNTIFS('Sch D. Workings'!AF183,"&gt;"&amp;$D$14)</f>
        <v>0</v>
      </c>
      <c r="X82" s="85"/>
      <c r="Y82" s="78">
        <f>'Sch D. Workings'!AK183</f>
        <v>0</v>
      </c>
      <c r="Z82" s="306">
        <f>IF(OR('Sch D. Workings'!D76="",$D$7&lt;=U$7,Y82=0),0,IF(OR(T82="Exceeded Cap",N82="Exceeded Cap",SUM(H82,N82,T82)='Sch D. Workings'!$D$12),"Exceeded Cap",IF((SUMIFS('Sch A. Input'!H74:FJ74,'Sch A. Input'!$H$14:$FJ$14,"Total",'Sch A. Input'!$H$13:$FJ$13,"&lt;="&amp;$AA$7))&gt;'Sch D. Workings'!$D$12,MIN('Sch D. Workings'!AN183,'Sch D. Workings'!$D$12-N82-T82-H82),'Sch D. Workings'!AN183)))</f>
        <v>0</v>
      </c>
      <c r="AA82" s="215">
        <f>'Sch D. Workings'!AS183</f>
        <v>0</v>
      </c>
      <c r="AB82" s="82">
        <f>IFERROR(LOOKUP('Sch D. Workings'!AP183,$C$10:$C$14,$B$10:$B$14),0)</f>
        <v>0</v>
      </c>
      <c r="AC82" s="99">
        <f>COUNTIFS('Sch D. Workings'!AP183,"&gt;"&amp;$D$14)</f>
        <v>0</v>
      </c>
    </row>
    <row r="83" spans="3:29" x14ac:dyDescent="0.25">
      <c r="C83" s="81" t="str">
        <f>IF('Sch A. Input'!B75="","",'Sch A. Input'!B75)</f>
        <v/>
      </c>
      <c r="D83" s="81" t="str">
        <f>IF('Sch A. Input'!C75="","",'Sch A. Input'!C75)</f>
        <v/>
      </c>
      <c r="E83" s="85"/>
      <c r="F83" s="85"/>
      <c r="G83" s="99">
        <f>'Sch D. Workings'!G184</f>
        <v>0</v>
      </c>
      <c r="H83" s="306">
        <f>IF(OR('Sch D. Workings'!D77="",G83=0),0,(IF((SUMIFS('Sch A. Input'!H75:FJ75,'Sch A. Input'!$H$14:$FJ$14,"Total",'Sch A. Input'!$H$13:$FJ$13,"&lt;="&amp;$I$7))&gt;'Sch D. Workings'!$D$12,MIN('Sch D. Workings'!J184,'Sch D. Workings'!$D$12),'Sch D. Workings'!J184)))</f>
        <v>0</v>
      </c>
      <c r="I83" s="215">
        <f>'Sch D. Workings'!O184</f>
        <v>0</v>
      </c>
      <c r="J83" s="82">
        <f>IFERROR(LOOKUP('Sch D. Workings'!L184,$C$10:$C$14,$B$10:$B$14),0)</f>
        <v>0</v>
      </c>
      <c r="K83" s="99">
        <f>COUNTIFS('Sch D. Workings'!L184,"&gt;"&amp;$D$14)</f>
        <v>0</v>
      </c>
      <c r="L83" s="85"/>
      <c r="M83" s="78">
        <f>'Sch D. Workings'!Q184</f>
        <v>0</v>
      </c>
      <c r="N83" s="306">
        <f>IF(OR('Sch D. Workings'!D77="",$D$7&lt;=I$7,M83=0),0,(IF(H83='Sch D. Workings'!$D$12,"Exceeded Cap",IF((SUMIFS('Sch A. Input'!H75:FJ75,'Sch A. Input'!$H$14:$FJ$14,"Total",'Sch A. Input'!$H$13:$FJ$13,"&lt;="&amp;$O$7))&gt;'Sch D. Workings'!$D$12,MIN('Sch D. Workings'!T184,'Sch D. Workings'!$D$12-H83),'Sch D. Workings'!T184))))</f>
        <v>0</v>
      </c>
      <c r="O83" s="215">
        <f>'Sch D. Workings'!Y184</f>
        <v>0</v>
      </c>
      <c r="P83" s="82">
        <f>IFERROR(LOOKUP('Sch D. Workings'!V184,$C$10:$C$14,$B$10:$B$14),0)</f>
        <v>0</v>
      </c>
      <c r="Q83" s="99">
        <f>COUNTIFS('Sch D. Workings'!V184,"&gt;"&amp;$D$14)</f>
        <v>0</v>
      </c>
      <c r="R83" s="85"/>
      <c r="S83" s="78">
        <f>'Sch D. Workings'!AA184</f>
        <v>0</v>
      </c>
      <c r="T83" s="306">
        <f>IF(OR('Sch D. Workings'!D77="",$D$7&lt;=O$7,S83=0),0,IF(OR(N83="Exceeded Cap",SUM(H83,N83)='Sch D. Workings'!$D$12),"Exceeded cap",IF((SUMIFS('Sch A. Input'!H75:FJ75,'Sch A. Input'!$H$14:$FJ$14,"Total",'Sch A. Input'!$H$13:$FJ$13,"&lt;="&amp;$U$7))&gt;'Sch D. Workings'!$D$12,MIN('Sch D. Workings'!AD184,'Sch D. Workings'!$D$12-N83-H83),'Sch D. Workings'!AD184)))</f>
        <v>0</v>
      </c>
      <c r="U83" s="215">
        <f>'Sch D. Workings'!AI184</f>
        <v>0</v>
      </c>
      <c r="V83" s="82">
        <f>IFERROR(LOOKUP('Sch D. Workings'!AF184,$C$10:$C$14,$B$10:$B$14),0)</f>
        <v>0</v>
      </c>
      <c r="W83" s="99">
        <f>COUNTIFS('Sch D. Workings'!AF184,"&gt;"&amp;$D$14)</f>
        <v>0</v>
      </c>
      <c r="X83" s="85"/>
      <c r="Y83" s="78">
        <f>'Sch D. Workings'!AK184</f>
        <v>0</v>
      </c>
      <c r="Z83" s="306">
        <f>IF(OR('Sch D. Workings'!D77="",$D$7&lt;=U$7,Y83=0),0,IF(OR(T83="Exceeded Cap",N83="Exceeded Cap",SUM(H83,N83,T83)='Sch D. Workings'!$D$12),"Exceeded Cap",IF((SUMIFS('Sch A. Input'!H75:FJ75,'Sch A. Input'!$H$14:$FJ$14,"Total",'Sch A. Input'!$H$13:$FJ$13,"&lt;="&amp;$AA$7))&gt;'Sch D. Workings'!$D$12,MIN('Sch D. Workings'!AN184,'Sch D. Workings'!$D$12-N83-T83-H83),'Sch D. Workings'!AN184)))</f>
        <v>0</v>
      </c>
      <c r="AA83" s="215">
        <f>'Sch D. Workings'!AS184</f>
        <v>0</v>
      </c>
      <c r="AB83" s="82">
        <f>IFERROR(LOOKUP('Sch D. Workings'!AP184,$C$10:$C$14,$B$10:$B$14),0)</f>
        <v>0</v>
      </c>
      <c r="AC83" s="99">
        <f>COUNTIFS('Sch D. Workings'!AP184,"&gt;"&amp;$D$14)</f>
        <v>0</v>
      </c>
    </row>
    <row r="84" spans="3:29" x14ac:dyDescent="0.25">
      <c r="C84" s="81" t="str">
        <f>IF('Sch A. Input'!B76="","",'Sch A. Input'!B76)</f>
        <v/>
      </c>
      <c r="D84" s="81" t="str">
        <f>IF('Sch A. Input'!C76="","",'Sch A. Input'!C76)</f>
        <v/>
      </c>
      <c r="E84" s="85"/>
      <c r="F84" s="85"/>
      <c r="G84" s="99">
        <f>'Sch D. Workings'!G185</f>
        <v>0</v>
      </c>
      <c r="H84" s="306">
        <f>IF(OR('Sch D. Workings'!D78="",G84=0),0,(IF((SUMIFS('Sch A. Input'!H76:FJ76,'Sch A. Input'!$H$14:$FJ$14,"Total",'Sch A. Input'!$H$13:$FJ$13,"&lt;="&amp;$I$7))&gt;'Sch D. Workings'!$D$12,MIN('Sch D. Workings'!J185,'Sch D. Workings'!$D$12),'Sch D. Workings'!J185)))</f>
        <v>0</v>
      </c>
      <c r="I84" s="215">
        <f>'Sch D. Workings'!O185</f>
        <v>0</v>
      </c>
      <c r="J84" s="82">
        <f>IFERROR(LOOKUP('Sch D. Workings'!L185,$C$10:$C$14,$B$10:$B$14),0)</f>
        <v>0</v>
      </c>
      <c r="K84" s="99">
        <f>COUNTIFS('Sch D. Workings'!L185,"&gt;"&amp;$D$14)</f>
        <v>0</v>
      </c>
      <c r="L84" s="85"/>
      <c r="M84" s="78">
        <f>'Sch D. Workings'!Q185</f>
        <v>0</v>
      </c>
      <c r="N84" s="306">
        <f>IF(OR('Sch D. Workings'!D78="",$D$7&lt;=I$7,M84=0),0,(IF(H84='Sch D. Workings'!$D$12,"Exceeded Cap",IF((SUMIFS('Sch A. Input'!H76:FJ76,'Sch A. Input'!$H$14:$FJ$14,"Total",'Sch A. Input'!$H$13:$FJ$13,"&lt;="&amp;$O$7))&gt;'Sch D. Workings'!$D$12,MIN('Sch D. Workings'!T185,'Sch D. Workings'!$D$12-H84),'Sch D. Workings'!T185))))</f>
        <v>0</v>
      </c>
      <c r="O84" s="215">
        <f>'Sch D. Workings'!Y185</f>
        <v>0</v>
      </c>
      <c r="P84" s="82">
        <f>IFERROR(LOOKUP('Sch D. Workings'!V185,$C$10:$C$14,$B$10:$B$14),0)</f>
        <v>0</v>
      </c>
      <c r="Q84" s="99">
        <f>COUNTIFS('Sch D. Workings'!V185,"&gt;"&amp;$D$14)</f>
        <v>0</v>
      </c>
      <c r="R84" s="85"/>
      <c r="S84" s="78">
        <f>'Sch D. Workings'!AA185</f>
        <v>0</v>
      </c>
      <c r="T84" s="306">
        <f>IF(OR('Sch D. Workings'!D78="",$D$7&lt;=O$7,S84=0),0,IF(OR(N84="Exceeded Cap",SUM(H84,N84)='Sch D. Workings'!$D$12),"Exceeded cap",IF((SUMIFS('Sch A. Input'!H76:FJ76,'Sch A. Input'!$H$14:$FJ$14,"Total",'Sch A. Input'!$H$13:$FJ$13,"&lt;="&amp;$U$7))&gt;'Sch D. Workings'!$D$12,MIN('Sch D. Workings'!AD185,'Sch D. Workings'!$D$12-N84-H84),'Sch D. Workings'!AD185)))</f>
        <v>0</v>
      </c>
      <c r="U84" s="215">
        <f>'Sch D. Workings'!AI185</f>
        <v>0</v>
      </c>
      <c r="V84" s="82">
        <f>IFERROR(LOOKUP('Sch D. Workings'!AF185,$C$10:$C$14,$B$10:$B$14),0)</f>
        <v>0</v>
      </c>
      <c r="W84" s="99">
        <f>COUNTIFS('Sch D. Workings'!AF185,"&gt;"&amp;$D$14)</f>
        <v>0</v>
      </c>
      <c r="X84" s="85"/>
      <c r="Y84" s="78">
        <f>'Sch D. Workings'!AK185</f>
        <v>0</v>
      </c>
      <c r="Z84" s="306">
        <f>IF(OR('Sch D. Workings'!D78="",$D$7&lt;=U$7,Y84=0),0,IF(OR(T84="Exceeded Cap",N84="Exceeded Cap",SUM(H84,N84,T84)='Sch D. Workings'!$D$12),"Exceeded Cap",IF((SUMIFS('Sch A. Input'!H76:FJ76,'Sch A. Input'!$H$14:$FJ$14,"Total",'Sch A. Input'!$H$13:$FJ$13,"&lt;="&amp;$AA$7))&gt;'Sch D. Workings'!$D$12,MIN('Sch D. Workings'!AN185,'Sch D. Workings'!$D$12-N84-T84-H84),'Sch D. Workings'!AN185)))</f>
        <v>0</v>
      </c>
      <c r="AA84" s="215">
        <f>'Sch D. Workings'!AS185</f>
        <v>0</v>
      </c>
      <c r="AB84" s="82">
        <f>IFERROR(LOOKUP('Sch D. Workings'!AP185,$C$10:$C$14,$B$10:$B$14),0)</f>
        <v>0</v>
      </c>
      <c r="AC84" s="99">
        <f>COUNTIFS('Sch D. Workings'!AP185,"&gt;"&amp;$D$14)</f>
        <v>0</v>
      </c>
    </row>
    <row r="85" spans="3:29" x14ac:dyDescent="0.25">
      <c r="C85" s="81" t="str">
        <f>IF('Sch A. Input'!B77="","",'Sch A. Input'!B77)</f>
        <v/>
      </c>
      <c r="D85" s="81" t="str">
        <f>IF('Sch A. Input'!C77="","",'Sch A. Input'!C77)</f>
        <v/>
      </c>
      <c r="E85" s="85"/>
      <c r="F85" s="85"/>
      <c r="G85" s="99">
        <f>'Sch D. Workings'!G186</f>
        <v>0</v>
      </c>
      <c r="H85" s="306">
        <f>IF(OR('Sch D. Workings'!D79="",G85=0),0,(IF((SUMIFS('Sch A. Input'!H77:FJ77,'Sch A. Input'!$H$14:$FJ$14,"Total",'Sch A. Input'!$H$13:$FJ$13,"&lt;="&amp;$I$7))&gt;'Sch D. Workings'!$D$12,MIN('Sch D. Workings'!J186,'Sch D. Workings'!$D$12),'Sch D. Workings'!J186)))</f>
        <v>0</v>
      </c>
      <c r="I85" s="215">
        <f>'Sch D. Workings'!O186</f>
        <v>0</v>
      </c>
      <c r="J85" s="82">
        <f>IFERROR(LOOKUP('Sch D. Workings'!L186,$C$10:$C$14,$B$10:$B$14),0)</f>
        <v>0</v>
      </c>
      <c r="K85" s="99">
        <f>COUNTIFS('Sch D. Workings'!L186,"&gt;"&amp;$D$14)</f>
        <v>0</v>
      </c>
      <c r="L85" s="85"/>
      <c r="M85" s="78">
        <f>'Sch D. Workings'!Q186</f>
        <v>0</v>
      </c>
      <c r="N85" s="306">
        <f>IF(OR('Sch D. Workings'!D79="",$D$7&lt;=I$7,M85=0),0,(IF(H85='Sch D. Workings'!$D$12,"Exceeded Cap",IF((SUMIFS('Sch A. Input'!H77:FJ77,'Sch A. Input'!$H$14:$FJ$14,"Total",'Sch A. Input'!$H$13:$FJ$13,"&lt;="&amp;$O$7))&gt;'Sch D. Workings'!$D$12,MIN('Sch D. Workings'!T186,'Sch D. Workings'!$D$12-H85),'Sch D. Workings'!T186))))</f>
        <v>0</v>
      </c>
      <c r="O85" s="215">
        <f>'Sch D. Workings'!Y186</f>
        <v>0</v>
      </c>
      <c r="P85" s="82">
        <f>IFERROR(LOOKUP('Sch D. Workings'!V186,$C$10:$C$14,$B$10:$B$14),0)</f>
        <v>0</v>
      </c>
      <c r="Q85" s="99">
        <f>COUNTIFS('Sch D. Workings'!V186,"&gt;"&amp;$D$14)</f>
        <v>0</v>
      </c>
      <c r="R85" s="85"/>
      <c r="S85" s="78">
        <f>'Sch D. Workings'!AA186</f>
        <v>0</v>
      </c>
      <c r="T85" s="306">
        <f>IF(OR('Sch D. Workings'!D79="",$D$7&lt;=O$7,S85=0),0,IF(OR(N85="Exceeded Cap",SUM(H85,N85)='Sch D. Workings'!$D$12),"Exceeded cap",IF((SUMIFS('Sch A. Input'!H77:FJ77,'Sch A. Input'!$H$14:$FJ$14,"Total",'Sch A. Input'!$H$13:$FJ$13,"&lt;="&amp;$U$7))&gt;'Sch D. Workings'!$D$12,MIN('Sch D. Workings'!AD186,'Sch D. Workings'!$D$12-N85-H85),'Sch D. Workings'!AD186)))</f>
        <v>0</v>
      </c>
      <c r="U85" s="215">
        <f>'Sch D. Workings'!AI186</f>
        <v>0</v>
      </c>
      <c r="V85" s="82">
        <f>IFERROR(LOOKUP('Sch D. Workings'!AF186,$C$10:$C$14,$B$10:$B$14),0)</f>
        <v>0</v>
      </c>
      <c r="W85" s="99">
        <f>COUNTIFS('Sch D. Workings'!AF186,"&gt;"&amp;$D$14)</f>
        <v>0</v>
      </c>
      <c r="X85" s="85"/>
      <c r="Y85" s="78">
        <f>'Sch D. Workings'!AK186</f>
        <v>0</v>
      </c>
      <c r="Z85" s="306">
        <f>IF(OR('Sch D. Workings'!D79="",$D$7&lt;=U$7,Y85=0),0,IF(OR(T85="Exceeded Cap",N85="Exceeded Cap",SUM(H85,N85,T85)='Sch D. Workings'!$D$12),"Exceeded Cap",IF((SUMIFS('Sch A. Input'!H77:FJ77,'Sch A. Input'!$H$14:$FJ$14,"Total",'Sch A. Input'!$H$13:$FJ$13,"&lt;="&amp;$AA$7))&gt;'Sch D. Workings'!$D$12,MIN('Sch D. Workings'!AN186,'Sch D. Workings'!$D$12-N85-T85-H85),'Sch D. Workings'!AN186)))</f>
        <v>0</v>
      </c>
      <c r="AA85" s="215">
        <f>'Sch D. Workings'!AS186</f>
        <v>0</v>
      </c>
      <c r="AB85" s="82">
        <f>IFERROR(LOOKUP('Sch D. Workings'!AP186,$C$10:$C$14,$B$10:$B$14),0)</f>
        <v>0</v>
      </c>
      <c r="AC85" s="99">
        <f>COUNTIFS('Sch D. Workings'!AP186,"&gt;"&amp;$D$14)</f>
        <v>0</v>
      </c>
    </row>
    <row r="86" spans="3:29" x14ac:dyDescent="0.25">
      <c r="C86" s="81" t="str">
        <f>IF('Sch A. Input'!B78="","",'Sch A. Input'!B78)</f>
        <v/>
      </c>
      <c r="D86" s="81" t="str">
        <f>IF('Sch A. Input'!C78="","",'Sch A. Input'!C78)</f>
        <v/>
      </c>
      <c r="E86" s="85"/>
      <c r="F86" s="85"/>
      <c r="G86" s="99">
        <f>'Sch D. Workings'!G187</f>
        <v>0</v>
      </c>
      <c r="H86" s="306">
        <f>IF(OR('Sch D. Workings'!D80="",G86=0),0,(IF((SUMIFS('Sch A. Input'!H78:FJ78,'Sch A. Input'!$H$14:$FJ$14,"Total",'Sch A. Input'!$H$13:$FJ$13,"&lt;="&amp;$I$7))&gt;'Sch D. Workings'!$D$12,MIN('Sch D. Workings'!J187,'Sch D. Workings'!$D$12),'Sch D. Workings'!J187)))</f>
        <v>0</v>
      </c>
      <c r="I86" s="215">
        <f>'Sch D. Workings'!O187</f>
        <v>0</v>
      </c>
      <c r="J86" s="82">
        <f>IFERROR(LOOKUP('Sch D. Workings'!L187,$C$10:$C$14,$B$10:$B$14),0)</f>
        <v>0</v>
      </c>
      <c r="K86" s="99">
        <f>COUNTIFS('Sch D. Workings'!L187,"&gt;"&amp;$D$14)</f>
        <v>0</v>
      </c>
      <c r="L86" s="85"/>
      <c r="M86" s="78">
        <f>'Sch D. Workings'!Q187</f>
        <v>0</v>
      </c>
      <c r="N86" s="306">
        <f>IF(OR('Sch D. Workings'!D80="",$D$7&lt;=I$7,M86=0),0,(IF(H86='Sch D. Workings'!$D$12,"Exceeded Cap",IF((SUMIFS('Sch A. Input'!H78:FJ78,'Sch A. Input'!$H$14:$FJ$14,"Total",'Sch A. Input'!$H$13:$FJ$13,"&lt;="&amp;$O$7))&gt;'Sch D. Workings'!$D$12,MIN('Sch D. Workings'!T187,'Sch D. Workings'!$D$12-H86),'Sch D. Workings'!T187))))</f>
        <v>0</v>
      </c>
      <c r="O86" s="215">
        <f>'Sch D. Workings'!Y187</f>
        <v>0</v>
      </c>
      <c r="P86" s="82">
        <f>IFERROR(LOOKUP('Sch D. Workings'!V187,$C$10:$C$14,$B$10:$B$14),0)</f>
        <v>0</v>
      </c>
      <c r="Q86" s="99">
        <f>COUNTIFS('Sch D. Workings'!V187,"&gt;"&amp;$D$14)</f>
        <v>0</v>
      </c>
      <c r="R86" s="85"/>
      <c r="S86" s="78">
        <f>'Sch D. Workings'!AA187</f>
        <v>0</v>
      </c>
      <c r="T86" s="306">
        <f>IF(OR('Sch D. Workings'!D80="",$D$7&lt;=O$7,S86=0),0,IF(OR(N86="Exceeded Cap",SUM(H86,N86)='Sch D. Workings'!$D$12),"Exceeded cap",IF((SUMIFS('Sch A. Input'!H78:FJ78,'Sch A. Input'!$H$14:$FJ$14,"Total",'Sch A. Input'!$H$13:$FJ$13,"&lt;="&amp;$U$7))&gt;'Sch D. Workings'!$D$12,MIN('Sch D. Workings'!AD187,'Sch D. Workings'!$D$12-N86-H86),'Sch D. Workings'!AD187)))</f>
        <v>0</v>
      </c>
      <c r="U86" s="215">
        <f>'Sch D. Workings'!AI187</f>
        <v>0</v>
      </c>
      <c r="V86" s="82">
        <f>IFERROR(LOOKUP('Sch D. Workings'!AF187,$C$10:$C$14,$B$10:$B$14),0)</f>
        <v>0</v>
      </c>
      <c r="W86" s="99">
        <f>COUNTIFS('Sch D. Workings'!AF187,"&gt;"&amp;$D$14)</f>
        <v>0</v>
      </c>
      <c r="X86" s="85"/>
      <c r="Y86" s="78">
        <f>'Sch D. Workings'!AK187</f>
        <v>0</v>
      </c>
      <c r="Z86" s="306">
        <f>IF(OR('Sch D. Workings'!D80="",$D$7&lt;=U$7,Y86=0),0,IF(OR(T86="Exceeded Cap",N86="Exceeded Cap",SUM(H86,N86,T86)='Sch D. Workings'!$D$12),"Exceeded Cap",IF((SUMIFS('Sch A. Input'!H78:FJ78,'Sch A. Input'!$H$14:$FJ$14,"Total",'Sch A. Input'!$H$13:$FJ$13,"&lt;="&amp;$AA$7))&gt;'Sch D. Workings'!$D$12,MIN('Sch D. Workings'!AN187,'Sch D. Workings'!$D$12-N86-T86-H86),'Sch D. Workings'!AN187)))</f>
        <v>0</v>
      </c>
      <c r="AA86" s="215">
        <f>'Sch D. Workings'!AS187</f>
        <v>0</v>
      </c>
      <c r="AB86" s="82">
        <f>IFERROR(LOOKUP('Sch D. Workings'!AP187,$C$10:$C$14,$B$10:$B$14),0)</f>
        <v>0</v>
      </c>
      <c r="AC86" s="99">
        <f>COUNTIFS('Sch D. Workings'!AP187,"&gt;"&amp;$D$14)</f>
        <v>0</v>
      </c>
    </row>
    <row r="87" spans="3:29" x14ac:dyDescent="0.25">
      <c r="C87" s="81" t="str">
        <f>IF('Sch A. Input'!B79="","",'Sch A. Input'!B79)</f>
        <v/>
      </c>
      <c r="D87" s="81" t="str">
        <f>IF('Sch A. Input'!C79="","",'Sch A. Input'!C79)</f>
        <v/>
      </c>
      <c r="E87" s="85"/>
      <c r="F87" s="85"/>
      <c r="G87" s="99">
        <f>'Sch D. Workings'!G188</f>
        <v>0</v>
      </c>
      <c r="H87" s="306">
        <f>IF(OR('Sch D. Workings'!D81="",G87=0),0,(IF((SUMIFS('Sch A. Input'!H79:FJ79,'Sch A. Input'!$H$14:$FJ$14,"Total",'Sch A. Input'!$H$13:$FJ$13,"&lt;="&amp;$I$7))&gt;'Sch D. Workings'!$D$12,MIN('Sch D. Workings'!J188,'Sch D. Workings'!$D$12),'Sch D. Workings'!J188)))</f>
        <v>0</v>
      </c>
      <c r="I87" s="215">
        <f>'Sch D. Workings'!O188</f>
        <v>0</v>
      </c>
      <c r="J87" s="82">
        <f>IFERROR(LOOKUP('Sch D. Workings'!L188,$C$10:$C$14,$B$10:$B$14),0)</f>
        <v>0</v>
      </c>
      <c r="K87" s="99">
        <f>COUNTIFS('Sch D. Workings'!L188,"&gt;"&amp;$D$14)</f>
        <v>0</v>
      </c>
      <c r="L87" s="85"/>
      <c r="M87" s="78">
        <f>'Sch D. Workings'!Q188</f>
        <v>0</v>
      </c>
      <c r="N87" s="306">
        <f>IF(OR('Sch D. Workings'!D81="",$D$7&lt;=I$7,M87=0),0,(IF(H87='Sch D. Workings'!$D$12,"Exceeded Cap",IF((SUMIFS('Sch A. Input'!H79:FJ79,'Sch A. Input'!$H$14:$FJ$14,"Total",'Sch A. Input'!$H$13:$FJ$13,"&lt;="&amp;$O$7))&gt;'Sch D. Workings'!$D$12,MIN('Sch D. Workings'!T188,'Sch D. Workings'!$D$12-H87),'Sch D. Workings'!T188))))</f>
        <v>0</v>
      </c>
      <c r="O87" s="215">
        <f>'Sch D. Workings'!Y188</f>
        <v>0</v>
      </c>
      <c r="P87" s="82">
        <f>IFERROR(LOOKUP('Sch D. Workings'!V188,$C$10:$C$14,$B$10:$B$14),0)</f>
        <v>0</v>
      </c>
      <c r="Q87" s="99">
        <f>COUNTIFS('Sch D. Workings'!V188,"&gt;"&amp;$D$14)</f>
        <v>0</v>
      </c>
      <c r="R87" s="85"/>
      <c r="S87" s="78">
        <f>'Sch D. Workings'!AA188</f>
        <v>0</v>
      </c>
      <c r="T87" s="306">
        <f>IF(OR('Sch D. Workings'!D81="",$D$7&lt;=O$7,S87=0),0,IF(OR(N87="Exceeded Cap",SUM(H87,N87)='Sch D. Workings'!$D$12),"Exceeded cap",IF((SUMIFS('Sch A. Input'!H79:FJ79,'Sch A. Input'!$H$14:$FJ$14,"Total",'Sch A. Input'!$H$13:$FJ$13,"&lt;="&amp;$U$7))&gt;'Sch D. Workings'!$D$12,MIN('Sch D. Workings'!AD188,'Sch D. Workings'!$D$12-N87-H87),'Sch D. Workings'!AD188)))</f>
        <v>0</v>
      </c>
      <c r="U87" s="215">
        <f>'Sch D. Workings'!AI188</f>
        <v>0</v>
      </c>
      <c r="V87" s="82">
        <f>IFERROR(LOOKUP('Sch D. Workings'!AF188,$C$10:$C$14,$B$10:$B$14),0)</f>
        <v>0</v>
      </c>
      <c r="W87" s="99">
        <f>COUNTIFS('Sch D. Workings'!AF188,"&gt;"&amp;$D$14)</f>
        <v>0</v>
      </c>
      <c r="X87" s="85"/>
      <c r="Y87" s="78">
        <f>'Sch D. Workings'!AK188</f>
        <v>0</v>
      </c>
      <c r="Z87" s="306">
        <f>IF(OR('Sch D. Workings'!D81="",$D$7&lt;=U$7,Y87=0),0,IF(OR(T87="Exceeded Cap",N87="Exceeded Cap",SUM(H87,N87,T87)='Sch D. Workings'!$D$12),"Exceeded Cap",IF((SUMIFS('Sch A. Input'!H79:FJ79,'Sch A. Input'!$H$14:$FJ$14,"Total",'Sch A. Input'!$H$13:$FJ$13,"&lt;="&amp;$AA$7))&gt;'Sch D. Workings'!$D$12,MIN('Sch D. Workings'!AN188,'Sch D. Workings'!$D$12-N87-T87-H87),'Sch D. Workings'!AN188)))</f>
        <v>0</v>
      </c>
      <c r="AA87" s="215">
        <f>'Sch D. Workings'!AS188</f>
        <v>0</v>
      </c>
      <c r="AB87" s="82">
        <f>IFERROR(LOOKUP('Sch D. Workings'!AP188,$C$10:$C$14,$B$10:$B$14),0)</f>
        <v>0</v>
      </c>
      <c r="AC87" s="99">
        <f>COUNTIFS('Sch D. Workings'!AP188,"&gt;"&amp;$D$14)</f>
        <v>0</v>
      </c>
    </row>
    <row r="88" spans="3:29" x14ac:dyDescent="0.25">
      <c r="C88" s="81" t="str">
        <f>IF('Sch A. Input'!B80="","",'Sch A. Input'!B80)</f>
        <v/>
      </c>
      <c r="D88" s="81" t="str">
        <f>IF('Sch A. Input'!C80="","",'Sch A. Input'!C80)</f>
        <v/>
      </c>
      <c r="E88" s="85"/>
      <c r="F88" s="85"/>
      <c r="G88" s="99">
        <f>'Sch D. Workings'!G189</f>
        <v>0</v>
      </c>
      <c r="H88" s="306">
        <f>IF(OR('Sch D. Workings'!D82="",G88=0),0,(IF((SUMIFS('Sch A. Input'!H80:FJ80,'Sch A. Input'!$H$14:$FJ$14,"Total",'Sch A. Input'!$H$13:$FJ$13,"&lt;="&amp;$I$7))&gt;'Sch D. Workings'!$D$12,MIN('Sch D. Workings'!J189,'Sch D. Workings'!$D$12),'Sch D. Workings'!J189)))</f>
        <v>0</v>
      </c>
      <c r="I88" s="215">
        <f>'Sch D. Workings'!O189</f>
        <v>0</v>
      </c>
      <c r="J88" s="82">
        <f>IFERROR(LOOKUP('Sch D. Workings'!L189,$C$10:$C$14,$B$10:$B$14),0)</f>
        <v>0</v>
      </c>
      <c r="K88" s="99">
        <f>COUNTIFS('Sch D. Workings'!L189,"&gt;"&amp;$D$14)</f>
        <v>0</v>
      </c>
      <c r="L88" s="85"/>
      <c r="M88" s="78">
        <f>'Sch D. Workings'!Q189</f>
        <v>0</v>
      </c>
      <c r="N88" s="306">
        <f>IF(OR('Sch D. Workings'!D82="",$D$7&lt;=I$7,M88=0),0,(IF(H88='Sch D. Workings'!$D$12,"Exceeded Cap",IF((SUMIFS('Sch A. Input'!H80:FJ80,'Sch A. Input'!$H$14:$FJ$14,"Total",'Sch A. Input'!$H$13:$FJ$13,"&lt;="&amp;$O$7))&gt;'Sch D. Workings'!$D$12,MIN('Sch D. Workings'!T189,'Sch D. Workings'!$D$12-H88),'Sch D. Workings'!T189))))</f>
        <v>0</v>
      </c>
      <c r="O88" s="215">
        <f>'Sch D. Workings'!Y189</f>
        <v>0</v>
      </c>
      <c r="P88" s="82">
        <f>IFERROR(LOOKUP('Sch D. Workings'!V189,$C$10:$C$14,$B$10:$B$14),0)</f>
        <v>0</v>
      </c>
      <c r="Q88" s="99">
        <f>COUNTIFS('Sch D. Workings'!V189,"&gt;"&amp;$D$14)</f>
        <v>0</v>
      </c>
      <c r="R88" s="85"/>
      <c r="S88" s="78">
        <f>'Sch D. Workings'!AA189</f>
        <v>0</v>
      </c>
      <c r="T88" s="306">
        <f>IF(OR('Sch D. Workings'!D82="",$D$7&lt;=O$7,S88=0),0,IF(OR(N88="Exceeded Cap",SUM(H88,N88)='Sch D. Workings'!$D$12),"Exceeded cap",IF((SUMIFS('Sch A. Input'!H80:FJ80,'Sch A. Input'!$H$14:$FJ$14,"Total",'Sch A. Input'!$H$13:$FJ$13,"&lt;="&amp;$U$7))&gt;'Sch D. Workings'!$D$12,MIN('Sch D. Workings'!AD189,'Sch D. Workings'!$D$12-N88-H88),'Sch D. Workings'!AD189)))</f>
        <v>0</v>
      </c>
      <c r="U88" s="215">
        <f>'Sch D. Workings'!AI189</f>
        <v>0</v>
      </c>
      <c r="V88" s="82">
        <f>IFERROR(LOOKUP('Sch D. Workings'!AF189,$C$10:$C$14,$B$10:$B$14),0)</f>
        <v>0</v>
      </c>
      <c r="W88" s="99">
        <f>COUNTIFS('Sch D. Workings'!AF189,"&gt;"&amp;$D$14)</f>
        <v>0</v>
      </c>
      <c r="X88" s="85"/>
      <c r="Y88" s="78">
        <f>'Sch D. Workings'!AK189</f>
        <v>0</v>
      </c>
      <c r="Z88" s="306">
        <f>IF(OR('Sch D. Workings'!D82="",$D$7&lt;=U$7,Y88=0),0,IF(OR(T88="Exceeded Cap",N88="Exceeded Cap",SUM(H88,N88,T88)='Sch D. Workings'!$D$12),"Exceeded Cap",IF((SUMIFS('Sch A. Input'!H80:FJ80,'Sch A. Input'!$H$14:$FJ$14,"Total",'Sch A. Input'!$H$13:$FJ$13,"&lt;="&amp;$AA$7))&gt;'Sch D. Workings'!$D$12,MIN('Sch D. Workings'!AN189,'Sch D. Workings'!$D$12-N88-T88-H88),'Sch D. Workings'!AN189)))</f>
        <v>0</v>
      </c>
      <c r="AA88" s="215">
        <f>'Sch D. Workings'!AS189</f>
        <v>0</v>
      </c>
      <c r="AB88" s="82">
        <f>IFERROR(LOOKUP('Sch D. Workings'!AP189,$C$10:$C$14,$B$10:$B$14),0)</f>
        <v>0</v>
      </c>
      <c r="AC88" s="99">
        <f>COUNTIFS('Sch D. Workings'!AP189,"&gt;"&amp;$D$14)</f>
        <v>0</v>
      </c>
    </row>
    <row r="89" spans="3:29" x14ac:dyDescent="0.25">
      <c r="C89" s="81" t="str">
        <f>IF('Sch A. Input'!B81="","",'Sch A. Input'!B81)</f>
        <v/>
      </c>
      <c r="D89" s="81" t="str">
        <f>IF('Sch A. Input'!C81="","",'Sch A. Input'!C81)</f>
        <v/>
      </c>
      <c r="E89" s="85"/>
      <c r="F89" s="85"/>
      <c r="G89" s="99">
        <f>'Sch D. Workings'!G190</f>
        <v>0</v>
      </c>
      <c r="H89" s="306">
        <f>IF(OR('Sch D. Workings'!D83="",G89=0),0,(IF((SUMIFS('Sch A. Input'!H81:FJ81,'Sch A. Input'!$H$14:$FJ$14,"Total",'Sch A. Input'!$H$13:$FJ$13,"&lt;="&amp;$I$7))&gt;'Sch D. Workings'!$D$12,MIN('Sch D. Workings'!J190,'Sch D. Workings'!$D$12),'Sch D. Workings'!J190)))</f>
        <v>0</v>
      </c>
      <c r="I89" s="215">
        <f>'Sch D. Workings'!O190</f>
        <v>0</v>
      </c>
      <c r="J89" s="82">
        <f>IFERROR(LOOKUP('Sch D. Workings'!L190,$C$10:$C$14,$B$10:$B$14),0)</f>
        <v>0</v>
      </c>
      <c r="K89" s="99">
        <f>COUNTIFS('Sch D. Workings'!L190,"&gt;"&amp;$D$14)</f>
        <v>0</v>
      </c>
      <c r="L89" s="85"/>
      <c r="M89" s="78">
        <f>'Sch D. Workings'!Q190</f>
        <v>0</v>
      </c>
      <c r="N89" s="306">
        <f>IF(OR('Sch D. Workings'!D83="",$D$7&lt;=I$7,M89=0),0,(IF(H89='Sch D. Workings'!$D$12,"Exceeded Cap",IF((SUMIFS('Sch A. Input'!H81:FJ81,'Sch A. Input'!$H$14:$FJ$14,"Total",'Sch A. Input'!$H$13:$FJ$13,"&lt;="&amp;$O$7))&gt;'Sch D. Workings'!$D$12,MIN('Sch D. Workings'!T190,'Sch D. Workings'!$D$12-H89),'Sch D. Workings'!T190))))</f>
        <v>0</v>
      </c>
      <c r="O89" s="215">
        <f>'Sch D. Workings'!Y190</f>
        <v>0</v>
      </c>
      <c r="P89" s="82">
        <f>IFERROR(LOOKUP('Sch D. Workings'!V190,$C$10:$C$14,$B$10:$B$14),0)</f>
        <v>0</v>
      </c>
      <c r="Q89" s="99">
        <f>COUNTIFS('Sch D. Workings'!V190,"&gt;"&amp;$D$14)</f>
        <v>0</v>
      </c>
      <c r="R89" s="85"/>
      <c r="S89" s="78">
        <f>'Sch D. Workings'!AA190</f>
        <v>0</v>
      </c>
      <c r="T89" s="306">
        <f>IF(OR('Sch D. Workings'!D83="",$D$7&lt;=O$7,S89=0),0,IF(OR(N89="Exceeded Cap",SUM(H89,N89)='Sch D. Workings'!$D$12),"Exceeded cap",IF((SUMIFS('Sch A. Input'!H81:FJ81,'Sch A. Input'!$H$14:$FJ$14,"Total",'Sch A. Input'!$H$13:$FJ$13,"&lt;="&amp;$U$7))&gt;'Sch D. Workings'!$D$12,MIN('Sch D. Workings'!AD190,'Sch D. Workings'!$D$12-N89-H89),'Sch D. Workings'!AD190)))</f>
        <v>0</v>
      </c>
      <c r="U89" s="215">
        <f>'Sch D. Workings'!AI190</f>
        <v>0</v>
      </c>
      <c r="V89" s="82">
        <f>IFERROR(LOOKUP('Sch D. Workings'!AF190,$C$10:$C$14,$B$10:$B$14),0)</f>
        <v>0</v>
      </c>
      <c r="W89" s="99">
        <f>COUNTIFS('Sch D. Workings'!AF190,"&gt;"&amp;$D$14)</f>
        <v>0</v>
      </c>
      <c r="X89" s="85"/>
      <c r="Y89" s="78">
        <f>'Sch D. Workings'!AK190</f>
        <v>0</v>
      </c>
      <c r="Z89" s="306">
        <f>IF(OR('Sch D. Workings'!D83="",$D$7&lt;=U$7,Y89=0),0,IF(OR(T89="Exceeded Cap",N89="Exceeded Cap",SUM(H89,N89,T89)='Sch D. Workings'!$D$12),"Exceeded Cap",IF((SUMIFS('Sch A. Input'!H81:FJ81,'Sch A. Input'!$H$14:$FJ$14,"Total",'Sch A. Input'!$H$13:$FJ$13,"&lt;="&amp;$AA$7))&gt;'Sch D. Workings'!$D$12,MIN('Sch D. Workings'!AN190,'Sch D. Workings'!$D$12-N89-T89-H89),'Sch D. Workings'!AN190)))</f>
        <v>0</v>
      </c>
      <c r="AA89" s="215">
        <f>'Sch D. Workings'!AS190</f>
        <v>0</v>
      </c>
      <c r="AB89" s="82">
        <f>IFERROR(LOOKUP('Sch D. Workings'!AP190,$C$10:$C$14,$B$10:$B$14),0)</f>
        <v>0</v>
      </c>
      <c r="AC89" s="99">
        <f>COUNTIFS('Sch D. Workings'!AP190,"&gt;"&amp;$D$14)</f>
        <v>0</v>
      </c>
    </row>
    <row r="90" spans="3:29" x14ac:dyDescent="0.25">
      <c r="C90" s="81" t="str">
        <f>IF('Sch A. Input'!B82="","",'Sch A. Input'!B82)</f>
        <v/>
      </c>
      <c r="D90" s="81" t="str">
        <f>IF('Sch A. Input'!C82="","",'Sch A. Input'!C82)</f>
        <v/>
      </c>
      <c r="E90" s="85"/>
      <c r="F90" s="85"/>
      <c r="G90" s="99">
        <f>'Sch D. Workings'!G191</f>
        <v>0</v>
      </c>
      <c r="H90" s="306">
        <f>IF(OR('Sch D. Workings'!D84="",G90=0),0,(IF((SUMIFS('Sch A. Input'!H82:FJ82,'Sch A. Input'!$H$14:$FJ$14,"Total",'Sch A. Input'!$H$13:$FJ$13,"&lt;="&amp;$I$7))&gt;'Sch D. Workings'!$D$12,MIN('Sch D. Workings'!J191,'Sch D. Workings'!$D$12),'Sch D. Workings'!J191)))</f>
        <v>0</v>
      </c>
      <c r="I90" s="215">
        <f>'Sch D. Workings'!O191</f>
        <v>0</v>
      </c>
      <c r="J90" s="82">
        <f>IFERROR(LOOKUP('Sch D. Workings'!L191,$C$10:$C$14,$B$10:$B$14),0)</f>
        <v>0</v>
      </c>
      <c r="K90" s="99">
        <f>COUNTIFS('Sch D. Workings'!L191,"&gt;"&amp;$D$14)</f>
        <v>0</v>
      </c>
      <c r="L90" s="85"/>
      <c r="M90" s="78">
        <f>'Sch D. Workings'!Q191</f>
        <v>0</v>
      </c>
      <c r="N90" s="306">
        <f>IF(OR('Sch D. Workings'!D84="",$D$7&lt;=I$7,M90=0),0,(IF(H90='Sch D. Workings'!$D$12,"Exceeded Cap",IF((SUMIFS('Sch A. Input'!H82:FJ82,'Sch A. Input'!$H$14:$FJ$14,"Total",'Sch A. Input'!$H$13:$FJ$13,"&lt;="&amp;$O$7))&gt;'Sch D. Workings'!$D$12,MIN('Sch D. Workings'!T191,'Sch D. Workings'!$D$12-H90),'Sch D. Workings'!T191))))</f>
        <v>0</v>
      </c>
      <c r="O90" s="215">
        <f>'Sch D. Workings'!Y191</f>
        <v>0</v>
      </c>
      <c r="P90" s="82">
        <f>IFERROR(LOOKUP('Sch D. Workings'!V191,$C$10:$C$14,$B$10:$B$14),0)</f>
        <v>0</v>
      </c>
      <c r="Q90" s="99">
        <f>COUNTIFS('Sch D. Workings'!V191,"&gt;"&amp;$D$14)</f>
        <v>0</v>
      </c>
      <c r="R90" s="85"/>
      <c r="S90" s="78">
        <f>'Sch D. Workings'!AA191</f>
        <v>0</v>
      </c>
      <c r="T90" s="306">
        <f>IF(OR('Sch D. Workings'!D84="",$D$7&lt;=O$7,S90=0),0,IF(OR(N90="Exceeded Cap",SUM(H90,N90)='Sch D. Workings'!$D$12),"Exceeded cap",IF((SUMIFS('Sch A. Input'!H82:FJ82,'Sch A. Input'!$H$14:$FJ$14,"Total",'Sch A. Input'!$H$13:$FJ$13,"&lt;="&amp;$U$7))&gt;'Sch D. Workings'!$D$12,MIN('Sch D. Workings'!AD191,'Sch D. Workings'!$D$12-N90-H90),'Sch D. Workings'!AD191)))</f>
        <v>0</v>
      </c>
      <c r="U90" s="215">
        <f>'Sch D. Workings'!AI191</f>
        <v>0</v>
      </c>
      <c r="V90" s="82">
        <f>IFERROR(LOOKUP('Sch D. Workings'!AF191,$C$10:$C$14,$B$10:$B$14),0)</f>
        <v>0</v>
      </c>
      <c r="W90" s="99">
        <f>COUNTIFS('Sch D. Workings'!AF191,"&gt;"&amp;$D$14)</f>
        <v>0</v>
      </c>
      <c r="X90" s="85"/>
      <c r="Y90" s="78">
        <f>'Sch D. Workings'!AK191</f>
        <v>0</v>
      </c>
      <c r="Z90" s="306">
        <f>IF(OR('Sch D. Workings'!D84="",$D$7&lt;=U$7,Y90=0),0,IF(OR(T90="Exceeded Cap",N90="Exceeded Cap",SUM(H90,N90,T90)='Sch D. Workings'!$D$12),"Exceeded Cap",IF((SUMIFS('Sch A. Input'!H82:FJ82,'Sch A. Input'!$H$14:$FJ$14,"Total",'Sch A. Input'!$H$13:$FJ$13,"&lt;="&amp;$AA$7))&gt;'Sch D. Workings'!$D$12,MIN('Sch D. Workings'!AN191,'Sch D. Workings'!$D$12-N90-T90-H90),'Sch D. Workings'!AN191)))</f>
        <v>0</v>
      </c>
      <c r="AA90" s="215">
        <f>'Sch D. Workings'!AS191</f>
        <v>0</v>
      </c>
      <c r="AB90" s="82">
        <f>IFERROR(LOOKUP('Sch D. Workings'!AP191,$C$10:$C$14,$B$10:$B$14),0)</f>
        <v>0</v>
      </c>
      <c r="AC90" s="99">
        <f>COUNTIFS('Sch D. Workings'!AP191,"&gt;"&amp;$D$14)</f>
        <v>0</v>
      </c>
    </row>
    <row r="91" spans="3:29" x14ac:dyDescent="0.25">
      <c r="C91" s="81" t="str">
        <f>IF('Sch A. Input'!B83="","",'Sch A. Input'!B83)</f>
        <v/>
      </c>
      <c r="D91" s="81" t="str">
        <f>IF('Sch A. Input'!C83="","",'Sch A. Input'!C83)</f>
        <v/>
      </c>
      <c r="E91" s="85"/>
      <c r="F91" s="85"/>
      <c r="G91" s="99">
        <f>'Sch D. Workings'!G192</f>
        <v>0</v>
      </c>
      <c r="H91" s="306">
        <f>IF(OR('Sch D. Workings'!D85="",G91=0),0,(IF((SUMIFS('Sch A. Input'!H83:FJ83,'Sch A. Input'!$H$14:$FJ$14,"Total",'Sch A. Input'!$H$13:$FJ$13,"&lt;="&amp;$I$7))&gt;'Sch D. Workings'!$D$12,MIN('Sch D. Workings'!J192,'Sch D. Workings'!$D$12),'Sch D. Workings'!J192)))</f>
        <v>0</v>
      </c>
      <c r="I91" s="215">
        <f>'Sch D. Workings'!O192</f>
        <v>0</v>
      </c>
      <c r="J91" s="82">
        <f>IFERROR(LOOKUP('Sch D. Workings'!L192,$C$10:$C$14,$B$10:$B$14),0)</f>
        <v>0</v>
      </c>
      <c r="K91" s="99">
        <f>COUNTIFS('Sch D. Workings'!L192,"&gt;"&amp;$D$14)</f>
        <v>0</v>
      </c>
      <c r="L91" s="85"/>
      <c r="M91" s="78">
        <f>'Sch D. Workings'!Q192</f>
        <v>0</v>
      </c>
      <c r="N91" s="306">
        <f>IF(OR('Sch D. Workings'!D85="",$D$7&lt;=I$7,M91=0),0,(IF(H91='Sch D. Workings'!$D$12,"Exceeded Cap",IF((SUMIFS('Sch A. Input'!H83:FJ83,'Sch A. Input'!$H$14:$FJ$14,"Total",'Sch A. Input'!$H$13:$FJ$13,"&lt;="&amp;$O$7))&gt;'Sch D. Workings'!$D$12,MIN('Sch D. Workings'!T192,'Sch D. Workings'!$D$12-H91),'Sch D. Workings'!T192))))</f>
        <v>0</v>
      </c>
      <c r="O91" s="215">
        <f>'Sch D. Workings'!Y192</f>
        <v>0</v>
      </c>
      <c r="P91" s="82">
        <f>IFERROR(LOOKUP('Sch D. Workings'!V192,$C$10:$C$14,$B$10:$B$14),0)</f>
        <v>0</v>
      </c>
      <c r="Q91" s="99">
        <f>COUNTIFS('Sch D. Workings'!V192,"&gt;"&amp;$D$14)</f>
        <v>0</v>
      </c>
      <c r="R91" s="85"/>
      <c r="S91" s="78">
        <f>'Sch D. Workings'!AA192</f>
        <v>0</v>
      </c>
      <c r="T91" s="306">
        <f>IF(OR('Sch D. Workings'!D85="",$D$7&lt;=O$7,S91=0),0,IF(OR(N91="Exceeded Cap",SUM(H91,N91)='Sch D. Workings'!$D$12),"Exceeded cap",IF((SUMIFS('Sch A. Input'!H83:FJ83,'Sch A. Input'!$H$14:$FJ$14,"Total",'Sch A. Input'!$H$13:$FJ$13,"&lt;="&amp;$U$7))&gt;'Sch D. Workings'!$D$12,MIN('Sch D. Workings'!AD192,'Sch D. Workings'!$D$12-N91-H91),'Sch D. Workings'!AD192)))</f>
        <v>0</v>
      </c>
      <c r="U91" s="215">
        <f>'Sch D. Workings'!AI192</f>
        <v>0</v>
      </c>
      <c r="V91" s="82">
        <f>IFERROR(LOOKUP('Sch D. Workings'!AF192,$C$10:$C$14,$B$10:$B$14),0)</f>
        <v>0</v>
      </c>
      <c r="W91" s="99">
        <f>COUNTIFS('Sch D. Workings'!AF192,"&gt;"&amp;$D$14)</f>
        <v>0</v>
      </c>
      <c r="X91" s="85"/>
      <c r="Y91" s="78">
        <f>'Sch D. Workings'!AK192</f>
        <v>0</v>
      </c>
      <c r="Z91" s="306">
        <f>IF(OR('Sch D. Workings'!D85="",$D$7&lt;=U$7,Y91=0),0,IF(OR(T91="Exceeded Cap",N91="Exceeded Cap",SUM(H91,N91,T91)='Sch D. Workings'!$D$12),"Exceeded Cap",IF((SUMIFS('Sch A. Input'!H83:FJ83,'Sch A. Input'!$H$14:$FJ$14,"Total",'Sch A. Input'!$H$13:$FJ$13,"&lt;="&amp;$AA$7))&gt;'Sch D. Workings'!$D$12,MIN('Sch D. Workings'!AN192,'Sch D. Workings'!$D$12-N91-T91-H91),'Sch D. Workings'!AN192)))</f>
        <v>0</v>
      </c>
      <c r="AA91" s="215">
        <f>'Sch D. Workings'!AS192</f>
        <v>0</v>
      </c>
      <c r="AB91" s="82">
        <f>IFERROR(LOOKUP('Sch D. Workings'!AP192,$C$10:$C$14,$B$10:$B$14),0)</f>
        <v>0</v>
      </c>
      <c r="AC91" s="99">
        <f>COUNTIFS('Sch D. Workings'!AP192,"&gt;"&amp;$D$14)</f>
        <v>0</v>
      </c>
    </row>
    <row r="92" spans="3:29" x14ac:dyDescent="0.25">
      <c r="C92" s="81" t="str">
        <f>IF('Sch A. Input'!B84="","",'Sch A. Input'!B84)</f>
        <v/>
      </c>
      <c r="D92" s="81" t="str">
        <f>IF('Sch A. Input'!C84="","",'Sch A. Input'!C84)</f>
        <v/>
      </c>
      <c r="E92" s="85"/>
      <c r="F92" s="85"/>
      <c r="G92" s="99">
        <f>'Sch D. Workings'!G193</f>
        <v>0</v>
      </c>
      <c r="H92" s="306">
        <f>IF(OR('Sch D. Workings'!D86="",G92=0),0,(IF((SUMIFS('Sch A. Input'!H84:FJ84,'Sch A. Input'!$H$14:$FJ$14,"Total",'Sch A. Input'!$H$13:$FJ$13,"&lt;="&amp;$I$7))&gt;'Sch D. Workings'!$D$12,MIN('Sch D. Workings'!J193,'Sch D. Workings'!$D$12),'Sch D. Workings'!J193)))</f>
        <v>0</v>
      </c>
      <c r="I92" s="215">
        <f>'Sch D. Workings'!O193</f>
        <v>0</v>
      </c>
      <c r="J92" s="82">
        <f>IFERROR(LOOKUP('Sch D. Workings'!L193,$C$10:$C$14,$B$10:$B$14),0)</f>
        <v>0</v>
      </c>
      <c r="K92" s="99">
        <f>COUNTIFS('Sch D. Workings'!L193,"&gt;"&amp;$D$14)</f>
        <v>0</v>
      </c>
      <c r="L92" s="85"/>
      <c r="M92" s="78">
        <f>'Sch D. Workings'!Q193</f>
        <v>0</v>
      </c>
      <c r="N92" s="306">
        <f>IF(OR('Sch D. Workings'!D86="",$D$7&lt;=I$7,M92=0),0,(IF(H92='Sch D. Workings'!$D$12,"Exceeded Cap",IF((SUMIFS('Sch A. Input'!H84:FJ84,'Sch A. Input'!$H$14:$FJ$14,"Total",'Sch A. Input'!$H$13:$FJ$13,"&lt;="&amp;$O$7))&gt;'Sch D. Workings'!$D$12,MIN('Sch D. Workings'!T193,'Sch D. Workings'!$D$12-H92),'Sch D. Workings'!T193))))</f>
        <v>0</v>
      </c>
      <c r="O92" s="215">
        <f>'Sch D. Workings'!Y193</f>
        <v>0</v>
      </c>
      <c r="P92" s="82">
        <f>IFERROR(LOOKUP('Sch D. Workings'!V193,$C$10:$C$14,$B$10:$B$14),0)</f>
        <v>0</v>
      </c>
      <c r="Q92" s="99">
        <f>COUNTIFS('Sch D. Workings'!V193,"&gt;"&amp;$D$14)</f>
        <v>0</v>
      </c>
      <c r="R92" s="85"/>
      <c r="S92" s="78">
        <f>'Sch D. Workings'!AA193</f>
        <v>0</v>
      </c>
      <c r="T92" s="306">
        <f>IF(OR('Sch D. Workings'!D86="",$D$7&lt;=O$7,S92=0),0,IF(OR(N92="Exceeded Cap",SUM(H92,N92)='Sch D. Workings'!$D$12),"Exceeded cap",IF((SUMIFS('Sch A. Input'!H84:FJ84,'Sch A. Input'!$H$14:$FJ$14,"Total",'Sch A. Input'!$H$13:$FJ$13,"&lt;="&amp;$U$7))&gt;'Sch D. Workings'!$D$12,MIN('Sch D. Workings'!AD193,'Sch D. Workings'!$D$12-N92-H92),'Sch D. Workings'!AD193)))</f>
        <v>0</v>
      </c>
      <c r="U92" s="215">
        <f>'Sch D. Workings'!AI193</f>
        <v>0</v>
      </c>
      <c r="V92" s="82">
        <f>IFERROR(LOOKUP('Sch D. Workings'!AF193,$C$10:$C$14,$B$10:$B$14),0)</f>
        <v>0</v>
      </c>
      <c r="W92" s="99">
        <f>COUNTIFS('Sch D. Workings'!AF193,"&gt;"&amp;$D$14)</f>
        <v>0</v>
      </c>
      <c r="X92" s="85"/>
      <c r="Y92" s="78">
        <f>'Sch D. Workings'!AK193</f>
        <v>0</v>
      </c>
      <c r="Z92" s="306">
        <f>IF(OR('Sch D. Workings'!D86="",$D$7&lt;=U$7,Y92=0),0,IF(OR(T92="Exceeded Cap",N92="Exceeded Cap",SUM(H92,N92,T92)='Sch D. Workings'!$D$12),"Exceeded Cap",IF((SUMIFS('Sch A. Input'!H84:FJ84,'Sch A. Input'!$H$14:$FJ$14,"Total",'Sch A. Input'!$H$13:$FJ$13,"&lt;="&amp;$AA$7))&gt;'Sch D. Workings'!$D$12,MIN('Sch D. Workings'!AN193,'Sch D. Workings'!$D$12-N92-T92-H92),'Sch D. Workings'!AN193)))</f>
        <v>0</v>
      </c>
      <c r="AA92" s="215">
        <f>'Sch D. Workings'!AS193</f>
        <v>0</v>
      </c>
      <c r="AB92" s="82">
        <f>IFERROR(LOOKUP('Sch D. Workings'!AP193,$C$10:$C$14,$B$10:$B$14),0)</f>
        <v>0</v>
      </c>
      <c r="AC92" s="99">
        <f>COUNTIFS('Sch D. Workings'!AP193,"&gt;"&amp;$D$14)</f>
        <v>0</v>
      </c>
    </row>
    <row r="93" spans="3:29" x14ac:dyDescent="0.25">
      <c r="C93" s="81" t="str">
        <f>IF('Sch A. Input'!B85="","",'Sch A. Input'!B85)</f>
        <v/>
      </c>
      <c r="D93" s="81" t="str">
        <f>IF('Sch A. Input'!C85="","",'Sch A. Input'!C85)</f>
        <v/>
      </c>
      <c r="E93" s="85"/>
      <c r="F93" s="85"/>
      <c r="G93" s="99">
        <f>'Sch D. Workings'!G194</f>
        <v>0</v>
      </c>
      <c r="H93" s="306">
        <f>IF(OR('Sch D. Workings'!D87="",G93=0),0,(IF((SUMIFS('Sch A. Input'!H85:FJ85,'Sch A. Input'!$H$14:$FJ$14,"Total",'Sch A. Input'!$H$13:$FJ$13,"&lt;="&amp;$I$7))&gt;'Sch D. Workings'!$D$12,MIN('Sch D. Workings'!J194,'Sch D. Workings'!$D$12),'Sch D. Workings'!J194)))</f>
        <v>0</v>
      </c>
      <c r="I93" s="215">
        <f>'Sch D. Workings'!O194</f>
        <v>0</v>
      </c>
      <c r="J93" s="82">
        <f>IFERROR(LOOKUP('Sch D. Workings'!L194,$C$10:$C$14,$B$10:$B$14),0)</f>
        <v>0</v>
      </c>
      <c r="K93" s="99">
        <f>COUNTIFS('Sch D. Workings'!L194,"&gt;"&amp;$D$14)</f>
        <v>0</v>
      </c>
      <c r="L93" s="85"/>
      <c r="M93" s="78">
        <f>'Sch D. Workings'!Q194</f>
        <v>0</v>
      </c>
      <c r="N93" s="306">
        <f>IF(OR('Sch D. Workings'!D87="",$D$7&lt;=I$7,M93=0),0,(IF(H93='Sch D. Workings'!$D$12,"Exceeded Cap",IF((SUMIFS('Sch A. Input'!H85:FJ85,'Sch A. Input'!$H$14:$FJ$14,"Total",'Sch A. Input'!$H$13:$FJ$13,"&lt;="&amp;$O$7))&gt;'Sch D. Workings'!$D$12,MIN('Sch D. Workings'!T194,'Sch D. Workings'!$D$12-H93),'Sch D. Workings'!T194))))</f>
        <v>0</v>
      </c>
      <c r="O93" s="215">
        <f>'Sch D. Workings'!Y194</f>
        <v>0</v>
      </c>
      <c r="P93" s="82">
        <f>IFERROR(LOOKUP('Sch D. Workings'!V194,$C$10:$C$14,$B$10:$B$14),0)</f>
        <v>0</v>
      </c>
      <c r="Q93" s="99">
        <f>COUNTIFS('Sch D. Workings'!V194,"&gt;"&amp;$D$14)</f>
        <v>0</v>
      </c>
      <c r="R93" s="85"/>
      <c r="S93" s="78">
        <f>'Sch D. Workings'!AA194</f>
        <v>0</v>
      </c>
      <c r="T93" s="306">
        <f>IF(OR('Sch D. Workings'!D87="",$D$7&lt;=O$7,S93=0),0,IF(OR(N93="Exceeded Cap",SUM(H93,N93)='Sch D. Workings'!$D$12),"Exceeded cap",IF((SUMIFS('Sch A. Input'!H85:FJ85,'Sch A. Input'!$H$14:$FJ$14,"Total",'Sch A. Input'!$H$13:$FJ$13,"&lt;="&amp;$U$7))&gt;'Sch D. Workings'!$D$12,MIN('Sch D. Workings'!AD194,'Sch D. Workings'!$D$12-N93-H93),'Sch D. Workings'!AD194)))</f>
        <v>0</v>
      </c>
      <c r="U93" s="215">
        <f>'Sch D. Workings'!AI194</f>
        <v>0</v>
      </c>
      <c r="V93" s="82">
        <f>IFERROR(LOOKUP('Sch D. Workings'!AF194,$C$10:$C$14,$B$10:$B$14),0)</f>
        <v>0</v>
      </c>
      <c r="W93" s="99">
        <f>COUNTIFS('Sch D. Workings'!AF194,"&gt;"&amp;$D$14)</f>
        <v>0</v>
      </c>
      <c r="X93" s="85"/>
      <c r="Y93" s="78">
        <f>'Sch D. Workings'!AK194</f>
        <v>0</v>
      </c>
      <c r="Z93" s="306">
        <f>IF(OR('Sch D. Workings'!D87="",$D$7&lt;=U$7,Y93=0),0,IF(OR(T93="Exceeded Cap",N93="Exceeded Cap",SUM(H93,N93,T93)='Sch D. Workings'!$D$12),"Exceeded Cap",IF((SUMIFS('Sch A. Input'!H85:FJ85,'Sch A. Input'!$H$14:$FJ$14,"Total",'Sch A. Input'!$H$13:$FJ$13,"&lt;="&amp;$AA$7))&gt;'Sch D. Workings'!$D$12,MIN('Sch D. Workings'!AN194,'Sch D. Workings'!$D$12-N93-T93-H93),'Sch D. Workings'!AN194)))</f>
        <v>0</v>
      </c>
      <c r="AA93" s="215">
        <f>'Sch D. Workings'!AS194</f>
        <v>0</v>
      </c>
      <c r="AB93" s="82">
        <f>IFERROR(LOOKUP('Sch D. Workings'!AP194,$C$10:$C$14,$B$10:$B$14),0)</f>
        <v>0</v>
      </c>
      <c r="AC93" s="99">
        <f>COUNTIFS('Sch D. Workings'!AP194,"&gt;"&amp;$D$14)</f>
        <v>0</v>
      </c>
    </row>
    <row r="94" spans="3:29" x14ac:dyDescent="0.25">
      <c r="C94" s="81" t="str">
        <f>IF('Sch A. Input'!B86="","",'Sch A. Input'!B86)</f>
        <v/>
      </c>
      <c r="D94" s="81" t="str">
        <f>IF('Sch A. Input'!C86="","",'Sch A. Input'!C86)</f>
        <v/>
      </c>
      <c r="E94" s="85"/>
      <c r="F94" s="85"/>
      <c r="G94" s="99">
        <f>'Sch D. Workings'!G195</f>
        <v>0</v>
      </c>
      <c r="H94" s="306">
        <f>IF(OR('Sch D. Workings'!D88="",G94=0),0,(IF((SUMIFS('Sch A. Input'!H86:FJ86,'Sch A. Input'!$H$14:$FJ$14,"Total",'Sch A. Input'!$H$13:$FJ$13,"&lt;="&amp;$I$7))&gt;'Sch D. Workings'!$D$12,MIN('Sch D. Workings'!J195,'Sch D. Workings'!$D$12),'Sch D. Workings'!J195)))</f>
        <v>0</v>
      </c>
      <c r="I94" s="215">
        <f>'Sch D. Workings'!O195</f>
        <v>0</v>
      </c>
      <c r="J94" s="82">
        <f>IFERROR(LOOKUP('Sch D. Workings'!L195,$C$10:$C$14,$B$10:$B$14),0)</f>
        <v>0</v>
      </c>
      <c r="K94" s="99">
        <f>COUNTIFS('Sch D. Workings'!L195,"&gt;"&amp;$D$14)</f>
        <v>0</v>
      </c>
      <c r="L94" s="85"/>
      <c r="M94" s="78">
        <f>'Sch D. Workings'!Q195</f>
        <v>0</v>
      </c>
      <c r="N94" s="306">
        <f>IF(OR('Sch D. Workings'!D88="",$D$7&lt;=I$7,M94=0),0,(IF(H94='Sch D. Workings'!$D$12,"Exceeded Cap",IF((SUMIFS('Sch A. Input'!H86:FJ86,'Sch A. Input'!$H$14:$FJ$14,"Total",'Sch A. Input'!$H$13:$FJ$13,"&lt;="&amp;$O$7))&gt;'Sch D. Workings'!$D$12,MIN('Sch D. Workings'!T195,'Sch D. Workings'!$D$12-H94),'Sch D. Workings'!T195))))</f>
        <v>0</v>
      </c>
      <c r="O94" s="215">
        <f>'Sch D. Workings'!Y195</f>
        <v>0</v>
      </c>
      <c r="P94" s="82">
        <f>IFERROR(LOOKUP('Sch D. Workings'!V195,$C$10:$C$14,$B$10:$B$14),0)</f>
        <v>0</v>
      </c>
      <c r="Q94" s="99">
        <f>COUNTIFS('Sch D. Workings'!V195,"&gt;"&amp;$D$14)</f>
        <v>0</v>
      </c>
      <c r="R94" s="85"/>
      <c r="S94" s="78">
        <f>'Sch D. Workings'!AA195</f>
        <v>0</v>
      </c>
      <c r="T94" s="306">
        <f>IF(OR('Sch D. Workings'!D88="",$D$7&lt;=O$7,S94=0),0,IF(OR(N94="Exceeded Cap",SUM(H94,N94)='Sch D. Workings'!$D$12),"Exceeded cap",IF((SUMIFS('Sch A. Input'!H86:FJ86,'Sch A. Input'!$H$14:$FJ$14,"Total",'Sch A. Input'!$H$13:$FJ$13,"&lt;="&amp;$U$7))&gt;'Sch D. Workings'!$D$12,MIN('Sch D. Workings'!AD195,'Sch D. Workings'!$D$12-N94-H94),'Sch D. Workings'!AD195)))</f>
        <v>0</v>
      </c>
      <c r="U94" s="215">
        <f>'Sch D. Workings'!AI195</f>
        <v>0</v>
      </c>
      <c r="V94" s="82">
        <f>IFERROR(LOOKUP('Sch D. Workings'!AF195,$C$10:$C$14,$B$10:$B$14),0)</f>
        <v>0</v>
      </c>
      <c r="W94" s="99">
        <f>COUNTIFS('Sch D. Workings'!AF195,"&gt;"&amp;$D$14)</f>
        <v>0</v>
      </c>
      <c r="X94" s="85"/>
      <c r="Y94" s="78">
        <f>'Sch D. Workings'!AK195</f>
        <v>0</v>
      </c>
      <c r="Z94" s="306">
        <f>IF(OR('Sch D. Workings'!D88="",$D$7&lt;=U$7,Y94=0),0,IF(OR(T94="Exceeded Cap",N94="Exceeded Cap",SUM(H94,N94,T94)='Sch D. Workings'!$D$12),"Exceeded Cap",IF((SUMIFS('Sch A. Input'!H86:FJ86,'Sch A. Input'!$H$14:$FJ$14,"Total",'Sch A. Input'!$H$13:$FJ$13,"&lt;="&amp;$AA$7))&gt;'Sch D. Workings'!$D$12,MIN('Sch D. Workings'!AN195,'Sch D. Workings'!$D$12-N94-T94-H94),'Sch D. Workings'!AN195)))</f>
        <v>0</v>
      </c>
      <c r="AA94" s="215">
        <f>'Sch D. Workings'!AS195</f>
        <v>0</v>
      </c>
      <c r="AB94" s="82">
        <f>IFERROR(LOOKUP('Sch D. Workings'!AP195,$C$10:$C$14,$B$10:$B$14),0)</f>
        <v>0</v>
      </c>
      <c r="AC94" s="99">
        <f>COUNTIFS('Sch D. Workings'!AP195,"&gt;"&amp;$D$14)</f>
        <v>0</v>
      </c>
    </row>
    <row r="95" spans="3:29" x14ac:dyDescent="0.25">
      <c r="C95" s="81" t="str">
        <f>IF('Sch A. Input'!B87="","",'Sch A. Input'!B87)</f>
        <v/>
      </c>
      <c r="D95" s="81" t="str">
        <f>IF('Sch A. Input'!C87="","",'Sch A. Input'!C87)</f>
        <v/>
      </c>
      <c r="E95" s="85"/>
      <c r="F95" s="85"/>
      <c r="G95" s="99">
        <f>'Sch D. Workings'!G196</f>
        <v>0</v>
      </c>
      <c r="H95" s="306">
        <f>IF(OR('Sch D. Workings'!D89="",G95=0),0,(IF((SUMIFS('Sch A. Input'!H87:FJ87,'Sch A. Input'!$H$14:$FJ$14,"Total",'Sch A. Input'!$H$13:$FJ$13,"&lt;="&amp;$I$7))&gt;'Sch D. Workings'!$D$12,MIN('Sch D. Workings'!J196,'Sch D. Workings'!$D$12),'Sch D. Workings'!J196)))</f>
        <v>0</v>
      </c>
      <c r="I95" s="215">
        <f>'Sch D. Workings'!O196</f>
        <v>0</v>
      </c>
      <c r="J95" s="82">
        <f>IFERROR(LOOKUP('Sch D. Workings'!L196,$C$10:$C$14,$B$10:$B$14),0)</f>
        <v>0</v>
      </c>
      <c r="K95" s="99">
        <f>COUNTIFS('Sch D. Workings'!L196,"&gt;"&amp;$D$14)</f>
        <v>0</v>
      </c>
      <c r="L95" s="85"/>
      <c r="M95" s="78">
        <f>'Sch D. Workings'!Q196</f>
        <v>0</v>
      </c>
      <c r="N95" s="306">
        <f>IF(OR('Sch D. Workings'!D89="",$D$7&lt;=I$7,M95=0),0,(IF(H95='Sch D. Workings'!$D$12,"Exceeded Cap",IF((SUMIFS('Sch A. Input'!H87:FJ87,'Sch A. Input'!$H$14:$FJ$14,"Total",'Sch A. Input'!$H$13:$FJ$13,"&lt;="&amp;$O$7))&gt;'Sch D. Workings'!$D$12,MIN('Sch D. Workings'!T196,'Sch D. Workings'!$D$12-H95),'Sch D. Workings'!T196))))</f>
        <v>0</v>
      </c>
      <c r="O95" s="215">
        <f>'Sch D. Workings'!Y196</f>
        <v>0</v>
      </c>
      <c r="P95" s="82">
        <f>IFERROR(LOOKUP('Sch D. Workings'!V196,$C$10:$C$14,$B$10:$B$14),0)</f>
        <v>0</v>
      </c>
      <c r="Q95" s="99">
        <f>COUNTIFS('Sch D. Workings'!V196,"&gt;"&amp;$D$14)</f>
        <v>0</v>
      </c>
      <c r="R95" s="85"/>
      <c r="S95" s="78">
        <f>'Sch D. Workings'!AA196</f>
        <v>0</v>
      </c>
      <c r="T95" s="306">
        <f>IF(OR('Sch D. Workings'!D89="",$D$7&lt;=O$7,S95=0),0,IF(OR(N95="Exceeded Cap",SUM(H95,N95)='Sch D. Workings'!$D$12),"Exceeded cap",IF((SUMIFS('Sch A. Input'!H87:FJ87,'Sch A. Input'!$H$14:$FJ$14,"Total",'Sch A. Input'!$H$13:$FJ$13,"&lt;="&amp;$U$7))&gt;'Sch D. Workings'!$D$12,MIN('Sch D. Workings'!AD196,'Sch D. Workings'!$D$12-N95-H95),'Sch D. Workings'!AD196)))</f>
        <v>0</v>
      </c>
      <c r="U95" s="215">
        <f>'Sch D. Workings'!AI196</f>
        <v>0</v>
      </c>
      <c r="V95" s="82">
        <f>IFERROR(LOOKUP('Sch D. Workings'!AF196,$C$10:$C$14,$B$10:$B$14),0)</f>
        <v>0</v>
      </c>
      <c r="W95" s="99">
        <f>COUNTIFS('Sch D. Workings'!AF196,"&gt;"&amp;$D$14)</f>
        <v>0</v>
      </c>
      <c r="X95" s="85"/>
      <c r="Y95" s="78">
        <f>'Sch D. Workings'!AK196</f>
        <v>0</v>
      </c>
      <c r="Z95" s="306">
        <f>IF(OR('Sch D. Workings'!D89="",$D$7&lt;=U$7,Y95=0),0,IF(OR(T95="Exceeded Cap",N95="Exceeded Cap",SUM(H95,N95,T95)='Sch D. Workings'!$D$12),"Exceeded Cap",IF((SUMIFS('Sch A. Input'!H87:FJ87,'Sch A. Input'!$H$14:$FJ$14,"Total",'Sch A. Input'!$H$13:$FJ$13,"&lt;="&amp;$AA$7))&gt;'Sch D. Workings'!$D$12,MIN('Sch D. Workings'!AN196,'Sch D. Workings'!$D$12-N95-T95-H95),'Sch D. Workings'!AN196)))</f>
        <v>0</v>
      </c>
      <c r="AA95" s="215">
        <f>'Sch D. Workings'!AS196</f>
        <v>0</v>
      </c>
      <c r="AB95" s="82">
        <f>IFERROR(LOOKUP('Sch D. Workings'!AP196,$C$10:$C$14,$B$10:$B$14),0)</f>
        <v>0</v>
      </c>
      <c r="AC95" s="99">
        <f>COUNTIFS('Sch D. Workings'!AP196,"&gt;"&amp;$D$14)</f>
        <v>0</v>
      </c>
    </row>
    <row r="96" spans="3:29" x14ac:dyDescent="0.25">
      <c r="C96" s="81" t="str">
        <f>IF('Sch A. Input'!B88="","",'Sch A. Input'!B88)</f>
        <v/>
      </c>
      <c r="D96" s="81" t="str">
        <f>IF('Sch A. Input'!C88="","",'Sch A. Input'!C88)</f>
        <v/>
      </c>
      <c r="E96" s="85"/>
      <c r="F96" s="85"/>
      <c r="G96" s="99">
        <f>'Sch D. Workings'!G197</f>
        <v>0</v>
      </c>
      <c r="H96" s="306">
        <f>IF(OR('Sch D. Workings'!D90="",G96=0),0,(IF((SUMIFS('Sch A. Input'!H88:FJ88,'Sch A. Input'!$H$14:$FJ$14,"Total",'Sch A. Input'!$H$13:$FJ$13,"&lt;="&amp;$I$7))&gt;'Sch D. Workings'!$D$12,MIN('Sch D. Workings'!J197,'Sch D. Workings'!$D$12),'Sch D. Workings'!J197)))</f>
        <v>0</v>
      </c>
      <c r="I96" s="215">
        <f>'Sch D. Workings'!O197</f>
        <v>0</v>
      </c>
      <c r="J96" s="82">
        <f>IFERROR(LOOKUP('Sch D. Workings'!L197,$C$10:$C$14,$B$10:$B$14),0)</f>
        <v>0</v>
      </c>
      <c r="K96" s="99">
        <f>COUNTIFS('Sch D. Workings'!L197,"&gt;"&amp;$D$14)</f>
        <v>0</v>
      </c>
      <c r="L96" s="85"/>
      <c r="M96" s="78">
        <f>'Sch D. Workings'!Q197</f>
        <v>0</v>
      </c>
      <c r="N96" s="306">
        <f>IF(OR('Sch D. Workings'!D90="",$D$7&lt;=I$7,M96=0),0,(IF(H96='Sch D. Workings'!$D$12,"Exceeded Cap",IF((SUMIFS('Sch A. Input'!H88:FJ88,'Sch A. Input'!$H$14:$FJ$14,"Total",'Sch A. Input'!$H$13:$FJ$13,"&lt;="&amp;$O$7))&gt;'Sch D. Workings'!$D$12,MIN('Sch D. Workings'!T197,'Sch D. Workings'!$D$12-H96),'Sch D. Workings'!T197))))</f>
        <v>0</v>
      </c>
      <c r="O96" s="215">
        <f>'Sch D. Workings'!Y197</f>
        <v>0</v>
      </c>
      <c r="P96" s="82">
        <f>IFERROR(LOOKUP('Sch D. Workings'!V197,$C$10:$C$14,$B$10:$B$14),0)</f>
        <v>0</v>
      </c>
      <c r="Q96" s="99">
        <f>COUNTIFS('Sch D. Workings'!V197,"&gt;"&amp;$D$14)</f>
        <v>0</v>
      </c>
      <c r="R96" s="85"/>
      <c r="S96" s="78">
        <f>'Sch D. Workings'!AA197</f>
        <v>0</v>
      </c>
      <c r="T96" s="306">
        <f>IF(OR('Sch D. Workings'!D90="",$D$7&lt;=O$7,S96=0),0,IF(OR(N96="Exceeded Cap",SUM(H96,N96)='Sch D. Workings'!$D$12),"Exceeded cap",IF((SUMIFS('Sch A. Input'!H88:FJ88,'Sch A. Input'!$H$14:$FJ$14,"Total",'Sch A. Input'!$H$13:$FJ$13,"&lt;="&amp;$U$7))&gt;'Sch D. Workings'!$D$12,MIN('Sch D. Workings'!AD197,'Sch D. Workings'!$D$12-N96-H96),'Sch D. Workings'!AD197)))</f>
        <v>0</v>
      </c>
      <c r="U96" s="215">
        <f>'Sch D. Workings'!AI197</f>
        <v>0</v>
      </c>
      <c r="V96" s="82">
        <f>IFERROR(LOOKUP('Sch D. Workings'!AF197,$C$10:$C$14,$B$10:$B$14),0)</f>
        <v>0</v>
      </c>
      <c r="W96" s="99">
        <f>COUNTIFS('Sch D. Workings'!AF197,"&gt;"&amp;$D$14)</f>
        <v>0</v>
      </c>
      <c r="X96" s="85"/>
      <c r="Y96" s="78">
        <f>'Sch D. Workings'!AK197</f>
        <v>0</v>
      </c>
      <c r="Z96" s="306">
        <f>IF(OR('Sch D. Workings'!D90="",$D$7&lt;=U$7,Y96=0),0,IF(OR(T96="Exceeded Cap",N96="Exceeded Cap",SUM(H96,N96,T96)='Sch D. Workings'!$D$12),"Exceeded Cap",IF((SUMIFS('Sch A. Input'!H88:FJ88,'Sch A. Input'!$H$14:$FJ$14,"Total",'Sch A. Input'!$H$13:$FJ$13,"&lt;="&amp;$AA$7))&gt;'Sch D. Workings'!$D$12,MIN('Sch D. Workings'!AN197,'Sch D. Workings'!$D$12-N96-T96-H96),'Sch D. Workings'!AN197)))</f>
        <v>0</v>
      </c>
      <c r="AA96" s="215">
        <f>'Sch D. Workings'!AS197</f>
        <v>0</v>
      </c>
      <c r="AB96" s="82">
        <f>IFERROR(LOOKUP('Sch D. Workings'!AP197,$C$10:$C$14,$B$10:$B$14),0)</f>
        <v>0</v>
      </c>
      <c r="AC96" s="99">
        <f>COUNTIFS('Sch D. Workings'!AP197,"&gt;"&amp;$D$14)</f>
        <v>0</v>
      </c>
    </row>
    <row r="97" spans="3:29" x14ac:dyDescent="0.25">
      <c r="C97" s="81" t="str">
        <f>IF('Sch A. Input'!B89="","",'Sch A. Input'!B89)</f>
        <v/>
      </c>
      <c r="D97" s="81" t="str">
        <f>IF('Sch A. Input'!C89="","",'Sch A. Input'!C89)</f>
        <v/>
      </c>
      <c r="E97" s="85"/>
      <c r="F97" s="85"/>
      <c r="G97" s="99">
        <f>'Sch D. Workings'!G198</f>
        <v>0</v>
      </c>
      <c r="H97" s="306">
        <f>IF(OR('Sch D. Workings'!D91="",G97=0),0,(IF((SUMIFS('Sch A. Input'!H89:FJ89,'Sch A. Input'!$H$14:$FJ$14,"Total",'Sch A. Input'!$H$13:$FJ$13,"&lt;="&amp;$I$7))&gt;'Sch D. Workings'!$D$12,MIN('Sch D. Workings'!J198,'Sch D. Workings'!$D$12),'Sch D. Workings'!J198)))</f>
        <v>0</v>
      </c>
      <c r="I97" s="215">
        <f>'Sch D. Workings'!O198</f>
        <v>0</v>
      </c>
      <c r="J97" s="82">
        <f>IFERROR(LOOKUP('Sch D. Workings'!L198,$C$10:$C$14,$B$10:$B$14),0)</f>
        <v>0</v>
      </c>
      <c r="K97" s="99">
        <f>COUNTIFS('Sch D. Workings'!L198,"&gt;"&amp;$D$14)</f>
        <v>0</v>
      </c>
      <c r="L97" s="85"/>
      <c r="M97" s="78">
        <f>'Sch D. Workings'!Q198</f>
        <v>0</v>
      </c>
      <c r="N97" s="306">
        <f>IF(OR('Sch D. Workings'!D91="",$D$7&lt;=I$7,M97=0),0,(IF(H97='Sch D. Workings'!$D$12,"Exceeded Cap",IF((SUMIFS('Sch A. Input'!H89:FJ89,'Sch A. Input'!$H$14:$FJ$14,"Total",'Sch A. Input'!$H$13:$FJ$13,"&lt;="&amp;$O$7))&gt;'Sch D. Workings'!$D$12,MIN('Sch D. Workings'!T198,'Sch D. Workings'!$D$12-H97),'Sch D. Workings'!T198))))</f>
        <v>0</v>
      </c>
      <c r="O97" s="215">
        <f>'Sch D. Workings'!Y198</f>
        <v>0</v>
      </c>
      <c r="P97" s="82">
        <f>IFERROR(LOOKUP('Sch D. Workings'!V198,$C$10:$C$14,$B$10:$B$14),0)</f>
        <v>0</v>
      </c>
      <c r="Q97" s="99">
        <f>COUNTIFS('Sch D. Workings'!V198,"&gt;"&amp;$D$14)</f>
        <v>0</v>
      </c>
      <c r="R97" s="85"/>
      <c r="S97" s="78">
        <f>'Sch D. Workings'!AA198</f>
        <v>0</v>
      </c>
      <c r="T97" s="306">
        <f>IF(OR('Sch D. Workings'!D91="",$D$7&lt;=O$7,S97=0),0,IF(OR(N97="Exceeded Cap",SUM(H97,N97)='Sch D. Workings'!$D$12),"Exceeded cap",IF((SUMIFS('Sch A. Input'!H89:FJ89,'Sch A. Input'!$H$14:$FJ$14,"Total",'Sch A. Input'!$H$13:$FJ$13,"&lt;="&amp;$U$7))&gt;'Sch D. Workings'!$D$12,MIN('Sch D. Workings'!AD198,'Sch D. Workings'!$D$12-N97-H97),'Sch D. Workings'!AD198)))</f>
        <v>0</v>
      </c>
      <c r="U97" s="215">
        <f>'Sch D. Workings'!AI198</f>
        <v>0</v>
      </c>
      <c r="V97" s="82">
        <f>IFERROR(LOOKUP('Sch D. Workings'!AF198,$C$10:$C$14,$B$10:$B$14),0)</f>
        <v>0</v>
      </c>
      <c r="W97" s="99">
        <f>COUNTIFS('Sch D. Workings'!AF198,"&gt;"&amp;$D$14)</f>
        <v>0</v>
      </c>
      <c r="X97" s="85"/>
      <c r="Y97" s="78">
        <f>'Sch D. Workings'!AK198</f>
        <v>0</v>
      </c>
      <c r="Z97" s="306">
        <f>IF(OR('Sch D. Workings'!D91="",$D$7&lt;=U$7,Y97=0),0,IF(OR(T97="Exceeded Cap",N97="Exceeded Cap",SUM(H97,N97,T97)='Sch D. Workings'!$D$12),"Exceeded Cap",IF((SUMIFS('Sch A. Input'!H89:FJ89,'Sch A. Input'!$H$14:$FJ$14,"Total",'Sch A. Input'!$H$13:$FJ$13,"&lt;="&amp;$AA$7))&gt;'Sch D. Workings'!$D$12,MIN('Sch D. Workings'!AN198,'Sch D. Workings'!$D$12-N97-T97-H97),'Sch D. Workings'!AN198)))</f>
        <v>0</v>
      </c>
      <c r="AA97" s="215">
        <f>'Sch D. Workings'!AS198</f>
        <v>0</v>
      </c>
      <c r="AB97" s="82">
        <f>IFERROR(LOOKUP('Sch D. Workings'!AP198,$C$10:$C$14,$B$10:$B$14),0)</f>
        <v>0</v>
      </c>
      <c r="AC97" s="99">
        <f>COUNTIFS('Sch D. Workings'!AP198,"&gt;"&amp;$D$14)</f>
        <v>0</v>
      </c>
    </row>
    <row r="98" spans="3:29" x14ac:dyDescent="0.25">
      <c r="C98" s="81" t="str">
        <f>IF('Sch A. Input'!B90="","",'Sch A. Input'!B90)</f>
        <v/>
      </c>
      <c r="D98" s="81" t="str">
        <f>IF('Sch A. Input'!C90="","",'Sch A. Input'!C90)</f>
        <v/>
      </c>
      <c r="E98" s="85"/>
      <c r="F98" s="85"/>
      <c r="G98" s="99">
        <f>'Sch D. Workings'!G199</f>
        <v>0</v>
      </c>
      <c r="H98" s="306">
        <f>IF(OR('Sch D. Workings'!D92="",G98=0),0,(IF((SUMIFS('Sch A. Input'!H90:FJ90,'Sch A. Input'!$H$14:$FJ$14,"Total",'Sch A. Input'!$H$13:$FJ$13,"&lt;="&amp;$I$7))&gt;'Sch D. Workings'!$D$12,MIN('Sch D. Workings'!J199,'Sch D. Workings'!$D$12),'Sch D. Workings'!J199)))</f>
        <v>0</v>
      </c>
      <c r="I98" s="215">
        <f>'Sch D. Workings'!O199</f>
        <v>0</v>
      </c>
      <c r="J98" s="82">
        <f>IFERROR(LOOKUP('Sch D. Workings'!L199,$C$10:$C$14,$B$10:$B$14),0)</f>
        <v>0</v>
      </c>
      <c r="K98" s="99">
        <f>COUNTIFS('Sch D. Workings'!L199,"&gt;"&amp;$D$14)</f>
        <v>0</v>
      </c>
      <c r="L98" s="85"/>
      <c r="M98" s="78">
        <f>'Sch D. Workings'!Q199</f>
        <v>0</v>
      </c>
      <c r="N98" s="306">
        <f>IF(OR('Sch D. Workings'!D92="",$D$7&lt;=I$7,M98=0),0,(IF(H98='Sch D. Workings'!$D$12,"Exceeded Cap",IF((SUMIFS('Sch A. Input'!H90:FJ90,'Sch A. Input'!$H$14:$FJ$14,"Total",'Sch A. Input'!$H$13:$FJ$13,"&lt;="&amp;$O$7))&gt;'Sch D. Workings'!$D$12,MIN('Sch D. Workings'!T199,'Sch D. Workings'!$D$12-H98),'Sch D. Workings'!T199))))</f>
        <v>0</v>
      </c>
      <c r="O98" s="215">
        <f>'Sch D. Workings'!Y199</f>
        <v>0</v>
      </c>
      <c r="P98" s="82">
        <f>IFERROR(LOOKUP('Sch D. Workings'!V199,$C$10:$C$14,$B$10:$B$14),0)</f>
        <v>0</v>
      </c>
      <c r="Q98" s="99">
        <f>COUNTIFS('Sch D. Workings'!V199,"&gt;"&amp;$D$14)</f>
        <v>0</v>
      </c>
      <c r="R98" s="85"/>
      <c r="S98" s="78">
        <f>'Sch D. Workings'!AA199</f>
        <v>0</v>
      </c>
      <c r="T98" s="306">
        <f>IF(OR('Sch D. Workings'!D92="",$D$7&lt;=O$7,S98=0),0,IF(OR(N98="Exceeded Cap",SUM(H98,N98)='Sch D. Workings'!$D$12),"Exceeded cap",IF((SUMIFS('Sch A. Input'!H90:FJ90,'Sch A. Input'!$H$14:$FJ$14,"Total",'Sch A. Input'!$H$13:$FJ$13,"&lt;="&amp;$U$7))&gt;'Sch D. Workings'!$D$12,MIN('Sch D. Workings'!AD199,'Sch D. Workings'!$D$12-N98-H98),'Sch D. Workings'!AD199)))</f>
        <v>0</v>
      </c>
      <c r="U98" s="215">
        <f>'Sch D. Workings'!AI199</f>
        <v>0</v>
      </c>
      <c r="V98" s="82">
        <f>IFERROR(LOOKUP('Sch D. Workings'!AF199,$C$10:$C$14,$B$10:$B$14),0)</f>
        <v>0</v>
      </c>
      <c r="W98" s="99">
        <f>COUNTIFS('Sch D. Workings'!AF199,"&gt;"&amp;$D$14)</f>
        <v>0</v>
      </c>
      <c r="X98" s="85"/>
      <c r="Y98" s="78">
        <f>'Sch D. Workings'!AK199</f>
        <v>0</v>
      </c>
      <c r="Z98" s="306">
        <f>IF(OR('Sch D. Workings'!D92="",$D$7&lt;=U$7,Y98=0),0,IF(OR(T98="Exceeded Cap",N98="Exceeded Cap",SUM(H98,N98,T98)='Sch D. Workings'!$D$12),"Exceeded Cap",IF((SUMIFS('Sch A. Input'!H90:FJ90,'Sch A. Input'!$H$14:$FJ$14,"Total",'Sch A. Input'!$H$13:$FJ$13,"&lt;="&amp;$AA$7))&gt;'Sch D. Workings'!$D$12,MIN('Sch D. Workings'!AN199,'Sch D. Workings'!$D$12-N98-T98-H98),'Sch D. Workings'!AN199)))</f>
        <v>0</v>
      </c>
      <c r="AA98" s="215">
        <f>'Sch D. Workings'!AS199</f>
        <v>0</v>
      </c>
      <c r="AB98" s="82">
        <f>IFERROR(LOOKUP('Sch D. Workings'!AP199,$C$10:$C$14,$B$10:$B$14),0)</f>
        <v>0</v>
      </c>
      <c r="AC98" s="99">
        <f>COUNTIFS('Sch D. Workings'!AP199,"&gt;"&amp;$D$14)</f>
        <v>0</v>
      </c>
    </row>
    <row r="99" spans="3:29" x14ac:dyDescent="0.25">
      <c r="C99" s="81" t="str">
        <f>IF('Sch A. Input'!B91="","",'Sch A. Input'!B91)</f>
        <v/>
      </c>
      <c r="D99" s="81" t="str">
        <f>IF('Sch A. Input'!C91="","",'Sch A. Input'!C91)</f>
        <v/>
      </c>
      <c r="E99" s="85"/>
      <c r="F99" s="85"/>
      <c r="G99" s="99">
        <f>'Sch D. Workings'!G200</f>
        <v>0</v>
      </c>
      <c r="H99" s="306">
        <f>IF(OR('Sch D. Workings'!D93="",G99=0),0,(IF((SUMIFS('Sch A. Input'!H91:FJ91,'Sch A. Input'!$H$14:$FJ$14,"Total",'Sch A. Input'!$H$13:$FJ$13,"&lt;="&amp;$I$7))&gt;'Sch D. Workings'!$D$12,MIN('Sch D. Workings'!J200,'Sch D. Workings'!$D$12),'Sch D. Workings'!J200)))</f>
        <v>0</v>
      </c>
      <c r="I99" s="215">
        <f>'Sch D. Workings'!O200</f>
        <v>0</v>
      </c>
      <c r="J99" s="82">
        <f>IFERROR(LOOKUP('Sch D. Workings'!L200,$C$10:$C$14,$B$10:$B$14),0)</f>
        <v>0</v>
      </c>
      <c r="K99" s="99">
        <f>COUNTIFS('Sch D. Workings'!L200,"&gt;"&amp;$D$14)</f>
        <v>0</v>
      </c>
      <c r="L99" s="85"/>
      <c r="M99" s="78">
        <f>'Sch D. Workings'!Q200</f>
        <v>0</v>
      </c>
      <c r="N99" s="306">
        <f>IF(OR('Sch D. Workings'!D93="",$D$7&lt;=I$7,M99=0),0,(IF(H99='Sch D. Workings'!$D$12,"Exceeded Cap",IF((SUMIFS('Sch A. Input'!H91:FJ91,'Sch A. Input'!$H$14:$FJ$14,"Total",'Sch A. Input'!$H$13:$FJ$13,"&lt;="&amp;$O$7))&gt;'Sch D. Workings'!$D$12,MIN('Sch D. Workings'!T200,'Sch D. Workings'!$D$12-H99),'Sch D. Workings'!T200))))</f>
        <v>0</v>
      </c>
      <c r="O99" s="215">
        <f>'Sch D. Workings'!Y200</f>
        <v>0</v>
      </c>
      <c r="P99" s="82">
        <f>IFERROR(LOOKUP('Sch D. Workings'!V200,$C$10:$C$14,$B$10:$B$14),0)</f>
        <v>0</v>
      </c>
      <c r="Q99" s="99">
        <f>COUNTIFS('Sch D. Workings'!V200,"&gt;"&amp;$D$14)</f>
        <v>0</v>
      </c>
      <c r="R99" s="85"/>
      <c r="S99" s="78">
        <f>'Sch D. Workings'!AA200</f>
        <v>0</v>
      </c>
      <c r="T99" s="306">
        <f>IF(OR('Sch D. Workings'!D93="",$D$7&lt;=O$7,S99=0),0,IF(OR(N99="Exceeded Cap",SUM(H99,N99)='Sch D. Workings'!$D$12),"Exceeded cap",IF((SUMIFS('Sch A. Input'!H91:FJ91,'Sch A. Input'!$H$14:$FJ$14,"Total",'Sch A. Input'!$H$13:$FJ$13,"&lt;="&amp;$U$7))&gt;'Sch D. Workings'!$D$12,MIN('Sch D. Workings'!AD200,'Sch D. Workings'!$D$12-N99-H99),'Sch D. Workings'!AD200)))</f>
        <v>0</v>
      </c>
      <c r="U99" s="215">
        <f>'Sch D. Workings'!AI200</f>
        <v>0</v>
      </c>
      <c r="V99" s="82">
        <f>IFERROR(LOOKUP('Sch D. Workings'!AF200,$C$10:$C$14,$B$10:$B$14),0)</f>
        <v>0</v>
      </c>
      <c r="W99" s="99">
        <f>COUNTIFS('Sch D. Workings'!AF200,"&gt;"&amp;$D$14)</f>
        <v>0</v>
      </c>
      <c r="X99" s="85"/>
      <c r="Y99" s="78">
        <f>'Sch D. Workings'!AK200</f>
        <v>0</v>
      </c>
      <c r="Z99" s="306">
        <f>IF(OR('Sch D. Workings'!D93="",$D$7&lt;=U$7,Y99=0),0,IF(OR(T99="Exceeded Cap",N99="Exceeded Cap",SUM(H99,N99,T99)='Sch D. Workings'!$D$12),"Exceeded Cap",IF((SUMIFS('Sch A. Input'!H91:FJ91,'Sch A. Input'!$H$14:$FJ$14,"Total",'Sch A. Input'!$H$13:$FJ$13,"&lt;="&amp;$AA$7))&gt;'Sch D. Workings'!$D$12,MIN('Sch D. Workings'!AN200,'Sch D. Workings'!$D$12-N99-T99-H99),'Sch D. Workings'!AN200)))</f>
        <v>0</v>
      </c>
      <c r="AA99" s="215">
        <f>'Sch D. Workings'!AS200</f>
        <v>0</v>
      </c>
      <c r="AB99" s="82">
        <f>IFERROR(LOOKUP('Sch D. Workings'!AP200,$C$10:$C$14,$B$10:$B$14),0)</f>
        <v>0</v>
      </c>
      <c r="AC99" s="99">
        <f>COUNTIFS('Sch D. Workings'!AP200,"&gt;"&amp;$D$14)</f>
        <v>0</v>
      </c>
    </row>
    <row r="100" spans="3:29" x14ac:dyDescent="0.25">
      <c r="C100" s="81" t="str">
        <f>IF('Sch A. Input'!B92="","",'Sch A. Input'!B92)</f>
        <v/>
      </c>
      <c r="D100" s="81" t="str">
        <f>IF('Sch A. Input'!C92="","",'Sch A. Input'!C92)</f>
        <v/>
      </c>
      <c r="E100" s="85"/>
      <c r="F100" s="85"/>
      <c r="G100" s="99">
        <f>'Sch D. Workings'!G201</f>
        <v>0</v>
      </c>
      <c r="H100" s="306">
        <f>IF(OR('Sch D. Workings'!D94="",G100=0),0,(IF((SUMIFS('Sch A. Input'!H92:FJ92,'Sch A. Input'!$H$14:$FJ$14,"Total",'Sch A. Input'!$H$13:$FJ$13,"&lt;="&amp;$I$7))&gt;'Sch D. Workings'!$D$12,MIN('Sch D. Workings'!J201,'Sch D. Workings'!$D$12),'Sch D. Workings'!J201)))</f>
        <v>0</v>
      </c>
      <c r="I100" s="215">
        <f>'Sch D. Workings'!O201</f>
        <v>0</v>
      </c>
      <c r="J100" s="82">
        <f>IFERROR(LOOKUP('Sch D. Workings'!L201,$C$10:$C$14,$B$10:$B$14),0)</f>
        <v>0</v>
      </c>
      <c r="K100" s="99">
        <f>COUNTIFS('Sch D. Workings'!L201,"&gt;"&amp;$D$14)</f>
        <v>0</v>
      </c>
      <c r="L100" s="85"/>
      <c r="M100" s="78">
        <f>'Sch D. Workings'!Q201</f>
        <v>0</v>
      </c>
      <c r="N100" s="306">
        <f>IF(OR('Sch D. Workings'!D94="",$D$7&lt;=I$7,M100=0),0,(IF(H100='Sch D. Workings'!$D$12,"Exceeded Cap",IF((SUMIFS('Sch A. Input'!H92:FJ92,'Sch A. Input'!$H$14:$FJ$14,"Total",'Sch A. Input'!$H$13:$FJ$13,"&lt;="&amp;$O$7))&gt;'Sch D. Workings'!$D$12,MIN('Sch D. Workings'!T201,'Sch D. Workings'!$D$12-H100),'Sch D. Workings'!T201))))</f>
        <v>0</v>
      </c>
      <c r="O100" s="215">
        <f>'Sch D. Workings'!Y201</f>
        <v>0</v>
      </c>
      <c r="P100" s="82">
        <f>IFERROR(LOOKUP('Sch D. Workings'!V201,$C$10:$C$14,$B$10:$B$14),0)</f>
        <v>0</v>
      </c>
      <c r="Q100" s="99">
        <f>COUNTIFS('Sch D. Workings'!V201,"&gt;"&amp;$D$14)</f>
        <v>0</v>
      </c>
      <c r="R100" s="85"/>
      <c r="S100" s="78">
        <f>'Sch D. Workings'!AA201</f>
        <v>0</v>
      </c>
      <c r="T100" s="306">
        <f>IF(OR('Sch D. Workings'!D94="",$D$7&lt;=O$7,S100=0),0,IF(OR(N100="Exceeded Cap",SUM(H100,N100)='Sch D. Workings'!$D$12),"Exceeded cap",IF((SUMIFS('Sch A. Input'!H92:FJ92,'Sch A. Input'!$H$14:$FJ$14,"Total",'Sch A. Input'!$H$13:$FJ$13,"&lt;="&amp;$U$7))&gt;'Sch D. Workings'!$D$12,MIN('Sch D. Workings'!AD201,'Sch D. Workings'!$D$12-N100-H100),'Sch D. Workings'!AD201)))</f>
        <v>0</v>
      </c>
      <c r="U100" s="215">
        <f>'Sch D. Workings'!AI201</f>
        <v>0</v>
      </c>
      <c r="V100" s="82">
        <f>IFERROR(LOOKUP('Sch D. Workings'!AF201,$C$10:$C$14,$B$10:$B$14),0)</f>
        <v>0</v>
      </c>
      <c r="W100" s="99">
        <f>COUNTIFS('Sch D. Workings'!AF201,"&gt;"&amp;$D$14)</f>
        <v>0</v>
      </c>
      <c r="X100" s="85"/>
      <c r="Y100" s="78">
        <f>'Sch D. Workings'!AK201</f>
        <v>0</v>
      </c>
      <c r="Z100" s="306">
        <f>IF(OR('Sch D. Workings'!D94="",$D$7&lt;=U$7,Y100=0),0,IF(OR(T100="Exceeded Cap",N100="Exceeded Cap",SUM(H100,N100,T100)='Sch D. Workings'!$D$12),"Exceeded Cap",IF((SUMIFS('Sch A. Input'!H92:FJ92,'Sch A. Input'!$H$14:$FJ$14,"Total",'Sch A. Input'!$H$13:$FJ$13,"&lt;="&amp;$AA$7))&gt;'Sch D. Workings'!$D$12,MIN('Sch D. Workings'!AN201,'Sch D. Workings'!$D$12-N100-T100-H100),'Sch D. Workings'!AN201)))</f>
        <v>0</v>
      </c>
      <c r="AA100" s="215">
        <f>'Sch D. Workings'!AS201</f>
        <v>0</v>
      </c>
      <c r="AB100" s="82">
        <f>IFERROR(LOOKUP('Sch D. Workings'!AP201,$C$10:$C$14,$B$10:$B$14),0)</f>
        <v>0</v>
      </c>
      <c r="AC100" s="99">
        <f>COUNTIFS('Sch D. Workings'!AP201,"&gt;"&amp;$D$14)</f>
        <v>0</v>
      </c>
    </row>
    <row r="101" spans="3:29" x14ac:dyDescent="0.25">
      <c r="C101" s="81" t="str">
        <f>IF('Sch A. Input'!B93="","",'Sch A. Input'!B93)</f>
        <v/>
      </c>
      <c r="D101" s="81" t="str">
        <f>IF('Sch A. Input'!C93="","",'Sch A. Input'!C93)</f>
        <v/>
      </c>
      <c r="E101" s="85"/>
      <c r="F101" s="85"/>
      <c r="G101" s="99">
        <f>'Sch D. Workings'!G202</f>
        <v>0</v>
      </c>
      <c r="H101" s="306">
        <f>IF(OR('Sch D. Workings'!D95="",G101=0),0,(IF((SUMIFS('Sch A. Input'!H93:FJ93,'Sch A. Input'!$H$14:$FJ$14,"Total",'Sch A. Input'!$H$13:$FJ$13,"&lt;="&amp;$I$7))&gt;'Sch D. Workings'!$D$12,MIN('Sch D. Workings'!J202,'Sch D. Workings'!$D$12),'Sch D. Workings'!J202)))</f>
        <v>0</v>
      </c>
      <c r="I101" s="215">
        <f>'Sch D. Workings'!O202</f>
        <v>0</v>
      </c>
      <c r="J101" s="82">
        <f>IFERROR(LOOKUP('Sch D. Workings'!L202,$C$10:$C$14,$B$10:$B$14),0)</f>
        <v>0</v>
      </c>
      <c r="K101" s="99">
        <f>COUNTIFS('Sch D. Workings'!L202,"&gt;"&amp;$D$14)</f>
        <v>0</v>
      </c>
      <c r="L101" s="85"/>
      <c r="M101" s="78">
        <f>'Sch D. Workings'!Q202</f>
        <v>0</v>
      </c>
      <c r="N101" s="306">
        <f>IF(OR('Sch D. Workings'!D95="",$D$7&lt;=I$7,M101=0),0,(IF(H101='Sch D. Workings'!$D$12,"Exceeded Cap",IF((SUMIFS('Sch A. Input'!H93:FJ93,'Sch A. Input'!$H$14:$FJ$14,"Total",'Sch A. Input'!$H$13:$FJ$13,"&lt;="&amp;$O$7))&gt;'Sch D. Workings'!$D$12,MIN('Sch D. Workings'!T202,'Sch D. Workings'!$D$12-H101),'Sch D. Workings'!T202))))</f>
        <v>0</v>
      </c>
      <c r="O101" s="215">
        <f>'Sch D. Workings'!Y202</f>
        <v>0</v>
      </c>
      <c r="P101" s="82">
        <f>IFERROR(LOOKUP('Sch D. Workings'!V202,$C$10:$C$14,$B$10:$B$14),0)</f>
        <v>0</v>
      </c>
      <c r="Q101" s="99">
        <f>COUNTIFS('Sch D. Workings'!V202,"&gt;"&amp;$D$14)</f>
        <v>0</v>
      </c>
      <c r="R101" s="85"/>
      <c r="S101" s="78">
        <f>'Sch D. Workings'!AA202</f>
        <v>0</v>
      </c>
      <c r="T101" s="306">
        <f>IF(OR('Sch D. Workings'!D95="",$D$7&lt;=O$7,S101=0),0,IF(OR(N101="Exceeded Cap",SUM(H101,N101)='Sch D. Workings'!$D$12),"Exceeded cap",IF((SUMIFS('Sch A. Input'!H93:FJ93,'Sch A. Input'!$H$14:$FJ$14,"Total",'Sch A. Input'!$H$13:$FJ$13,"&lt;="&amp;$U$7))&gt;'Sch D. Workings'!$D$12,MIN('Sch D. Workings'!AD202,'Sch D. Workings'!$D$12-N101-H101),'Sch D. Workings'!AD202)))</f>
        <v>0</v>
      </c>
      <c r="U101" s="215">
        <f>'Sch D. Workings'!AI202</f>
        <v>0</v>
      </c>
      <c r="V101" s="82">
        <f>IFERROR(LOOKUP('Sch D. Workings'!AF202,$C$10:$C$14,$B$10:$B$14),0)</f>
        <v>0</v>
      </c>
      <c r="W101" s="99">
        <f>COUNTIFS('Sch D. Workings'!AF202,"&gt;"&amp;$D$14)</f>
        <v>0</v>
      </c>
      <c r="X101" s="85"/>
      <c r="Y101" s="78">
        <f>'Sch D. Workings'!AK202</f>
        <v>0</v>
      </c>
      <c r="Z101" s="306">
        <f>IF(OR('Sch D. Workings'!D95="",$D$7&lt;=U$7,Y101=0),0,IF(OR(T101="Exceeded Cap",N101="Exceeded Cap",SUM(H101,N101,T101)='Sch D. Workings'!$D$12),"Exceeded Cap",IF((SUMIFS('Sch A. Input'!H93:FJ93,'Sch A. Input'!$H$14:$FJ$14,"Total",'Sch A. Input'!$H$13:$FJ$13,"&lt;="&amp;$AA$7))&gt;'Sch D. Workings'!$D$12,MIN('Sch D. Workings'!AN202,'Sch D. Workings'!$D$12-N101-T101-H101),'Sch D. Workings'!AN202)))</f>
        <v>0</v>
      </c>
      <c r="AA101" s="215">
        <f>'Sch D. Workings'!AS202</f>
        <v>0</v>
      </c>
      <c r="AB101" s="82">
        <f>IFERROR(LOOKUP('Sch D. Workings'!AP202,$C$10:$C$14,$B$10:$B$14),0)</f>
        <v>0</v>
      </c>
      <c r="AC101" s="99">
        <f>COUNTIFS('Sch D. Workings'!AP202,"&gt;"&amp;$D$14)</f>
        <v>0</v>
      </c>
    </row>
    <row r="102" spans="3:29" x14ac:dyDescent="0.25">
      <c r="C102" s="81" t="str">
        <f>IF('Sch A. Input'!B94="","",'Sch A. Input'!B94)</f>
        <v/>
      </c>
      <c r="D102" s="81" t="str">
        <f>IF('Sch A. Input'!C94="","",'Sch A. Input'!C94)</f>
        <v/>
      </c>
      <c r="E102" s="85"/>
      <c r="F102" s="85"/>
      <c r="G102" s="99">
        <f>'Sch D. Workings'!G203</f>
        <v>0</v>
      </c>
      <c r="H102" s="306">
        <f>IF(OR('Sch D. Workings'!D96="",G102=0),0,(IF((SUMIFS('Sch A. Input'!H94:FJ94,'Sch A. Input'!$H$14:$FJ$14,"Total",'Sch A. Input'!$H$13:$FJ$13,"&lt;="&amp;$I$7))&gt;'Sch D. Workings'!$D$12,MIN('Sch D. Workings'!J203,'Sch D. Workings'!$D$12),'Sch D. Workings'!J203)))</f>
        <v>0</v>
      </c>
      <c r="I102" s="215">
        <f>'Sch D. Workings'!O203</f>
        <v>0</v>
      </c>
      <c r="J102" s="82">
        <f>IFERROR(LOOKUP('Sch D. Workings'!L203,$C$10:$C$14,$B$10:$B$14),0)</f>
        <v>0</v>
      </c>
      <c r="K102" s="99">
        <f>COUNTIFS('Sch D. Workings'!L203,"&gt;"&amp;$D$14)</f>
        <v>0</v>
      </c>
      <c r="L102" s="85"/>
      <c r="M102" s="78">
        <f>'Sch D. Workings'!Q203</f>
        <v>0</v>
      </c>
      <c r="N102" s="306">
        <f>IF(OR('Sch D. Workings'!D96="",$D$7&lt;=I$7,M102=0),0,(IF(H102='Sch D. Workings'!$D$12,"Exceeded Cap",IF((SUMIFS('Sch A. Input'!H94:FJ94,'Sch A. Input'!$H$14:$FJ$14,"Total",'Sch A. Input'!$H$13:$FJ$13,"&lt;="&amp;$O$7))&gt;'Sch D. Workings'!$D$12,MIN('Sch D. Workings'!T203,'Sch D. Workings'!$D$12-H102),'Sch D. Workings'!T203))))</f>
        <v>0</v>
      </c>
      <c r="O102" s="215">
        <f>'Sch D. Workings'!Y203</f>
        <v>0</v>
      </c>
      <c r="P102" s="82">
        <f>IFERROR(LOOKUP('Sch D. Workings'!V203,$C$10:$C$14,$B$10:$B$14),0)</f>
        <v>0</v>
      </c>
      <c r="Q102" s="99">
        <f>COUNTIFS('Sch D. Workings'!V203,"&gt;"&amp;$D$14)</f>
        <v>0</v>
      </c>
      <c r="R102" s="85"/>
      <c r="S102" s="78">
        <f>'Sch D. Workings'!AA203</f>
        <v>0</v>
      </c>
      <c r="T102" s="306">
        <f>IF(OR('Sch D. Workings'!D96="",$D$7&lt;=O$7,S102=0),0,IF(OR(N102="Exceeded Cap",SUM(H102,N102)='Sch D. Workings'!$D$12),"Exceeded cap",IF((SUMIFS('Sch A. Input'!H94:FJ94,'Sch A. Input'!$H$14:$FJ$14,"Total",'Sch A. Input'!$H$13:$FJ$13,"&lt;="&amp;$U$7))&gt;'Sch D. Workings'!$D$12,MIN('Sch D. Workings'!AD203,'Sch D. Workings'!$D$12-N102-H102),'Sch D. Workings'!AD203)))</f>
        <v>0</v>
      </c>
      <c r="U102" s="215">
        <f>'Sch D. Workings'!AI203</f>
        <v>0</v>
      </c>
      <c r="V102" s="82">
        <f>IFERROR(LOOKUP('Sch D. Workings'!AF203,$C$10:$C$14,$B$10:$B$14),0)</f>
        <v>0</v>
      </c>
      <c r="W102" s="99">
        <f>COUNTIFS('Sch D. Workings'!AF203,"&gt;"&amp;$D$14)</f>
        <v>0</v>
      </c>
      <c r="X102" s="85"/>
      <c r="Y102" s="78">
        <f>'Sch D. Workings'!AK203</f>
        <v>0</v>
      </c>
      <c r="Z102" s="306">
        <f>IF(OR('Sch D. Workings'!D96="",$D$7&lt;=U$7,Y102=0),0,IF(OR(T102="Exceeded Cap",N102="Exceeded Cap",SUM(H102,N102,T102)='Sch D. Workings'!$D$12),"Exceeded Cap",IF((SUMIFS('Sch A. Input'!H94:FJ94,'Sch A. Input'!$H$14:$FJ$14,"Total",'Sch A. Input'!$H$13:$FJ$13,"&lt;="&amp;$AA$7))&gt;'Sch D. Workings'!$D$12,MIN('Sch D. Workings'!AN203,'Sch D. Workings'!$D$12-N102-T102-H102),'Sch D. Workings'!AN203)))</f>
        <v>0</v>
      </c>
      <c r="AA102" s="215">
        <f>'Sch D. Workings'!AS203</f>
        <v>0</v>
      </c>
      <c r="AB102" s="82">
        <f>IFERROR(LOOKUP('Sch D. Workings'!AP203,$C$10:$C$14,$B$10:$B$14),0)</f>
        <v>0</v>
      </c>
      <c r="AC102" s="99">
        <f>COUNTIFS('Sch D. Workings'!AP203,"&gt;"&amp;$D$14)</f>
        <v>0</v>
      </c>
    </row>
    <row r="103" spans="3:29" x14ac:dyDescent="0.25">
      <c r="C103" s="81" t="str">
        <f>IF('Sch A. Input'!B95="","",'Sch A. Input'!B95)</f>
        <v/>
      </c>
      <c r="D103" s="81" t="str">
        <f>IF('Sch A. Input'!C95="","",'Sch A. Input'!C95)</f>
        <v/>
      </c>
      <c r="E103" s="85"/>
      <c r="F103" s="85"/>
      <c r="G103" s="99">
        <f>'Sch D. Workings'!G204</f>
        <v>0</v>
      </c>
      <c r="H103" s="306">
        <f>IF(OR('Sch D. Workings'!D97="",G103=0),0,(IF((SUMIFS('Sch A. Input'!H95:FJ95,'Sch A. Input'!$H$14:$FJ$14,"Total",'Sch A. Input'!$H$13:$FJ$13,"&lt;="&amp;$I$7))&gt;'Sch D. Workings'!$D$12,MIN('Sch D. Workings'!J204,'Sch D. Workings'!$D$12),'Sch D. Workings'!J204)))</f>
        <v>0</v>
      </c>
      <c r="I103" s="215">
        <f>'Sch D. Workings'!O204</f>
        <v>0</v>
      </c>
      <c r="J103" s="82">
        <f>IFERROR(LOOKUP('Sch D. Workings'!L204,$C$10:$C$14,$B$10:$B$14),0)</f>
        <v>0</v>
      </c>
      <c r="K103" s="99">
        <f>COUNTIFS('Sch D. Workings'!L204,"&gt;"&amp;$D$14)</f>
        <v>0</v>
      </c>
      <c r="L103" s="85"/>
      <c r="M103" s="78">
        <f>'Sch D. Workings'!Q204</f>
        <v>0</v>
      </c>
      <c r="N103" s="306">
        <f>IF(OR('Sch D. Workings'!D97="",$D$7&lt;=I$7,M103=0),0,(IF(H103='Sch D. Workings'!$D$12,"Exceeded Cap",IF((SUMIFS('Sch A. Input'!H95:FJ95,'Sch A. Input'!$H$14:$FJ$14,"Total",'Sch A. Input'!$H$13:$FJ$13,"&lt;="&amp;$O$7))&gt;'Sch D. Workings'!$D$12,MIN('Sch D. Workings'!T204,'Sch D. Workings'!$D$12-H103),'Sch D. Workings'!T204))))</f>
        <v>0</v>
      </c>
      <c r="O103" s="215">
        <f>'Sch D. Workings'!Y204</f>
        <v>0</v>
      </c>
      <c r="P103" s="82">
        <f>IFERROR(LOOKUP('Sch D. Workings'!V204,$C$10:$C$14,$B$10:$B$14),0)</f>
        <v>0</v>
      </c>
      <c r="Q103" s="99">
        <f>COUNTIFS('Sch D. Workings'!V204,"&gt;"&amp;$D$14)</f>
        <v>0</v>
      </c>
      <c r="R103" s="85"/>
      <c r="S103" s="78">
        <f>'Sch D. Workings'!AA204</f>
        <v>0</v>
      </c>
      <c r="T103" s="306">
        <f>IF(OR('Sch D. Workings'!D97="",$D$7&lt;=O$7,S103=0),0,IF(OR(N103="Exceeded Cap",SUM(H103,N103)='Sch D. Workings'!$D$12),"Exceeded cap",IF((SUMIFS('Sch A. Input'!H95:FJ95,'Sch A. Input'!$H$14:$FJ$14,"Total",'Sch A. Input'!$H$13:$FJ$13,"&lt;="&amp;$U$7))&gt;'Sch D. Workings'!$D$12,MIN('Sch D. Workings'!AD204,'Sch D. Workings'!$D$12-N103-H103),'Sch D. Workings'!AD204)))</f>
        <v>0</v>
      </c>
      <c r="U103" s="215">
        <f>'Sch D. Workings'!AI204</f>
        <v>0</v>
      </c>
      <c r="V103" s="82">
        <f>IFERROR(LOOKUP('Sch D. Workings'!AF204,$C$10:$C$14,$B$10:$B$14),0)</f>
        <v>0</v>
      </c>
      <c r="W103" s="99">
        <f>COUNTIFS('Sch D. Workings'!AF204,"&gt;"&amp;$D$14)</f>
        <v>0</v>
      </c>
      <c r="X103" s="85"/>
      <c r="Y103" s="78">
        <f>'Sch D. Workings'!AK204</f>
        <v>0</v>
      </c>
      <c r="Z103" s="306">
        <f>IF(OR('Sch D. Workings'!D97="",$D$7&lt;=U$7,Y103=0),0,IF(OR(T103="Exceeded Cap",N103="Exceeded Cap",SUM(H103,N103,T103)='Sch D. Workings'!$D$12),"Exceeded Cap",IF((SUMIFS('Sch A. Input'!H95:FJ95,'Sch A. Input'!$H$14:$FJ$14,"Total",'Sch A. Input'!$H$13:$FJ$13,"&lt;="&amp;$AA$7))&gt;'Sch D. Workings'!$D$12,MIN('Sch D. Workings'!AN204,'Sch D. Workings'!$D$12-N103-T103-H103),'Sch D. Workings'!AN204)))</f>
        <v>0</v>
      </c>
      <c r="AA103" s="215">
        <f>'Sch D. Workings'!AS204</f>
        <v>0</v>
      </c>
      <c r="AB103" s="82">
        <f>IFERROR(LOOKUP('Sch D. Workings'!AP204,$C$10:$C$14,$B$10:$B$14),0)</f>
        <v>0</v>
      </c>
      <c r="AC103" s="99">
        <f>COUNTIFS('Sch D. Workings'!AP204,"&gt;"&amp;$D$14)</f>
        <v>0</v>
      </c>
    </row>
    <row r="104" spans="3:29" x14ac:dyDescent="0.25">
      <c r="C104" s="81" t="str">
        <f>IF('Sch A. Input'!B96="","",'Sch A. Input'!B96)</f>
        <v/>
      </c>
      <c r="D104" s="81" t="str">
        <f>IF('Sch A. Input'!C96="","",'Sch A. Input'!C96)</f>
        <v/>
      </c>
      <c r="E104" s="85"/>
      <c r="F104" s="85"/>
      <c r="G104" s="99">
        <f>'Sch D. Workings'!G205</f>
        <v>0</v>
      </c>
      <c r="H104" s="306">
        <f>IF(OR('Sch D. Workings'!D98="",G104=0),0,(IF((SUMIFS('Sch A. Input'!H96:FJ96,'Sch A. Input'!$H$14:$FJ$14,"Total",'Sch A. Input'!$H$13:$FJ$13,"&lt;="&amp;$I$7))&gt;'Sch D. Workings'!$D$12,MIN('Sch D. Workings'!J205,'Sch D. Workings'!$D$12),'Sch D. Workings'!J205)))</f>
        <v>0</v>
      </c>
      <c r="I104" s="215">
        <f>'Sch D. Workings'!O205</f>
        <v>0</v>
      </c>
      <c r="J104" s="82">
        <f>IFERROR(LOOKUP('Sch D. Workings'!L205,$C$10:$C$14,$B$10:$B$14),0)</f>
        <v>0</v>
      </c>
      <c r="K104" s="99">
        <f>COUNTIFS('Sch D. Workings'!L205,"&gt;"&amp;$D$14)</f>
        <v>0</v>
      </c>
      <c r="L104" s="85"/>
      <c r="M104" s="78">
        <f>'Sch D. Workings'!Q205</f>
        <v>0</v>
      </c>
      <c r="N104" s="306">
        <f>IF(OR('Sch D. Workings'!D98="",$D$7&lt;=I$7,M104=0),0,(IF(H104='Sch D. Workings'!$D$12,"Exceeded Cap",IF((SUMIFS('Sch A. Input'!H96:FJ96,'Sch A. Input'!$H$14:$FJ$14,"Total",'Sch A. Input'!$H$13:$FJ$13,"&lt;="&amp;$O$7))&gt;'Sch D. Workings'!$D$12,MIN('Sch D. Workings'!T205,'Sch D. Workings'!$D$12-H104),'Sch D. Workings'!T205))))</f>
        <v>0</v>
      </c>
      <c r="O104" s="215">
        <f>'Sch D. Workings'!Y205</f>
        <v>0</v>
      </c>
      <c r="P104" s="82">
        <f>IFERROR(LOOKUP('Sch D. Workings'!V205,$C$10:$C$14,$B$10:$B$14),0)</f>
        <v>0</v>
      </c>
      <c r="Q104" s="99">
        <f>COUNTIFS('Sch D. Workings'!V205,"&gt;"&amp;$D$14)</f>
        <v>0</v>
      </c>
      <c r="R104" s="85"/>
      <c r="S104" s="78">
        <f>'Sch D. Workings'!AA205</f>
        <v>0</v>
      </c>
      <c r="T104" s="306">
        <f>IF(OR('Sch D. Workings'!D98="",$D$7&lt;=O$7,S104=0),0,IF(OR(N104="Exceeded Cap",SUM(H104,N104)='Sch D. Workings'!$D$12),"Exceeded cap",IF((SUMIFS('Sch A. Input'!H96:FJ96,'Sch A. Input'!$H$14:$FJ$14,"Total",'Sch A. Input'!$H$13:$FJ$13,"&lt;="&amp;$U$7))&gt;'Sch D. Workings'!$D$12,MIN('Sch D. Workings'!AD205,'Sch D. Workings'!$D$12-N104-H104),'Sch D. Workings'!AD205)))</f>
        <v>0</v>
      </c>
      <c r="U104" s="215">
        <f>'Sch D. Workings'!AI205</f>
        <v>0</v>
      </c>
      <c r="V104" s="82">
        <f>IFERROR(LOOKUP('Sch D. Workings'!AF205,$C$10:$C$14,$B$10:$B$14),0)</f>
        <v>0</v>
      </c>
      <c r="W104" s="99">
        <f>COUNTIFS('Sch D. Workings'!AF205,"&gt;"&amp;$D$14)</f>
        <v>0</v>
      </c>
      <c r="X104" s="85"/>
      <c r="Y104" s="78">
        <f>'Sch D. Workings'!AK205</f>
        <v>0</v>
      </c>
      <c r="Z104" s="306">
        <f>IF(OR('Sch D. Workings'!D98="",$D$7&lt;=U$7,Y104=0),0,IF(OR(T104="Exceeded Cap",N104="Exceeded Cap",SUM(H104,N104,T104)='Sch D. Workings'!$D$12),"Exceeded Cap",IF((SUMIFS('Sch A. Input'!H96:FJ96,'Sch A. Input'!$H$14:$FJ$14,"Total",'Sch A. Input'!$H$13:$FJ$13,"&lt;="&amp;$AA$7))&gt;'Sch D. Workings'!$D$12,MIN('Sch D. Workings'!AN205,'Sch D. Workings'!$D$12-N104-T104-H104),'Sch D. Workings'!AN205)))</f>
        <v>0</v>
      </c>
      <c r="AA104" s="215">
        <f>'Sch D. Workings'!AS205</f>
        <v>0</v>
      </c>
      <c r="AB104" s="82">
        <f>IFERROR(LOOKUP('Sch D. Workings'!AP205,$C$10:$C$14,$B$10:$B$14),0)</f>
        <v>0</v>
      </c>
      <c r="AC104" s="99">
        <f>COUNTIFS('Sch D. Workings'!AP205,"&gt;"&amp;$D$14)</f>
        <v>0</v>
      </c>
    </row>
    <row r="105" spans="3:29" x14ac:dyDescent="0.25">
      <c r="C105" s="81" t="str">
        <f>IF('Sch A. Input'!B97="","",'Sch A. Input'!B97)</f>
        <v/>
      </c>
      <c r="D105" s="81" t="str">
        <f>IF('Sch A. Input'!C97="","",'Sch A. Input'!C97)</f>
        <v/>
      </c>
      <c r="E105" s="85"/>
      <c r="F105" s="85"/>
      <c r="G105" s="99">
        <f>'Sch D. Workings'!G206</f>
        <v>0</v>
      </c>
      <c r="H105" s="306">
        <f>IF(OR('Sch D. Workings'!D99="",G105=0),0,(IF((SUMIFS('Sch A. Input'!H97:FJ97,'Sch A. Input'!$H$14:$FJ$14,"Total",'Sch A. Input'!$H$13:$FJ$13,"&lt;="&amp;$I$7))&gt;'Sch D. Workings'!$D$12,MIN('Sch D. Workings'!J206,'Sch D. Workings'!$D$12),'Sch D. Workings'!J206)))</f>
        <v>0</v>
      </c>
      <c r="I105" s="215">
        <f>'Sch D. Workings'!O206</f>
        <v>0</v>
      </c>
      <c r="J105" s="82">
        <f>IFERROR(LOOKUP('Sch D. Workings'!L206,$C$10:$C$14,$B$10:$B$14),0)</f>
        <v>0</v>
      </c>
      <c r="K105" s="99">
        <f>COUNTIFS('Sch D. Workings'!L206,"&gt;"&amp;$D$14)</f>
        <v>0</v>
      </c>
      <c r="L105" s="85"/>
      <c r="M105" s="78">
        <f>'Sch D. Workings'!Q206</f>
        <v>0</v>
      </c>
      <c r="N105" s="306">
        <f>IF(OR('Sch D. Workings'!D99="",$D$7&lt;=I$7,M105=0),0,(IF(H105='Sch D. Workings'!$D$12,"Exceeded Cap",IF((SUMIFS('Sch A. Input'!H97:FJ97,'Sch A. Input'!$H$14:$FJ$14,"Total",'Sch A. Input'!$H$13:$FJ$13,"&lt;="&amp;$O$7))&gt;'Sch D. Workings'!$D$12,MIN('Sch D. Workings'!T206,'Sch D. Workings'!$D$12-H105),'Sch D. Workings'!T206))))</f>
        <v>0</v>
      </c>
      <c r="O105" s="215">
        <f>'Sch D. Workings'!Y206</f>
        <v>0</v>
      </c>
      <c r="P105" s="82">
        <f>IFERROR(LOOKUP('Sch D. Workings'!V206,$C$10:$C$14,$B$10:$B$14),0)</f>
        <v>0</v>
      </c>
      <c r="Q105" s="99">
        <f>COUNTIFS('Sch D. Workings'!V206,"&gt;"&amp;$D$14)</f>
        <v>0</v>
      </c>
      <c r="R105" s="85"/>
      <c r="S105" s="78">
        <f>'Sch D. Workings'!AA206</f>
        <v>0</v>
      </c>
      <c r="T105" s="306">
        <f>IF(OR('Sch D. Workings'!D99="",$D$7&lt;=O$7,S105=0),0,IF(OR(N105="Exceeded Cap",SUM(H105,N105)='Sch D. Workings'!$D$12),"Exceeded cap",IF((SUMIFS('Sch A. Input'!H97:FJ97,'Sch A. Input'!$H$14:$FJ$14,"Total",'Sch A. Input'!$H$13:$FJ$13,"&lt;="&amp;$U$7))&gt;'Sch D. Workings'!$D$12,MIN('Sch D. Workings'!AD206,'Sch D. Workings'!$D$12-N105-H105),'Sch D. Workings'!AD206)))</f>
        <v>0</v>
      </c>
      <c r="U105" s="215">
        <f>'Sch D. Workings'!AI206</f>
        <v>0</v>
      </c>
      <c r="V105" s="82">
        <f>IFERROR(LOOKUP('Sch D. Workings'!AF206,$C$10:$C$14,$B$10:$B$14),0)</f>
        <v>0</v>
      </c>
      <c r="W105" s="99">
        <f>COUNTIFS('Sch D. Workings'!AF206,"&gt;"&amp;$D$14)</f>
        <v>0</v>
      </c>
      <c r="X105" s="85"/>
      <c r="Y105" s="78">
        <f>'Sch D. Workings'!AK206</f>
        <v>0</v>
      </c>
      <c r="Z105" s="306">
        <f>IF(OR('Sch D. Workings'!D99="",$D$7&lt;=U$7,Y105=0),0,IF(OR(T105="Exceeded Cap",N105="Exceeded Cap",SUM(H105,N105,T105)='Sch D. Workings'!$D$12),"Exceeded Cap",IF((SUMIFS('Sch A. Input'!H97:FJ97,'Sch A. Input'!$H$14:$FJ$14,"Total",'Sch A. Input'!$H$13:$FJ$13,"&lt;="&amp;$AA$7))&gt;'Sch D. Workings'!$D$12,MIN('Sch D. Workings'!AN206,'Sch D. Workings'!$D$12-N105-T105-H105),'Sch D. Workings'!AN206)))</f>
        <v>0</v>
      </c>
      <c r="AA105" s="215">
        <f>'Sch D. Workings'!AS206</f>
        <v>0</v>
      </c>
      <c r="AB105" s="82">
        <f>IFERROR(LOOKUP('Sch D. Workings'!AP206,$C$10:$C$14,$B$10:$B$14),0)</f>
        <v>0</v>
      </c>
      <c r="AC105" s="99">
        <f>COUNTIFS('Sch D. Workings'!AP206,"&gt;"&amp;$D$14)</f>
        <v>0</v>
      </c>
    </row>
    <row r="106" spans="3:29" x14ac:dyDescent="0.25">
      <c r="C106" s="81" t="str">
        <f>IF('Sch A. Input'!B98="","",'Sch A. Input'!B98)</f>
        <v/>
      </c>
      <c r="D106" s="81" t="str">
        <f>IF('Sch A. Input'!C98="","",'Sch A. Input'!C98)</f>
        <v/>
      </c>
      <c r="E106" s="85"/>
      <c r="F106" s="85"/>
      <c r="G106" s="99">
        <f>'Sch D. Workings'!G207</f>
        <v>0</v>
      </c>
      <c r="H106" s="306">
        <f>IF(OR('Sch D. Workings'!D100="",G106=0),0,(IF((SUMIFS('Sch A. Input'!H98:FJ98,'Sch A. Input'!$H$14:$FJ$14,"Total",'Sch A. Input'!$H$13:$FJ$13,"&lt;="&amp;$I$7))&gt;'Sch D. Workings'!$D$12,MIN('Sch D. Workings'!J207,'Sch D. Workings'!$D$12),'Sch D. Workings'!J207)))</f>
        <v>0</v>
      </c>
      <c r="I106" s="215">
        <f>'Sch D. Workings'!O207</f>
        <v>0</v>
      </c>
      <c r="J106" s="82">
        <f>IFERROR(LOOKUP('Sch D. Workings'!L207,$C$10:$C$14,$B$10:$B$14),0)</f>
        <v>0</v>
      </c>
      <c r="K106" s="99">
        <f>COUNTIFS('Sch D. Workings'!L207,"&gt;"&amp;$D$14)</f>
        <v>0</v>
      </c>
      <c r="L106" s="85"/>
      <c r="M106" s="78">
        <f>'Sch D. Workings'!Q207</f>
        <v>0</v>
      </c>
      <c r="N106" s="306">
        <f>IF(OR('Sch D. Workings'!D100="",$D$7&lt;=I$7,M106=0),0,(IF(H106='Sch D. Workings'!$D$12,"Exceeded Cap",IF((SUMIFS('Sch A. Input'!H98:FJ98,'Sch A. Input'!$H$14:$FJ$14,"Total",'Sch A. Input'!$H$13:$FJ$13,"&lt;="&amp;$O$7))&gt;'Sch D. Workings'!$D$12,MIN('Sch D. Workings'!T207,'Sch D. Workings'!$D$12-H106),'Sch D. Workings'!T207))))</f>
        <v>0</v>
      </c>
      <c r="O106" s="215">
        <f>'Sch D. Workings'!Y207</f>
        <v>0</v>
      </c>
      <c r="P106" s="82">
        <f>IFERROR(LOOKUP('Sch D. Workings'!V207,$C$10:$C$14,$B$10:$B$14),0)</f>
        <v>0</v>
      </c>
      <c r="Q106" s="99">
        <f>COUNTIFS('Sch D. Workings'!V207,"&gt;"&amp;$D$14)</f>
        <v>0</v>
      </c>
      <c r="R106" s="85"/>
      <c r="S106" s="78">
        <f>'Sch D. Workings'!AA207</f>
        <v>0</v>
      </c>
      <c r="T106" s="306">
        <f>IF(OR('Sch D. Workings'!D100="",$D$7&lt;=O$7,S106=0),0,IF(OR(N106="Exceeded Cap",SUM(H106,N106)='Sch D. Workings'!$D$12),"Exceeded cap",IF((SUMIFS('Sch A. Input'!H98:FJ98,'Sch A. Input'!$H$14:$FJ$14,"Total",'Sch A. Input'!$H$13:$FJ$13,"&lt;="&amp;$U$7))&gt;'Sch D. Workings'!$D$12,MIN('Sch D. Workings'!AD207,'Sch D. Workings'!$D$12-N106-H106),'Sch D. Workings'!AD207)))</f>
        <v>0</v>
      </c>
      <c r="U106" s="215">
        <f>'Sch D. Workings'!AI207</f>
        <v>0</v>
      </c>
      <c r="V106" s="82">
        <f>IFERROR(LOOKUP('Sch D. Workings'!AF207,$C$10:$C$14,$B$10:$B$14),0)</f>
        <v>0</v>
      </c>
      <c r="W106" s="99">
        <f>COUNTIFS('Sch D. Workings'!AF207,"&gt;"&amp;$D$14)</f>
        <v>0</v>
      </c>
      <c r="X106" s="85"/>
      <c r="Y106" s="78">
        <f>'Sch D. Workings'!AK207</f>
        <v>0</v>
      </c>
      <c r="Z106" s="306">
        <f>IF(OR('Sch D. Workings'!D100="",$D$7&lt;=U$7,Y106=0),0,IF(OR(T106="Exceeded Cap",N106="Exceeded Cap",SUM(H106,N106,T106)='Sch D. Workings'!$D$12),"Exceeded Cap",IF((SUMIFS('Sch A. Input'!H98:FJ98,'Sch A. Input'!$H$14:$FJ$14,"Total",'Sch A. Input'!$H$13:$FJ$13,"&lt;="&amp;$AA$7))&gt;'Sch D. Workings'!$D$12,MIN('Sch D. Workings'!AN207,'Sch D. Workings'!$D$12-N106-T106-H106),'Sch D. Workings'!AN207)))</f>
        <v>0</v>
      </c>
      <c r="AA106" s="215">
        <f>'Sch D. Workings'!AS207</f>
        <v>0</v>
      </c>
      <c r="AB106" s="82">
        <f>IFERROR(LOOKUP('Sch D. Workings'!AP207,$C$10:$C$14,$B$10:$B$14),0)</f>
        <v>0</v>
      </c>
      <c r="AC106" s="99">
        <f>COUNTIFS('Sch D. Workings'!AP207,"&gt;"&amp;$D$14)</f>
        <v>0</v>
      </c>
    </row>
    <row r="107" spans="3:29" x14ac:dyDescent="0.25">
      <c r="C107" s="81" t="str">
        <f>IF('Sch A. Input'!B99="","",'Sch A. Input'!B99)</f>
        <v/>
      </c>
      <c r="D107" s="81" t="str">
        <f>IF('Sch A. Input'!C99="","",'Sch A. Input'!C99)</f>
        <v/>
      </c>
      <c r="E107" s="85"/>
      <c r="F107" s="85"/>
      <c r="G107" s="99">
        <f>'Sch D. Workings'!G208</f>
        <v>0</v>
      </c>
      <c r="H107" s="306">
        <f>IF(OR('Sch D. Workings'!D101="",G107=0),0,(IF((SUMIFS('Sch A. Input'!H99:FJ99,'Sch A. Input'!$H$14:$FJ$14,"Total",'Sch A. Input'!$H$13:$FJ$13,"&lt;="&amp;$I$7))&gt;'Sch D. Workings'!$D$12,MIN('Sch D. Workings'!J208,'Sch D. Workings'!$D$12),'Sch D. Workings'!J208)))</f>
        <v>0</v>
      </c>
      <c r="I107" s="215">
        <f>'Sch D. Workings'!O208</f>
        <v>0</v>
      </c>
      <c r="J107" s="82">
        <f>IFERROR(LOOKUP('Sch D. Workings'!L208,$C$10:$C$14,$B$10:$B$14),0)</f>
        <v>0</v>
      </c>
      <c r="K107" s="99">
        <f>COUNTIFS('Sch D. Workings'!L208,"&gt;"&amp;$D$14)</f>
        <v>0</v>
      </c>
      <c r="L107" s="85"/>
      <c r="M107" s="78">
        <f>'Sch D. Workings'!Q208</f>
        <v>0</v>
      </c>
      <c r="N107" s="306">
        <f>IF(OR('Sch D. Workings'!D101="",$D$7&lt;=I$7,M107=0),0,(IF(H107='Sch D. Workings'!$D$12,"Exceeded Cap",IF((SUMIFS('Sch A. Input'!H99:FJ99,'Sch A. Input'!$H$14:$FJ$14,"Total",'Sch A. Input'!$H$13:$FJ$13,"&lt;="&amp;$O$7))&gt;'Sch D. Workings'!$D$12,MIN('Sch D. Workings'!T208,'Sch D. Workings'!$D$12-H107),'Sch D. Workings'!T208))))</f>
        <v>0</v>
      </c>
      <c r="O107" s="215">
        <f>'Sch D. Workings'!Y208</f>
        <v>0</v>
      </c>
      <c r="P107" s="82">
        <f>IFERROR(LOOKUP('Sch D. Workings'!V208,$C$10:$C$14,$B$10:$B$14),0)</f>
        <v>0</v>
      </c>
      <c r="Q107" s="99">
        <f>COUNTIFS('Sch D. Workings'!V208,"&gt;"&amp;$D$14)</f>
        <v>0</v>
      </c>
      <c r="R107" s="85"/>
      <c r="S107" s="78">
        <f>'Sch D. Workings'!AA208</f>
        <v>0</v>
      </c>
      <c r="T107" s="306">
        <f>IF(OR('Sch D. Workings'!D101="",$D$7&lt;=O$7,S107=0),0,IF(OR(N107="Exceeded Cap",SUM(H107,N107)='Sch D. Workings'!$D$12),"Exceeded cap",IF((SUMIFS('Sch A. Input'!H99:FJ99,'Sch A. Input'!$H$14:$FJ$14,"Total",'Sch A. Input'!$H$13:$FJ$13,"&lt;="&amp;$U$7))&gt;'Sch D. Workings'!$D$12,MIN('Sch D. Workings'!AD208,'Sch D. Workings'!$D$12-N107-H107),'Sch D. Workings'!AD208)))</f>
        <v>0</v>
      </c>
      <c r="U107" s="215">
        <f>'Sch D. Workings'!AI208</f>
        <v>0</v>
      </c>
      <c r="V107" s="82">
        <f>IFERROR(LOOKUP('Sch D. Workings'!AF208,$C$10:$C$14,$B$10:$B$14),0)</f>
        <v>0</v>
      </c>
      <c r="W107" s="99">
        <f>COUNTIFS('Sch D. Workings'!AF208,"&gt;"&amp;$D$14)</f>
        <v>0</v>
      </c>
      <c r="X107" s="85"/>
      <c r="Y107" s="78">
        <f>'Sch D. Workings'!AK208</f>
        <v>0</v>
      </c>
      <c r="Z107" s="306">
        <f>IF(OR('Sch D. Workings'!D101="",$D$7&lt;=U$7,Y107=0),0,IF(OR(T107="Exceeded Cap",N107="Exceeded Cap",SUM(H107,N107,T107)='Sch D. Workings'!$D$12),"Exceeded Cap",IF((SUMIFS('Sch A. Input'!H99:FJ99,'Sch A. Input'!$H$14:$FJ$14,"Total",'Sch A. Input'!$H$13:$FJ$13,"&lt;="&amp;$AA$7))&gt;'Sch D. Workings'!$D$12,MIN('Sch D. Workings'!AN208,'Sch D. Workings'!$D$12-N107-T107-H107),'Sch D. Workings'!AN208)))</f>
        <v>0</v>
      </c>
      <c r="AA107" s="215">
        <f>'Sch D. Workings'!AS208</f>
        <v>0</v>
      </c>
      <c r="AB107" s="82">
        <f>IFERROR(LOOKUP('Sch D. Workings'!AP208,$C$10:$C$14,$B$10:$B$14),0)</f>
        <v>0</v>
      </c>
      <c r="AC107" s="99">
        <f>COUNTIFS('Sch D. Workings'!AP208,"&gt;"&amp;$D$14)</f>
        <v>0</v>
      </c>
    </row>
    <row r="108" spans="3:29" x14ac:dyDescent="0.25">
      <c r="C108" s="81" t="str">
        <f>IF('Sch A. Input'!B100="","",'Sch A. Input'!B100)</f>
        <v/>
      </c>
      <c r="D108" s="81" t="str">
        <f>IF('Sch A. Input'!C100="","",'Sch A. Input'!C100)</f>
        <v/>
      </c>
      <c r="E108" s="85"/>
      <c r="F108" s="85"/>
      <c r="G108" s="99">
        <f>'Sch D. Workings'!G209</f>
        <v>0</v>
      </c>
      <c r="H108" s="306">
        <f>IF(OR('Sch D. Workings'!D102="",G108=0),0,(IF((SUMIFS('Sch A. Input'!H100:FJ100,'Sch A. Input'!$H$14:$FJ$14,"Total",'Sch A. Input'!$H$13:$FJ$13,"&lt;="&amp;$I$7))&gt;'Sch D. Workings'!$D$12,MIN('Sch D. Workings'!J209,'Sch D. Workings'!$D$12),'Sch D. Workings'!J209)))</f>
        <v>0</v>
      </c>
      <c r="I108" s="215">
        <f>'Sch D. Workings'!O209</f>
        <v>0</v>
      </c>
      <c r="J108" s="82">
        <f>IFERROR(LOOKUP('Sch D. Workings'!L209,$C$10:$C$14,$B$10:$B$14),0)</f>
        <v>0</v>
      </c>
      <c r="K108" s="99">
        <f>COUNTIFS('Sch D. Workings'!L209,"&gt;"&amp;$D$14)</f>
        <v>0</v>
      </c>
      <c r="L108" s="85"/>
      <c r="M108" s="78">
        <f>'Sch D. Workings'!Q209</f>
        <v>0</v>
      </c>
      <c r="N108" s="306">
        <f>IF(OR('Sch D. Workings'!D102="",$D$7&lt;=I$7,M108=0),0,(IF(H108='Sch D. Workings'!$D$12,"Exceeded Cap",IF((SUMIFS('Sch A. Input'!H100:FJ100,'Sch A. Input'!$H$14:$FJ$14,"Total",'Sch A. Input'!$H$13:$FJ$13,"&lt;="&amp;$O$7))&gt;'Sch D. Workings'!$D$12,MIN('Sch D. Workings'!T209,'Sch D. Workings'!$D$12-H108),'Sch D. Workings'!T209))))</f>
        <v>0</v>
      </c>
      <c r="O108" s="215">
        <f>'Sch D. Workings'!Y209</f>
        <v>0</v>
      </c>
      <c r="P108" s="82">
        <f>IFERROR(LOOKUP('Sch D. Workings'!V209,$C$10:$C$14,$B$10:$B$14),0)</f>
        <v>0</v>
      </c>
      <c r="Q108" s="99">
        <f>COUNTIFS('Sch D. Workings'!V209,"&gt;"&amp;$D$14)</f>
        <v>0</v>
      </c>
      <c r="R108" s="85"/>
      <c r="S108" s="78">
        <f>'Sch D. Workings'!AA209</f>
        <v>0</v>
      </c>
      <c r="T108" s="306">
        <f>IF(OR('Sch D. Workings'!D102="",$D$7&lt;=O$7,S108=0),0,IF(OR(N108="Exceeded Cap",SUM(H108,N108)='Sch D. Workings'!$D$12),"Exceeded cap",IF((SUMIFS('Sch A. Input'!H100:FJ100,'Sch A. Input'!$H$14:$FJ$14,"Total",'Sch A. Input'!$H$13:$FJ$13,"&lt;="&amp;$U$7))&gt;'Sch D. Workings'!$D$12,MIN('Sch D. Workings'!AD209,'Sch D. Workings'!$D$12-N108-H108),'Sch D. Workings'!AD209)))</f>
        <v>0</v>
      </c>
      <c r="U108" s="215">
        <f>'Sch D. Workings'!AI209</f>
        <v>0</v>
      </c>
      <c r="V108" s="82">
        <f>IFERROR(LOOKUP('Sch D. Workings'!AF209,$C$10:$C$14,$B$10:$B$14),0)</f>
        <v>0</v>
      </c>
      <c r="W108" s="99">
        <f>COUNTIFS('Sch D. Workings'!AF209,"&gt;"&amp;$D$14)</f>
        <v>0</v>
      </c>
      <c r="X108" s="85"/>
      <c r="Y108" s="78">
        <f>'Sch D. Workings'!AK209</f>
        <v>0</v>
      </c>
      <c r="Z108" s="306">
        <f>IF(OR('Sch D. Workings'!D102="",$D$7&lt;=U$7,Y108=0),0,IF(OR(T108="Exceeded Cap",N108="Exceeded Cap",SUM(H108,N108,T108)='Sch D. Workings'!$D$12),"Exceeded Cap",IF((SUMIFS('Sch A. Input'!H100:FJ100,'Sch A. Input'!$H$14:$FJ$14,"Total",'Sch A. Input'!$H$13:$FJ$13,"&lt;="&amp;$AA$7))&gt;'Sch D. Workings'!$D$12,MIN('Sch D. Workings'!AN209,'Sch D. Workings'!$D$12-N108-T108-H108),'Sch D. Workings'!AN209)))</f>
        <v>0</v>
      </c>
      <c r="AA108" s="215">
        <f>'Sch D. Workings'!AS209</f>
        <v>0</v>
      </c>
      <c r="AB108" s="82">
        <f>IFERROR(LOOKUP('Sch D. Workings'!AP209,$C$10:$C$14,$B$10:$B$14),0)</f>
        <v>0</v>
      </c>
      <c r="AC108" s="99">
        <f>COUNTIFS('Sch D. Workings'!AP209,"&gt;"&amp;$D$14)</f>
        <v>0</v>
      </c>
    </row>
    <row r="109" spans="3:29" x14ac:dyDescent="0.25">
      <c r="C109" s="81" t="str">
        <f>IF('Sch A. Input'!B101="","",'Sch A. Input'!B101)</f>
        <v/>
      </c>
      <c r="D109" s="81" t="str">
        <f>IF('Sch A. Input'!C101="","",'Sch A. Input'!C101)</f>
        <v/>
      </c>
      <c r="E109" s="85"/>
      <c r="F109" s="85"/>
      <c r="G109" s="99">
        <f>'Sch D. Workings'!G210</f>
        <v>0</v>
      </c>
      <c r="H109" s="306">
        <f>IF(OR('Sch D. Workings'!D103="",G109=0),0,(IF((SUMIFS('Sch A. Input'!H101:FJ101,'Sch A. Input'!$H$14:$FJ$14,"Total",'Sch A. Input'!$H$13:$FJ$13,"&lt;="&amp;$I$7))&gt;'Sch D. Workings'!$D$12,MIN('Sch D. Workings'!J210,'Sch D. Workings'!$D$12),'Sch D. Workings'!J210)))</f>
        <v>0</v>
      </c>
      <c r="I109" s="215">
        <f>'Sch D. Workings'!O210</f>
        <v>0</v>
      </c>
      <c r="J109" s="82">
        <f>IFERROR(LOOKUP('Sch D. Workings'!L210,$C$10:$C$14,$B$10:$B$14),0)</f>
        <v>0</v>
      </c>
      <c r="K109" s="99">
        <f>COUNTIFS('Sch D. Workings'!L210,"&gt;"&amp;$D$14)</f>
        <v>0</v>
      </c>
      <c r="L109" s="85"/>
      <c r="M109" s="78">
        <f>'Sch D. Workings'!Q210</f>
        <v>0</v>
      </c>
      <c r="N109" s="306">
        <f>IF(OR('Sch D. Workings'!D103="",$D$7&lt;=I$7,M109=0),0,(IF(H109='Sch D. Workings'!$D$12,"Exceeded Cap",IF((SUMIFS('Sch A. Input'!H101:FJ101,'Sch A. Input'!$H$14:$FJ$14,"Total",'Sch A. Input'!$H$13:$FJ$13,"&lt;="&amp;$O$7))&gt;'Sch D. Workings'!$D$12,MIN('Sch D. Workings'!T210,'Sch D. Workings'!$D$12-H109),'Sch D. Workings'!T210))))</f>
        <v>0</v>
      </c>
      <c r="O109" s="215">
        <f>'Sch D. Workings'!Y210</f>
        <v>0</v>
      </c>
      <c r="P109" s="82">
        <f>IFERROR(LOOKUP('Sch D. Workings'!V210,$C$10:$C$14,$B$10:$B$14),0)</f>
        <v>0</v>
      </c>
      <c r="Q109" s="99">
        <f>COUNTIFS('Sch D. Workings'!V210,"&gt;"&amp;$D$14)</f>
        <v>0</v>
      </c>
      <c r="R109" s="85"/>
      <c r="S109" s="78">
        <f>'Sch D. Workings'!AA210</f>
        <v>0</v>
      </c>
      <c r="T109" s="306">
        <f>IF(OR('Sch D. Workings'!D103="",$D$7&lt;=O$7,S109=0),0,IF(OR(N109="Exceeded Cap",SUM(H109,N109)='Sch D. Workings'!$D$12),"Exceeded cap",IF((SUMIFS('Sch A. Input'!H101:FJ101,'Sch A. Input'!$H$14:$FJ$14,"Total",'Sch A. Input'!$H$13:$FJ$13,"&lt;="&amp;$U$7))&gt;'Sch D. Workings'!$D$12,MIN('Sch D. Workings'!AD210,'Sch D. Workings'!$D$12-N109-H109),'Sch D. Workings'!AD210)))</f>
        <v>0</v>
      </c>
      <c r="U109" s="215">
        <f>'Sch D. Workings'!AI210</f>
        <v>0</v>
      </c>
      <c r="V109" s="82">
        <f>IFERROR(LOOKUP('Sch D. Workings'!AF210,$C$10:$C$14,$B$10:$B$14),0)</f>
        <v>0</v>
      </c>
      <c r="W109" s="99">
        <f>COUNTIFS('Sch D. Workings'!AF210,"&gt;"&amp;$D$14)</f>
        <v>0</v>
      </c>
      <c r="X109" s="85"/>
      <c r="Y109" s="78">
        <f>'Sch D. Workings'!AK210</f>
        <v>0</v>
      </c>
      <c r="Z109" s="306">
        <f>IF(OR('Sch D. Workings'!D103="",$D$7&lt;=U$7,Y109=0),0,IF(OR(T109="Exceeded Cap",N109="Exceeded Cap",SUM(H109,N109,T109)='Sch D. Workings'!$D$12),"Exceeded Cap",IF((SUMIFS('Sch A. Input'!H101:FJ101,'Sch A. Input'!$H$14:$FJ$14,"Total",'Sch A. Input'!$H$13:$FJ$13,"&lt;="&amp;$AA$7))&gt;'Sch D. Workings'!$D$12,MIN('Sch D. Workings'!AN210,'Sch D. Workings'!$D$12-N109-T109-H109),'Sch D. Workings'!AN210)))</f>
        <v>0</v>
      </c>
      <c r="AA109" s="215">
        <f>'Sch D. Workings'!AS210</f>
        <v>0</v>
      </c>
      <c r="AB109" s="82">
        <f>IFERROR(LOOKUP('Sch D. Workings'!AP210,$C$10:$C$14,$B$10:$B$14),0)</f>
        <v>0</v>
      </c>
      <c r="AC109" s="99">
        <f>COUNTIFS('Sch D. Workings'!AP210,"&gt;"&amp;$D$14)</f>
        <v>0</v>
      </c>
    </row>
    <row r="110" spans="3:29" x14ac:dyDescent="0.25">
      <c r="C110" s="81" t="str">
        <f>IF('Sch A. Input'!B102="","",'Sch A. Input'!B102)</f>
        <v/>
      </c>
      <c r="D110" s="81" t="str">
        <f>IF('Sch A. Input'!C102="","",'Sch A. Input'!C102)</f>
        <v/>
      </c>
      <c r="E110" s="85"/>
      <c r="F110" s="85"/>
      <c r="G110" s="99">
        <f>'Sch D. Workings'!G211</f>
        <v>0</v>
      </c>
      <c r="H110" s="306">
        <f>IF(OR('Sch D. Workings'!D104="",G110=0),0,(IF((SUMIFS('Sch A. Input'!H102:FJ102,'Sch A. Input'!$H$14:$FJ$14,"Total",'Sch A. Input'!$H$13:$FJ$13,"&lt;="&amp;$I$7))&gt;'Sch D. Workings'!$D$12,MIN('Sch D. Workings'!J211,'Sch D. Workings'!$D$12),'Sch D. Workings'!J211)))</f>
        <v>0</v>
      </c>
      <c r="I110" s="215">
        <f>'Sch D. Workings'!O211</f>
        <v>0</v>
      </c>
      <c r="J110" s="82">
        <f>IFERROR(LOOKUP('Sch D. Workings'!L211,$C$10:$C$14,$B$10:$B$14),0)</f>
        <v>0</v>
      </c>
      <c r="K110" s="99">
        <f>COUNTIFS('Sch D. Workings'!L211,"&gt;"&amp;$D$14)</f>
        <v>0</v>
      </c>
      <c r="L110" s="85"/>
      <c r="M110" s="78">
        <f>'Sch D. Workings'!Q211</f>
        <v>0</v>
      </c>
      <c r="N110" s="306">
        <f>IF(OR('Sch D. Workings'!D104="",$D$7&lt;=I$7,M110=0),0,(IF(H110='Sch D. Workings'!$D$12,"Exceeded Cap",IF((SUMIFS('Sch A. Input'!H102:FJ102,'Sch A. Input'!$H$14:$FJ$14,"Total",'Sch A. Input'!$H$13:$FJ$13,"&lt;="&amp;$O$7))&gt;'Sch D. Workings'!$D$12,MIN('Sch D. Workings'!T211,'Sch D. Workings'!$D$12-H110),'Sch D. Workings'!T211))))</f>
        <v>0</v>
      </c>
      <c r="O110" s="215">
        <f>'Sch D. Workings'!Y211</f>
        <v>0</v>
      </c>
      <c r="P110" s="82">
        <f>IFERROR(LOOKUP('Sch D. Workings'!V211,$C$10:$C$14,$B$10:$B$14),0)</f>
        <v>0</v>
      </c>
      <c r="Q110" s="99">
        <f>COUNTIFS('Sch D. Workings'!V211,"&gt;"&amp;$D$14)</f>
        <v>0</v>
      </c>
      <c r="R110" s="85"/>
      <c r="S110" s="78">
        <f>'Sch D. Workings'!AA211</f>
        <v>0</v>
      </c>
      <c r="T110" s="306">
        <f>IF(OR('Sch D. Workings'!D104="",$D$7&lt;=O$7,S110=0),0,IF(OR(N110="Exceeded Cap",SUM(H110,N110)='Sch D. Workings'!$D$12),"Exceeded cap",IF((SUMIFS('Sch A. Input'!H102:FJ102,'Sch A. Input'!$H$14:$FJ$14,"Total",'Sch A. Input'!$H$13:$FJ$13,"&lt;="&amp;$U$7))&gt;'Sch D. Workings'!$D$12,MIN('Sch D. Workings'!AD211,'Sch D. Workings'!$D$12-N110-H110),'Sch D. Workings'!AD211)))</f>
        <v>0</v>
      </c>
      <c r="U110" s="215">
        <f>'Sch D. Workings'!AI211</f>
        <v>0</v>
      </c>
      <c r="V110" s="82">
        <f>IFERROR(LOOKUP('Sch D. Workings'!AF211,$C$10:$C$14,$B$10:$B$14),0)</f>
        <v>0</v>
      </c>
      <c r="W110" s="99">
        <f>COUNTIFS('Sch D. Workings'!AF211,"&gt;"&amp;$D$14)</f>
        <v>0</v>
      </c>
      <c r="X110" s="85"/>
      <c r="Y110" s="78">
        <f>'Sch D. Workings'!AK211</f>
        <v>0</v>
      </c>
      <c r="Z110" s="306">
        <f>IF(OR('Sch D. Workings'!D104="",$D$7&lt;=U$7,Y110=0),0,IF(OR(T110="Exceeded Cap",N110="Exceeded Cap",SUM(H110,N110,T110)='Sch D. Workings'!$D$12),"Exceeded Cap",IF((SUMIFS('Sch A. Input'!H102:FJ102,'Sch A. Input'!$H$14:$FJ$14,"Total",'Sch A. Input'!$H$13:$FJ$13,"&lt;="&amp;$AA$7))&gt;'Sch D. Workings'!$D$12,MIN('Sch D. Workings'!AN211,'Sch D. Workings'!$D$12-N110-T110-H110),'Sch D. Workings'!AN211)))</f>
        <v>0</v>
      </c>
      <c r="AA110" s="215">
        <f>'Sch D. Workings'!AS211</f>
        <v>0</v>
      </c>
      <c r="AB110" s="82">
        <f>IFERROR(LOOKUP('Sch D. Workings'!AP211,$C$10:$C$14,$B$10:$B$14),0)</f>
        <v>0</v>
      </c>
      <c r="AC110" s="99">
        <f>COUNTIFS('Sch D. Workings'!AP211,"&gt;"&amp;$D$14)</f>
        <v>0</v>
      </c>
    </row>
    <row r="111" spans="3:29" x14ac:dyDescent="0.25">
      <c r="C111" s="81" t="str">
        <f>IF('Sch A. Input'!B103="","",'Sch A. Input'!B103)</f>
        <v/>
      </c>
      <c r="D111" s="81" t="str">
        <f>IF('Sch A. Input'!C103="","",'Sch A. Input'!C103)</f>
        <v/>
      </c>
      <c r="E111" s="85"/>
      <c r="F111" s="85"/>
      <c r="G111" s="99">
        <f>'Sch D. Workings'!G212</f>
        <v>0</v>
      </c>
      <c r="H111" s="306">
        <f>IF(OR('Sch D. Workings'!D105="",G111=0),0,(IF((SUMIFS('Sch A. Input'!H103:FJ103,'Sch A. Input'!$H$14:$FJ$14,"Total",'Sch A. Input'!$H$13:$FJ$13,"&lt;="&amp;$I$7))&gt;'Sch D. Workings'!$D$12,MIN('Sch D. Workings'!J212,'Sch D. Workings'!$D$12),'Sch D. Workings'!J212)))</f>
        <v>0</v>
      </c>
      <c r="I111" s="215">
        <f>'Sch D. Workings'!O212</f>
        <v>0</v>
      </c>
      <c r="J111" s="82">
        <f>IFERROR(LOOKUP('Sch D. Workings'!L212,$C$10:$C$14,$B$10:$B$14),0)</f>
        <v>0</v>
      </c>
      <c r="K111" s="99">
        <f>COUNTIFS('Sch D. Workings'!L212,"&gt;"&amp;$D$14)</f>
        <v>0</v>
      </c>
      <c r="L111" s="85"/>
      <c r="M111" s="78">
        <f>'Sch D. Workings'!Q212</f>
        <v>0</v>
      </c>
      <c r="N111" s="306">
        <f>IF(OR('Sch D. Workings'!D105="",$D$7&lt;=I$7,M111=0),0,(IF(H111='Sch D. Workings'!$D$12,"Exceeded Cap",IF((SUMIFS('Sch A. Input'!H103:FJ103,'Sch A. Input'!$H$14:$FJ$14,"Total",'Sch A. Input'!$H$13:$FJ$13,"&lt;="&amp;$O$7))&gt;'Sch D. Workings'!$D$12,MIN('Sch D. Workings'!T212,'Sch D. Workings'!$D$12-H111),'Sch D. Workings'!T212))))</f>
        <v>0</v>
      </c>
      <c r="O111" s="215">
        <f>'Sch D. Workings'!Y212</f>
        <v>0</v>
      </c>
      <c r="P111" s="82">
        <f>IFERROR(LOOKUP('Sch D. Workings'!V212,$C$10:$C$14,$B$10:$B$14),0)</f>
        <v>0</v>
      </c>
      <c r="Q111" s="99">
        <f>COUNTIFS('Sch D. Workings'!V212,"&gt;"&amp;$D$14)</f>
        <v>0</v>
      </c>
      <c r="R111" s="85"/>
      <c r="S111" s="78">
        <f>'Sch D. Workings'!AA212</f>
        <v>0</v>
      </c>
      <c r="T111" s="306">
        <f>IF(OR('Sch D. Workings'!D105="",$D$7&lt;=O$7,S111=0),0,IF(OR(N111="Exceeded Cap",SUM(H111,N111)='Sch D. Workings'!$D$12),"Exceeded cap",IF((SUMIFS('Sch A. Input'!H103:FJ103,'Sch A. Input'!$H$14:$FJ$14,"Total",'Sch A. Input'!$H$13:$FJ$13,"&lt;="&amp;$U$7))&gt;'Sch D. Workings'!$D$12,MIN('Sch D. Workings'!AD212,'Sch D. Workings'!$D$12-N111-H111),'Sch D. Workings'!AD212)))</f>
        <v>0</v>
      </c>
      <c r="U111" s="215">
        <f>'Sch D. Workings'!AI212</f>
        <v>0</v>
      </c>
      <c r="V111" s="82">
        <f>IFERROR(LOOKUP('Sch D. Workings'!AF212,$C$10:$C$14,$B$10:$B$14),0)</f>
        <v>0</v>
      </c>
      <c r="W111" s="99">
        <f>COUNTIFS('Sch D. Workings'!AF212,"&gt;"&amp;$D$14)</f>
        <v>0</v>
      </c>
      <c r="X111" s="85"/>
      <c r="Y111" s="78">
        <f>'Sch D. Workings'!AK212</f>
        <v>0</v>
      </c>
      <c r="Z111" s="306">
        <f>IF(OR('Sch D. Workings'!D105="",$D$7&lt;=U$7,Y111=0),0,IF(OR(T111="Exceeded Cap",N111="Exceeded Cap",SUM(H111,N111,T111)='Sch D. Workings'!$D$12),"Exceeded Cap",IF((SUMIFS('Sch A. Input'!H103:FJ103,'Sch A. Input'!$H$14:$FJ$14,"Total",'Sch A. Input'!$H$13:$FJ$13,"&lt;="&amp;$AA$7))&gt;'Sch D. Workings'!$D$12,MIN('Sch D. Workings'!AN212,'Sch D. Workings'!$D$12-N111-T111-H111),'Sch D. Workings'!AN212)))</f>
        <v>0</v>
      </c>
      <c r="AA111" s="215">
        <f>'Sch D. Workings'!AS212</f>
        <v>0</v>
      </c>
      <c r="AB111" s="82">
        <f>IFERROR(LOOKUP('Sch D. Workings'!AP212,$C$10:$C$14,$B$10:$B$14),0)</f>
        <v>0</v>
      </c>
      <c r="AC111" s="99">
        <f>COUNTIFS('Sch D. Workings'!AP212,"&gt;"&amp;$D$14)</f>
        <v>0</v>
      </c>
    </row>
    <row r="112" spans="3:29" x14ac:dyDescent="0.25">
      <c r="C112" s="81" t="str">
        <f>IF('Sch A. Input'!B104="","",'Sch A. Input'!B104)</f>
        <v/>
      </c>
      <c r="D112" s="81" t="str">
        <f>IF('Sch A. Input'!C104="","",'Sch A. Input'!C104)</f>
        <v/>
      </c>
      <c r="E112" s="85"/>
      <c r="F112" s="85"/>
      <c r="G112" s="99">
        <f>'Sch D. Workings'!G213</f>
        <v>0</v>
      </c>
      <c r="H112" s="306">
        <f>IF(OR('Sch D. Workings'!D106="",G112=0),0,(IF((SUMIFS('Sch A. Input'!H104:FJ104,'Sch A. Input'!$H$14:$FJ$14,"Total",'Sch A. Input'!$H$13:$FJ$13,"&lt;="&amp;$I$7))&gt;'Sch D. Workings'!$D$12,MIN('Sch D. Workings'!J213,'Sch D. Workings'!$D$12),'Sch D. Workings'!J213)))</f>
        <v>0</v>
      </c>
      <c r="I112" s="215">
        <f>'Sch D. Workings'!O213</f>
        <v>0</v>
      </c>
      <c r="J112" s="82">
        <f>IFERROR(LOOKUP('Sch D. Workings'!L213,$C$10:$C$14,$B$10:$B$14),0)</f>
        <v>0</v>
      </c>
      <c r="K112" s="99">
        <f>COUNTIFS('Sch D. Workings'!L213,"&gt;"&amp;$D$14)</f>
        <v>0</v>
      </c>
      <c r="L112" s="85"/>
      <c r="M112" s="78">
        <f>'Sch D. Workings'!Q213</f>
        <v>0</v>
      </c>
      <c r="N112" s="306">
        <f>IF(OR('Sch D. Workings'!D106="",$D$7&lt;=I$7,M112=0),0,(IF(H112='Sch D. Workings'!$D$12,"Exceeded Cap",IF((SUMIFS('Sch A. Input'!H104:FJ104,'Sch A. Input'!$H$14:$FJ$14,"Total",'Sch A. Input'!$H$13:$FJ$13,"&lt;="&amp;$O$7))&gt;'Sch D. Workings'!$D$12,MIN('Sch D. Workings'!T213,'Sch D. Workings'!$D$12-H112),'Sch D. Workings'!T213))))</f>
        <v>0</v>
      </c>
      <c r="O112" s="215">
        <f>'Sch D. Workings'!Y213</f>
        <v>0</v>
      </c>
      <c r="P112" s="82">
        <f>IFERROR(LOOKUP('Sch D. Workings'!V213,$C$10:$C$14,$B$10:$B$14),0)</f>
        <v>0</v>
      </c>
      <c r="Q112" s="99">
        <f>COUNTIFS('Sch D. Workings'!V213,"&gt;"&amp;$D$14)</f>
        <v>0</v>
      </c>
      <c r="R112" s="85"/>
      <c r="S112" s="78">
        <f>'Sch D. Workings'!AA213</f>
        <v>0</v>
      </c>
      <c r="T112" s="306">
        <f>IF(OR('Sch D. Workings'!D106="",$D$7&lt;=O$7,S112=0),0,IF(OR(N112="Exceeded Cap",SUM(H112,N112)='Sch D. Workings'!$D$12),"Exceeded cap",IF((SUMIFS('Sch A. Input'!H104:FJ104,'Sch A. Input'!$H$14:$FJ$14,"Total",'Sch A. Input'!$H$13:$FJ$13,"&lt;="&amp;$U$7))&gt;'Sch D. Workings'!$D$12,MIN('Sch D. Workings'!AD213,'Sch D. Workings'!$D$12-N112-H112),'Sch D. Workings'!AD213)))</f>
        <v>0</v>
      </c>
      <c r="U112" s="215">
        <f>'Sch D. Workings'!AI213</f>
        <v>0</v>
      </c>
      <c r="V112" s="82">
        <f>IFERROR(LOOKUP('Sch D. Workings'!AF213,$C$10:$C$14,$B$10:$B$14),0)</f>
        <v>0</v>
      </c>
      <c r="W112" s="99">
        <f>COUNTIFS('Sch D. Workings'!AF213,"&gt;"&amp;$D$14)</f>
        <v>0</v>
      </c>
      <c r="X112" s="85"/>
      <c r="Y112" s="78">
        <f>'Sch D. Workings'!AK213</f>
        <v>0</v>
      </c>
      <c r="Z112" s="306">
        <f>IF(OR('Sch D. Workings'!D106="",$D$7&lt;=U$7,Y112=0),0,IF(OR(T112="Exceeded Cap",N112="Exceeded Cap",SUM(H112,N112,T112)='Sch D. Workings'!$D$12),"Exceeded Cap",IF((SUMIFS('Sch A. Input'!H104:FJ104,'Sch A. Input'!$H$14:$FJ$14,"Total",'Sch A. Input'!$H$13:$FJ$13,"&lt;="&amp;$AA$7))&gt;'Sch D. Workings'!$D$12,MIN('Sch D. Workings'!AN213,'Sch D. Workings'!$D$12-N112-T112-H112),'Sch D. Workings'!AN213)))</f>
        <v>0</v>
      </c>
      <c r="AA112" s="215">
        <f>'Sch D. Workings'!AS213</f>
        <v>0</v>
      </c>
      <c r="AB112" s="82">
        <f>IFERROR(LOOKUP('Sch D. Workings'!AP213,$C$10:$C$14,$B$10:$B$14),0)</f>
        <v>0</v>
      </c>
      <c r="AC112" s="99">
        <f>COUNTIFS('Sch D. Workings'!AP213,"&gt;"&amp;$D$14)</f>
        <v>0</v>
      </c>
    </row>
    <row r="113" spans="2:29" x14ac:dyDescent="0.25">
      <c r="C113" s="81" t="str">
        <f>IF('Sch A. Input'!B105="","",'Sch A. Input'!B105)</f>
        <v/>
      </c>
      <c r="D113" s="81" t="str">
        <f>IF('Sch A. Input'!C105="","",'Sch A. Input'!C105)</f>
        <v/>
      </c>
      <c r="E113" s="85"/>
      <c r="F113" s="85"/>
      <c r="G113" s="99">
        <f>'Sch D. Workings'!G214</f>
        <v>0</v>
      </c>
      <c r="H113" s="306">
        <f>IF(OR('Sch D. Workings'!D107="",G113=0),0,(IF((SUMIFS('Sch A. Input'!H105:FJ105,'Sch A. Input'!$H$14:$FJ$14,"Total",'Sch A. Input'!$H$13:$FJ$13,"&lt;="&amp;$I$7))&gt;'Sch D. Workings'!$D$12,MIN('Sch D. Workings'!J214,'Sch D. Workings'!$D$12),'Sch D. Workings'!J214)))</f>
        <v>0</v>
      </c>
      <c r="I113" s="215">
        <f>'Sch D. Workings'!O214</f>
        <v>0</v>
      </c>
      <c r="J113" s="82">
        <f>IFERROR(LOOKUP('Sch D. Workings'!L214,$C$10:$C$14,$B$10:$B$14),0)</f>
        <v>0</v>
      </c>
      <c r="K113" s="99">
        <f>COUNTIFS('Sch D. Workings'!L214,"&gt;"&amp;$D$14)</f>
        <v>0</v>
      </c>
      <c r="L113" s="85"/>
      <c r="M113" s="78">
        <f>'Sch D. Workings'!Q214</f>
        <v>0</v>
      </c>
      <c r="N113" s="306">
        <f>IF(OR('Sch D. Workings'!D107="",$D$7&lt;=I$7,M113=0),0,(IF(H113='Sch D. Workings'!$D$12,"Exceeded Cap",IF((SUMIFS('Sch A. Input'!H105:FJ105,'Sch A. Input'!$H$14:$FJ$14,"Total",'Sch A. Input'!$H$13:$FJ$13,"&lt;="&amp;$O$7))&gt;'Sch D. Workings'!$D$12,MIN('Sch D. Workings'!T214,'Sch D. Workings'!$D$12-H113),'Sch D. Workings'!T214))))</f>
        <v>0</v>
      </c>
      <c r="O113" s="215">
        <f>'Sch D. Workings'!Y214</f>
        <v>0</v>
      </c>
      <c r="P113" s="82">
        <f>IFERROR(LOOKUP('Sch D. Workings'!V214,$C$10:$C$14,$B$10:$B$14),0)</f>
        <v>0</v>
      </c>
      <c r="Q113" s="99">
        <f>COUNTIFS('Sch D. Workings'!V214,"&gt;"&amp;$D$14)</f>
        <v>0</v>
      </c>
      <c r="R113" s="85"/>
      <c r="S113" s="78">
        <f>'Sch D. Workings'!AA214</f>
        <v>0</v>
      </c>
      <c r="T113" s="306">
        <f>IF(OR('Sch D. Workings'!D107="",$D$7&lt;=O$7,S113=0),0,IF(OR(N113="Exceeded Cap",SUM(H113,N113)='Sch D. Workings'!$D$12),"Exceeded cap",IF((SUMIFS('Sch A. Input'!H105:FJ105,'Sch A. Input'!$H$14:$FJ$14,"Total",'Sch A. Input'!$H$13:$FJ$13,"&lt;="&amp;$U$7))&gt;'Sch D. Workings'!$D$12,MIN('Sch D. Workings'!AD214,'Sch D. Workings'!$D$12-N113-H113),'Sch D. Workings'!AD214)))</f>
        <v>0</v>
      </c>
      <c r="U113" s="215">
        <f>'Sch D. Workings'!AI214</f>
        <v>0</v>
      </c>
      <c r="V113" s="82">
        <f>IFERROR(LOOKUP('Sch D. Workings'!AF214,$C$10:$C$14,$B$10:$B$14),0)</f>
        <v>0</v>
      </c>
      <c r="W113" s="99">
        <f>COUNTIFS('Sch D. Workings'!AF214,"&gt;"&amp;$D$14)</f>
        <v>0</v>
      </c>
      <c r="X113" s="85"/>
      <c r="Y113" s="78">
        <f>'Sch D. Workings'!AK214</f>
        <v>0</v>
      </c>
      <c r="Z113" s="306">
        <f>IF(OR('Sch D. Workings'!D107="",$D$7&lt;=U$7,Y113=0),0,IF(OR(T113="Exceeded Cap",N113="Exceeded Cap",SUM(H113,N113,T113)='Sch D. Workings'!$D$12),"Exceeded Cap",IF((SUMIFS('Sch A. Input'!H105:FJ105,'Sch A. Input'!$H$14:$FJ$14,"Total",'Sch A. Input'!$H$13:$FJ$13,"&lt;="&amp;$AA$7))&gt;'Sch D. Workings'!$D$12,MIN('Sch D. Workings'!AN214,'Sch D. Workings'!$D$12-N113-T113-H113),'Sch D. Workings'!AN214)))</f>
        <v>0</v>
      </c>
      <c r="AA113" s="215">
        <f>'Sch D. Workings'!AS214</f>
        <v>0</v>
      </c>
      <c r="AB113" s="82">
        <f>IFERROR(LOOKUP('Sch D. Workings'!AP214,$C$10:$C$14,$B$10:$B$14),0)</f>
        <v>0</v>
      </c>
      <c r="AC113" s="99">
        <f>COUNTIFS('Sch D. Workings'!AP214,"&gt;"&amp;$D$14)</f>
        <v>0</v>
      </c>
    </row>
    <row r="114" spans="2:29" x14ac:dyDescent="0.25">
      <c r="C114" s="81" t="str">
        <f>IF('Sch A. Input'!B106="","",'Sch A. Input'!B106)</f>
        <v/>
      </c>
      <c r="D114" s="81" t="str">
        <f>IF('Sch A. Input'!C106="","",'Sch A. Input'!C106)</f>
        <v/>
      </c>
      <c r="E114" s="85"/>
      <c r="F114" s="85"/>
      <c r="G114" s="99">
        <f>'Sch D. Workings'!G215</f>
        <v>0</v>
      </c>
      <c r="H114" s="306">
        <f>IF(OR('Sch D. Workings'!D108="",G114=0),0,(IF((SUMIFS('Sch A. Input'!H106:FJ106,'Sch A. Input'!$H$14:$FJ$14,"Total",'Sch A. Input'!$H$13:$FJ$13,"&lt;="&amp;$I$7))&gt;'Sch D. Workings'!$D$12,MIN('Sch D. Workings'!J215,'Sch D. Workings'!$D$12),'Sch D. Workings'!J215)))</f>
        <v>0</v>
      </c>
      <c r="I114" s="215">
        <f>'Sch D. Workings'!O215</f>
        <v>0</v>
      </c>
      <c r="J114" s="82">
        <f>IFERROR(LOOKUP('Sch D. Workings'!L215,$C$10:$C$14,$B$10:$B$14),0)</f>
        <v>0</v>
      </c>
      <c r="K114" s="99">
        <f>COUNTIFS('Sch D. Workings'!L215,"&gt;"&amp;$D$14)</f>
        <v>0</v>
      </c>
      <c r="L114" s="85"/>
      <c r="M114" s="78">
        <f>'Sch D. Workings'!Q215</f>
        <v>0</v>
      </c>
      <c r="N114" s="306">
        <f>IF(OR('Sch D. Workings'!D108="",$D$7&lt;=I$7,M114=0),0,(IF(H114='Sch D. Workings'!$D$12,"Exceeded Cap",IF((SUMIFS('Sch A. Input'!H106:FJ106,'Sch A. Input'!$H$14:$FJ$14,"Total",'Sch A. Input'!$H$13:$FJ$13,"&lt;="&amp;$O$7))&gt;'Sch D. Workings'!$D$12,MIN('Sch D. Workings'!T215,'Sch D. Workings'!$D$12-H114),'Sch D. Workings'!T215))))</f>
        <v>0</v>
      </c>
      <c r="O114" s="215">
        <f>'Sch D. Workings'!Y215</f>
        <v>0</v>
      </c>
      <c r="P114" s="82">
        <f>IFERROR(LOOKUP('Sch D. Workings'!V215,$C$10:$C$14,$B$10:$B$14),0)</f>
        <v>0</v>
      </c>
      <c r="Q114" s="99">
        <f>COUNTIFS('Sch D. Workings'!V215,"&gt;"&amp;$D$14)</f>
        <v>0</v>
      </c>
      <c r="R114" s="85"/>
      <c r="S114" s="78">
        <f>'Sch D. Workings'!AA215</f>
        <v>0</v>
      </c>
      <c r="T114" s="306">
        <f>IF(OR('Sch D. Workings'!D108="",$D$7&lt;=O$7,S114=0),0,IF(OR(N114="Exceeded Cap",SUM(H114,N114)='Sch D. Workings'!$D$12),"Exceeded cap",IF((SUMIFS('Sch A. Input'!H106:FJ106,'Sch A. Input'!$H$14:$FJ$14,"Total",'Sch A. Input'!$H$13:$FJ$13,"&lt;="&amp;$U$7))&gt;'Sch D. Workings'!$D$12,MIN('Sch D. Workings'!AD215,'Sch D. Workings'!$D$12-N114-H114),'Sch D. Workings'!AD215)))</f>
        <v>0</v>
      </c>
      <c r="U114" s="215">
        <f>'Sch D. Workings'!AI215</f>
        <v>0</v>
      </c>
      <c r="V114" s="82">
        <f>IFERROR(LOOKUP('Sch D. Workings'!AF215,$C$10:$C$14,$B$10:$B$14),0)</f>
        <v>0</v>
      </c>
      <c r="W114" s="99">
        <f>COUNTIFS('Sch D. Workings'!AF215,"&gt;"&amp;$D$14)</f>
        <v>0</v>
      </c>
      <c r="X114" s="85"/>
      <c r="Y114" s="78">
        <f>'Sch D. Workings'!AK215</f>
        <v>0</v>
      </c>
      <c r="Z114" s="306">
        <f>IF(OR('Sch D. Workings'!D108="",$D$7&lt;=U$7,Y114=0),0,IF(OR(T114="Exceeded Cap",N114="Exceeded Cap",SUM(H114,N114,T114)='Sch D. Workings'!$D$12),"Exceeded Cap",IF((SUMIFS('Sch A. Input'!H106:FJ106,'Sch A. Input'!$H$14:$FJ$14,"Total",'Sch A. Input'!$H$13:$FJ$13,"&lt;="&amp;$AA$7))&gt;'Sch D. Workings'!$D$12,MIN('Sch D. Workings'!AN215,'Sch D. Workings'!$D$12-N114-T114-H114),'Sch D. Workings'!AN215)))</f>
        <v>0</v>
      </c>
      <c r="AA114" s="215">
        <f>'Sch D. Workings'!AS215</f>
        <v>0</v>
      </c>
      <c r="AB114" s="82">
        <f>IFERROR(LOOKUP('Sch D. Workings'!AP215,$C$10:$C$14,$B$10:$B$14),0)</f>
        <v>0</v>
      </c>
      <c r="AC114" s="99">
        <f>COUNTIFS('Sch D. Workings'!AP215,"&gt;"&amp;$D$14)</f>
        <v>0</v>
      </c>
    </row>
    <row r="115" spans="2:29" x14ac:dyDescent="0.25">
      <c r="C115" s="81" t="str">
        <f>IF('Sch A. Input'!B107="","",'Sch A. Input'!B107)</f>
        <v/>
      </c>
      <c r="D115" s="81" t="str">
        <f>IF('Sch A. Input'!C107="","",'Sch A. Input'!C107)</f>
        <v/>
      </c>
      <c r="E115" s="85"/>
      <c r="F115" s="85"/>
      <c r="G115" s="99">
        <f>'Sch D. Workings'!G216</f>
        <v>0</v>
      </c>
      <c r="H115" s="306">
        <f>IF(OR('Sch D. Workings'!D109="",G115=0),0,(IF((SUMIFS('Sch A. Input'!H107:FJ107,'Sch A. Input'!$H$14:$FJ$14,"Total",'Sch A. Input'!$H$13:$FJ$13,"&lt;="&amp;$I$7))&gt;'Sch D. Workings'!$D$12,MIN('Sch D. Workings'!J216,'Sch D. Workings'!$D$12),'Sch D. Workings'!J216)))</f>
        <v>0</v>
      </c>
      <c r="I115" s="215">
        <f>'Sch D. Workings'!O216</f>
        <v>0</v>
      </c>
      <c r="J115" s="82">
        <f>IFERROR(LOOKUP('Sch D. Workings'!L216,$C$10:$C$14,$B$10:$B$14),0)</f>
        <v>0</v>
      </c>
      <c r="K115" s="99">
        <f>COUNTIFS('Sch D. Workings'!L216,"&gt;"&amp;$D$14)</f>
        <v>0</v>
      </c>
      <c r="L115" s="85"/>
      <c r="M115" s="78">
        <f>'Sch D. Workings'!Q216</f>
        <v>0</v>
      </c>
      <c r="N115" s="306">
        <f>IF(OR('Sch D. Workings'!D109="",$D$7&lt;=I$7,M115=0),0,(IF(H115='Sch D. Workings'!$D$12,"Exceeded Cap",IF((SUMIFS('Sch A. Input'!H107:FJ107,'Sch A. Input'!$H$14:$FJ$14,"Total",'Sch A. Input'!$H$13:$FJ$13,"&lt;="&amp;$O$7))&gt;'Sch D. Workings'!$D$12,MIN('Sch D. Workings'!T216,'Sch D. Workings'!$D$12-H115),'Sch D. Workings'!T216))))</f>
        <v>0</v>
      </c>
      <c r="O115" s="215">
        <f>'Sch D. Workings'!Y216</f>
        <v>0</v>
      </c>
      <c r="P115" s="82">
        <f>IFERROR(LOOKUP('Sch D. Workings'!V216,$C$10:$C$14,$B$10:$B$14),0)</f>
        <v>0</v>
      </c>
      <c r="Q115" s="99">
        <f>COUNTIFS('Sch D. Workings'!V216,"&gt;"&amp;$D$14)</f>
        <v>0</v>
      </c>
      <c r="R115" s="85"/>
      <c r="S115" s="78">
        <f>'Sch D. Workings'!AA216</f>
        <v>0</v>
      </c>
      <c r="T115" s="306">
        <f>IF(OR('Sch D. Workings'!D109="",$D$7&lt;=O$7,S115=0),0,IF(OR(N115="Exceeded Cap",SUM(H115,N115)='Sch D. Workings'!$D$12),"Exceeded cap",IF((SUMIFS('Sch A. Input'!H107:FJ107,'Sch A. Input'!$H$14:$FJ$14,"Total",'Sch A. Input'!$H$13:$FJ$13,"&lt;="&amp;$U$7))&gt;'Sch D. Workings'!$D$12,MIN('Sch D. Workings'!AD216,'Sch D. Workings'!$D$12-N115-H115),'Sch D. Workings'!AD216)))</f>
        <v>0</v>
      </c>
      <c r="U115" s="215">
        <f>'Sch D. Workings'!AI216</f>
        <v>0</v>
      </c>
      <c r="V115" s="82">
        <f>IFERROR(LOOKUP('Sch D. Workings'!AF216,$C$10:$C$14,$B$10:$B$14),0)</f>
        <v>0</v>
      </c>
      <c r="W115" s="99">
        <f>COUNTIFS('Sch D. Workings'!AF216,"&gt;"&amp;$D$14)</f>
        <v>0</v>
      </c>
      <c r="X115" s="85"/>
      <c r="Y115" s="78">
        <f>'Sch D. Workings'!AK216</f>
        <v>0</v>
      </c>
      <c r="Z115" s="306">
        <f>IF(OR('Sch D. Workings'!D109="",$D$7&lt;=U$7,Y115=0),0,IF(OR(T115="Exceeded Cap",N115="Exceeded Cap",SUM(H115,N115,T115)='Sch D. Workings'!$D$12),"Exceeded Cap",IF((SUMIFS('Sch A. Input'!H107:FJ107,'Sch A. Input'!$H$14:$FJ$14,"Total",'Sch A. Input'!$H$13:$FJ$13,"&lt;="&amp;$AA$7))&gt;'Sch D. Workings'!$D$12,MIN('Sch D. Workings'!AN216,'Sch D. Workings'!$D$12-N115-T115-H115),'Sch D. Workings'!AN216)))</f>
        <v>0</v>
      </c>
      <c r="AA115" s="215">
        <f>'Sch D. Workings'!AS216</f>
        <v>0</v>
      </c>
      <c r="AB115" s="82">
        <f>IFERROR(LOOKUP('Sch D. Workings'!AP216,$C$10:$C$14,$B$10:$B$14),0)</f>
        <v>0</v>
      </c>
      <c r="AC115" s="99">
        <f>COUNTIFS('Sch D. Workings'!AP216,"&gt;"&amp;$D$14)</f>
        <v>0</v>
      </c>
    </row>
    <row r="116" spans="2:29" x14ac:dyDescent="0.25">
      <c r="C116" s="81" t="str">
        <f>IF('Sch A. Input'!B108="","",'Sch A. Input'!B108)</f>
        <v/>
      </c>
      <c r="D116" s="81" t="str">
        <f>IF('Sch A. Input'!C108="","",'Sch A. Input'!C108)</f>
        <v/>
      </c>
      <c r="E116" s="85"/>
      <c r="F116" s="85"/>
      <c r="G116" s="99">
        <f>'Sch D. Workings'!G217</f>
        <v>0</v>
      </c>
      <c r="H116" s="306">
        <f>IF(OR('Sch D. Workings'!D110="",G116=0),0,(IF((SUMIFS('Sch A. Input'!H108:FJ108,'Sch A. Input'!$H$14:$FJ$14,"Total",'Sch A. Input'!$H$13:$FJ$13,"&lt;="&amp;$I$7))&gt;'Sch D. Workings'!$D$12,MIN('Sch D. Workings'!J217,'Sch D. Workings'!$D$12),'Sch D. Workings'!J217)))</f>
        <v>0</v>
      </c>
      <c r="I116" s="215">
        <f>'Sch D. Workings'!O217</f>
        <v>0</v>
      </c>
      <c r="J116" s="82">
        <f>IFERROR(LOOKUP('Sch D. Workings'!L217,$C$10:$C$14,$B$10:$B$14),0)</f>
        <v>0</v>
      </c>
      <c r="K116" s="99">
        <f>COUNTIFS('Sch D. Workings'!L217,"&gt;"&amp;$D$14)</f>
        <v>0</v>
      </c>
      <c r="L116" s="85"/>
      <c r="M116" s="78">
        <f>'Sch D. Workings'!Q217</f>
        <v>0</v>
      </c>
      <c r="N116" s="306">
        <f>IF(OR('Sch D. Workings'!D110="",$D$7&lt;=I$7,M116=0),0,(IF(H116='Sch D. Workings'!$D$12,"Exceeded Cap",IF((SUMIFS('Sch A. Input'!H108:FJ108,'Sch A. Input'!$H$14:$FJ$14,"Total",'Sch A. Input'!$H$13:$FJ$13,"&lt;="&amp;$O$7))&gt;'Sch D. Workings'!$D$12,MIN('Sch D. Workings'!T217,'Sch D. Workings'!$D$12-H116),'Sch D. Workings'!T217))))</f>
        <v>0</v>
      </c>
      <c r="O116" s="215">
        <f>'Sch D. Workings'!Y217</f>
        <v>0</v>
      </c>
      <c r="P116" s="82">
        <f>IFERROR(LOOKUP('Sch D. Workings'!V217,$C$10:$C$14,$B$10:$B$14),0)</f>
        <v>0</v>
      </c>
      <c r="Q116" s="99">
        <f>COUNTIFS('Sch D. Workings'!V217,"&gt;"&amp;$D$14)</f>
        <v>0</v>
      </c>
      <c r="R116" s="85"/>
      <c r="S116" s="78">
        <f>'Sch D. Workings'!AA217</f>
        <v>0</v>
      </c>
      <c r="T116" s="306">
        <f>IF(OR('Sch D. Workings'!D110="",$D$7&lt;=O$7,S116=0),0,IF(OR(N116="Exceeded Cap",SUM(H116,N116)='Sch D. Workings'!$D$12),"Exceeded cap",IF((SUMIFS('Sch A. Input'!H108:FJ108,'Sch A. Input'!$H$14:$FJ$14,"Total",'Sch A. Input'!$H$13:$FJ$13,"&lt;="&amp;$U$7))&gt;'Sch D. Workings'!$D$12,MIN('Sch D. Workings'!AD217,'Sch D. Workings'!$D$12-N116-H116),'Sch D. Workings'!AD217)))</f>
        <v>0</v>
      </c>
      <c r="U116" s="215">
        <f>'Sch D. Workings'!AI217</f>
        <v>0</v>
      </c>
      <c r="V116" s="82">
        <f>IFERROR(LOOKUP('Sch D. Workings'!AF217,$C$10:$C$14,$B$10:$B$14),0)</f>
        <v>0</v>
      </c>
      <c r="W116" s="99">
        <f>COUNTIFS('Sch D. Workings'!AF217,"&gt;"&amp;$D$14)</f>
        <v>0</v>
      </c>
      <c r="X116" s="85"/>
      <c r="Y116" s="78">
        <f>'Sch D. Workings'!AK217</f>
        <v>0</v>
      </c>
      <c r="Z116" s="306">
        <f>IF(OR('Sch D. Workings'!D110="",$D$7&lt;=U$7,Y116=0),0,IF(OR(T116="Exceeded Cap",N116="Exceeded Cap",SUM(H116,N116,T116)='Sch D. Workings'!$D$12),"Exceeded Cap",IF((SUMIFS('Sch A. Input'!H108:FJ108,'Sch A. Input'!$H$14:$FJ$14,"Total",'Sch A. Input'!$H$13:$FJ$13,"&lt;="&amp;$AA$7))&gt;'Sch D. Workings'!$D$12,MIN('Sch D. Workings'!AN217,'Sch D. Workings'!$D$12-N116-T116-H116),'Sch D. Workings'!AN217)))</f>
        <v>0</v>
      </c>
      <c r="AA116" s="215">
        <f>'Sch D. Workings'!AS217</f>
        <v>0</v>
      </c>
      <c r="AB116" s="82">
        <f>IFERROR(LOOKUP('Sch D. Workings'!AP217,$C$10:$C$14,$B$10:$B$14),0)</f>
        <v>0</v>
      </c>
      <c r="AC116" s="99">
        <f>COUNTIFS('Sch D. Workings'!AP217,"&gt;"&amp;$D$14)</f>
        <v>0</v>
      </c>
    </row>
    <row r="117" spans="2:29" x14ac:dyDescent="0.25">
      <c r="C117" s="81" t="str">
        <f>IF('Sch A. Input'!B109="","",'Sch A. Input'!B109)</f>
        <v/>
      </c>
      <c r="D117" s="81" t="str">
        <f>IF('Sch A. Input'!C109="","",'Sch A. Input'!C109)</f>
        <v/>
      </c>
      <c r="E117" s="85"/>
      <c r="F117" s="85"/>
      <c r="G117" s="99">
        <f>'Sch D. Workings'!G218</f>
        <v>0</v>
      </c>
      <c r="H117" s="306">
        <f>IF(OR('Sch D. Workings'!D111="",G117=0),0,(IF((SUMIFS('Sch A. Input'!H109:FJ109,'Sch A. Input'!$H$14:$FJ$14,"Total",'Sch A. Input'!$H$13:$FJ$13,"&lt;="&amp;$I$7))&gt;'Sch D. Workings'!$D$12,MIN('Sch D. Workings'!J218,'Sch D. Workings'!$D$12),'Sch D. Workings'!J218)))</f>
        <v>0</v>
      </c>
      <c r="I117" s="215">
        <f>'Sch D. Workings'!O218</f>
        <v>0</v>
      </c>
      <c r="J117" s="82">
        <f>IFERROR(LOOKUP('Sch D. Workings'!L218,$C$10:$C$14,$B$10:$B$14),0)</f>
        <v>0</v>
      </c>
      <c r="K117" s="99">
        <f>COUNTIFS('Sch D. Workings'!L218,"&gt;"&amp;$D$14)</f>
        <v>0</v>
      </c>
      <c r="L117" s="85"/>
      <c r="M117" s="78">
        <f>'Sch D. Workings'!Q218</f>
        <v>0</v>
      </c>
      <c r="N117" s="306">
        <f>IF(OR('Sch D. Workings'!D111="",$D$7&lt;=I$7,M117=0),0,(IF(H117='Sch D. Workings'!$D$12,"Exceeded Cap",IF((SUMIFS('Sch A. Input'!H109:FJ109,'Sch A. Input'!$H$14:$FJ$14,"Total",'Sch A. Input'!$H$13:$FJ$13,"&lt;="&amp;$O$7))&gt;'Sch D. Workings'!$D$12,MIN('Sch D. Workings'!T218,'Sch D. Workings'!$D$12-H117),'Sch D. Workings'!T218))))</f>
        <v>0</v>
      </c>
      <c r="O117" s="215">
        <f>'Sch D. Workings'!Y218</f>
        <v>0</v>
      </c>
      <c r="P117" s="82">
        <f>IFERROR(LOOKUP('Sch D. Workings'!V218,$C$10:$C$14,$B$10:$B$14),0)</f>
        <v>0</v>
      </c>
      <c r="Q117" s="99">
        <f>COUNTIFS('Sch D. Workings'!V218,"&gt;"&amp;$D$14)</f>
        <v>0</v>
      </c>
      <c r="R117" s="85"/>
      <c r="S117" s="78">
        <f>'Sch D. Workings'!AA218</f>
        <v>0</v>
      </c>
      <c r="T117" s="306">
        <f>IF(OR('Sch D. Workings'!D111="",$D$7&lt;=O$7,S117=0),0,IF(OR(N117="Exceeded Cap",SUM(H117,N117)='Sch D. Workings'!$D$12),"Exceeded cap",IF((SUMIFS('Sch A. Input'!H109:FJ109,'Sch A. Input'!$H$14:$FJ$14,"Total",'Sch A. Input'!$H$13:$FJ$13,"&lt;="&amp;$U$7))&gt;'Sch D. Workings'!$D$12,MIN('Sch D. Workings'!AD218,'Sch D. Workings'!$D$12-N117-H117),'Sch D. Workings'!AD218)))</f>
        <v>0</v>
      </c>
      <c r="U117" s="215">
        <f>'Sch D. Workings'!AI218</f>
        <v>0</v>
      </c>
      <c r="V117" s="82">
        <f>IFERROR(LOOKUP('Sch D. Workings'!AF218,$C$10:$C$14,$B$10:$B$14),0)</f>
        <v>0</v>
      </c>
      <c r="W117" s="99">
        <f>COUNTIFS('Sch D. Workings'!AF218,"&gt;"&amp;$D$14)</f>
        <v>0</v>
      </c>
      <c r="X117" s="85"/>
      <c r="Y117" s="78">
        <f>'Sch D. Workings'!AK218</f>
        <v>0</v>
      </c>
      <c r="Z117" s="306">
        <f>IF(OR('Sch D. Workings'!D111="",$D$7&lt;=U$7,Y117=0),0,IF(OR(T117="Exceeded Cap",N117="Exceeded Cap",SUM(H117,N117,T117)='Sch D. Workings'!$D$12),"Exceeded Cap",IF((SUMIFS('Sch A. Input'!H109:FJ109,'Sch A. Input'!$H$14:$FJ$14,"Total",'Sch A. Input'!$H$13:$FJ$13,"&lt;="&amp;$AA$7))&gt;'Sch D. Workings'!$D$12,MIN('Sch D. Workings'!AN218,'Sch D. Workings'!$D$12-N117-T117-H117),'Sch D. Workings'!AN218)))</f>
        <v>0</v>
      </c>
      <c r="AA117" s="215">
        <f>'Sch D. Workings'!AS218</f>
        <v>0</v>
      </c>
      <c r="AB117" s="82">
        <f>IFERROR(LOOKUP('Sch D. Workings'!AP218,$C$10:$C$14,$B$10:$B$14),0)</f>
        <v>0</v>
      </c>
      <c r="AC117" s="99">
        <f>COUNTIFS('Sch D. Workings'!AP218,"&gt;"&amp;$D$14)</f>
        <v>0</v>
      </c>
    </row>
    <row r="118" spans="2:29" x14ac:dyDescent="0.25">
      <c r="C118" s="81" t="str">
        <f>IF('Sch A. Input'!B110="","",'Sch A. Input'!B110)</f>
        <v/>
      </c>
      <c r="D118" s="81" t="str">
        <f>IF('Sch A. Input'!C110="","",'Sch A. Input'!C110)</f>
        <v/>
      </c>
      <c r="E118" s="85"/>
      <c r="F118" s="85"/>
      <c r="G118" s="99">
        <f>'Sch D. Workings'!G219</f>
        <v>0</v>
      </c>
      <c r="H118" s="306">
        <f>IF(OR('Sch D. Workings'!D112="",G118=0),0,(IF((SUMIFS('Sch A. Input'!H110:FJ110,'Sch A. Input'!$H$14:$FJ$14,"Total",'Sch A. Input'!$H$13:$FJ$13,"&lt;="&amp;$I$7))&gt;'Sch D. Workings'!$D$12,MIN('Sch D. Workings'!J219,'Sch D. Workings'!$D$12),'Sch D. Workings'!J219)))</f>
        <v>0</v>
      </c>
      <c r="I118" s="215">
        <f>'Sch D. Workings'!O219</f>
        <v>0</v>
      </c>
      <c r="J118" s="82">
        <f>IFERROR(LOOKUP('Sch D. Workings'!L219,$C$10:$C$14,$B$10:$B$14),0)</f>
        <v>0</v>
      </c>
      <c r="K118" s="99">
        <f>COUNTIFS('Sch D. Workings'!L219,"&gt;"&amp;$D$14)</f>
        <v>0</v>
      </c>
      <c r="L118" s="85"/>
      <c r="M118" s="78">
        <f>'Sch D. Workings'!Q219</f>
        <v>0</v>
      </c>
      <c r="N118" s="306">
        <f>IF(OR('Sch D. Workings'!D112="",$D$7&lt;=I$7,M118=0),0,(IF(H118='Sch D. Workings'!$D$12,"Exceeded Cap",IF((SUMIFS('Sch A. Input'!H110:FJ110,'Sch A. Input'!$H$14:$FJ$14,"Total",'Sch A. Input'!$H$13:$FJ$13,"&lt;="&amp;$O$7))&gt;'Sch D. Workings'!$D$12,MIN('Sch D. Workings'!T219,'Sch D. Workings'!$D$12-H118),'Sch D. Workings'!T219))))</f>
        <v>0</v>
      </c>
      <c r="O118" s="215">
        <f>'Sch D. Workings'!Y219</f>
        <v>0</v>
      </c>
      <c r="P118" s="82">
        <f>IFERROR(LOOKUP('Sch D. Workings'!V219,$C$10:$C$14,$B$10:$B$14),0)</f>
        <v>0</v>
      </c>
      <c r="Q118" s="99">
        <f>COUNTIFS('Sch D. Workings'!V219,"&gt;"&amp;$D$14)</f>
        <v>0</v>
      </c>
      <c r="R118" s="85"/>
      <c r="S118" s="78">
        <f>'Sch D. Workings'!AA219</f>
        <v>0</v>
      </c>
      <c r="T118" s="306">
        <f>IF(OR('Sch D. Workings'!D112="",$D$7&lt;=O$7,S118=0),0,IF(OR(N118="Exceeded Cap",SUM(H118,N118)='Sch D. Workings'!$D$12),"Exceeded cap",IF((SUMIFS('Sch A. Input'!H110:FJ110,'Sch A. Input'!$H$14:$FJ$14,"Total",'Sch A. Input'!$H$13:$FJ$13,"&lt;="&amp;$U$7))&gt;'Sch D. Workings'!$D$12,MIN('Sch D. Workings'!AD219,'Sch D. Workings'!$D$12-N118-H118),'Sch D. Workings'!AD219)))</f>
        <v>0</v>
      </c>
      <c r="U118" s="215">
        <f>'Sch D. Workings'!AI219</f>
        <v>0</v>
      </c>
      <c r="V118" s="82">
        <f>IFERROR(LOOKUP('Sch D. Workings'!AF219,$C$10:$C$14,$B$10:$B$14),0)</f>
        <v>0</v>
      </c>
      <c r="W118" s="99">
        <f>COUNTIFS('Sch D. Workings'!AF219,"&gt;"&amp;$D$14)</f>
        <v>0</v>
      </c>
      <c r="X118" s="85"/>
      <c r="Y118" s="78">
        <f>'Sch D. Workings'!AK219</f>
        <v>0</v>
      </c>
      <c r="Z118" s="306">
        <f>IF(OR('Sch D. Workings'!D112="",$D$7&lt;=U$7,Y118=0),0,IF(OR(T118="Exceeded Cap",N118="Exceeded Cap",SUM(H118,N118,T118)='Sch D. Workings'!$D$12),"Exceeded Cap",IF((SUMIFS('Sch A. Input'!H110:FJ110,'Sch A. Input'!$H$14:$FJ$14,"Total",'Sch A. Input'!$H$13:$FJ$13,"&lt;="&amp;$AA$7))&gt;'Sch D. Workings'!$D$12,MIN('Sch D. Workings'!AN219,'Sch D. Workings'!$D$12-N118-T118-H118),'Sch D. Workings'!AN219)))</f>
        <v>0</v>
      </c>
      <c r="AA118" s="215">
        <f>'Sch D. Workings'!AS219</f>
        <v>0</v>
      </c>
      <c r="AB118" s="82">
        <f>IFERROR(LOOKUP('Sch D. Workings'!AP219,$C$10:$C$14,$B$10:$B$14),0)</f>
        <v>0</v>
      </c>
      <c r="AC118" s="99">
        <f>COUNTIFS('Sch D. Workings'!AP219,"&gt;"&amp;$D$14)</f>
        <v>0</v>
      </c>
    </row>
    <row r="119" spans="2:29" x14ac:dyDescent="0.25">
      <c r="C119" s="81" t="str">
        <f>IF('Sch A. Input'!B111="","",'Sch A. Input'!B111)</f>
        <v/>
      </c>
      <c r="D119" s="81" t="str">
        <f>IF('Sch A. Input'!C111="","",'Sch A. Input'!C111)</f>
        <v/>
      </c>
      <c r="E119" s="85"/>
      <c r="F119" s="85"/>
      <c r="G119" s="99">
        <f>'Sch D. Workings'!G220</f>
        <v>0</v>
      </c>
      <c r="H119" s="306">
        <f>IF(OR('Sch D. Workings'!D113="",G119=0),0,(IF((SUMIFS('Sch A. Input'!H111:FJ111,'Sch A. Input'!$H$14:$FJ$14,"Total",'Sch A. Input'!$H$13:$FJ$13,"&lt;="&amp;$I$7))&gt;'Sch D. Workings'!$D$12,MIN('Sch D. Workings'!J220,'Sch D. Workings'!$D$12),'Sch D. Workings'!J220)))</f>
        <v>0</v>
      </c>
      <c r="I119" s="215">
        <f>'Sch D. Workings'!O220</f>
        <v>0</v>
      </c>
      <c r="J119" s="82">
        <f>IFERROR(LOOKUP('Sch D. Workings'!L220,$C$10:$C$14,$B$10:$B$14),0)</f>
        <v>0</v>
      </c>
      <c r="K119" s="99">
        <f>COUNTIFS('Sch D. Workings'!L220,"&gt;"&amp;$D$14)</f>
        <v>0</v>
      </c>
      <c r="L119" s="85"/>
      <c r="M119" s="78">
        <f>'Sch D. Workings'!Q220</f>
        <v>0</v>
      </c>
      <c r="N119" s="306">
        <f>IF(OR('Sch D. Workings'!D113="",$D$7&lt;=I$7,M119=0),0,(IF(H119='Sch D. Workings'!$D$12,"Exceeded Cap",IF((SUMIFS('Sch A. Input'!H111:FJ111,'Sch A. Input'!$H$14:$FJ$14,"Total",'Sch A. Input'!$H$13:$FJ$13,"&lt;="&amp;$O$7))&gt;'Sch D. Workings'!$D$12,MIN('Sch D. Workings'!T220,'Sch D. Workings'!$D$12-H119),'Sch D. Workings'!T220))))</f>
        <v>0</v>
      </c>
      <c r="O119" s="215">
        <f>'Sch D. Workings'!Y220</f>
        <v>0</v>
      </c>
      <c r="P119" s="82">
        <f>IFERROR(LOOKUP('Sch D. Workings'!V220,$C$10:$C$14,$B$10:$B$14),0)</f>
        <v>0</v>
      </c>
      <c r="Q119" s="99">
        <f>COUNTIFS('Sch D. Workings'!V220,"&gt;"&amp;$D$14)</f>
        <v>0</v>
      </c>
      <c r="R119" s="85"/>
      <c r="S119" s="78">
        <f>'Sch D. Workings'!AA220</f>
        <v>0</v>
      </c>
      <c r="T119" s="306">
        <f>IF(OR('Sch D. Workings'!D113="",$D$7&lt;=O$7,S119=0),0,IF(OR(N119="Exceeded Cap",SUM(H119,N119)='Sch D. Workings'!$D$12),"Exceeded cap",IF((SUMIFS('Sch A. Input'!H111:FJ111,'Sch A. Input'!$H$14:$FJ$14,"Total",'Sch A. Input'!$H$13:$FJ$13,"&lt;="&amp;$U$7))&gt;'Sch D. Workings'!$D$12,MIN('Sch D. Workings'!AD220,'Sch D. Workings'!$D$12-N119-H119),'Sch D. Workings'!AD220)))</f>
        <v>0</v>
      </c>
      <c r="U119" s="215">
        <f>'Sch D. Workings'!AI220</f>
        <v>0</v>
      </c>
      <c r="V119" s="82">
        <f>IFERROR(LOOKUP('Sch D. Workings'!AF220,$C$10:$C$14,$B$10:$B$14),0)</f>
        <v>0</v>
      </c>
      <c r="W119" s="99">
        <f>COUNTIFS('Sch D. Workings'!AF220,"&gt;"&amp;$D$14)</f>
        <v>0</v>
      </c>
      <c r="X119" s="85"/>
      <c r="Y119" s="78">
        <f>'Sch D. Workings'!AK220</f>
        <v>0</v>
      </c>
      <c r="Z119" s="306">
        <f>IF(OR('Sch D. Workings'!D113="",$D$7&lt;=U$7,Y119=0),0,IF(OR(T119="Exceeded Cap",N119="Exceeded Cap",SUM(H119,N119,T119)='Sch D. Workings'!$D$12),"Exceeded Cap",IF((SUMIFS('Sch A. Input'!H111:FJ111,'Sch A. Input'!$H$14:$FJ$14,"Total",'Sch A. Input'!$H$13:$FJ$13,"&lt;="&amp;$AA$7))&gt;'Sch D. Workings'!$D$12,MIN('Sch D. Workings'!AN220,'Sch D. Workings'!$D$12-N119-T119-H119),'Sch D. Workings'!AN220)))</f>
        <v>0</v>
      </c>
      <c r="AA119" s="215">
        <f>'Sch D. Workings'!AS220</f>
        <v>0</v>
      </c>
      <c r="AB119" s="82">
        <f>IFERROR(LOOKUP('Sch D. Workings'!AP220,$C$10:$C$14,$B$10:$B$14),0)</f>
        <v>0</v>
      </c>
      <c r="AC119" s="99">
        <f>COUNTIFS('Sch D. Workings'!AP220,"&gt;"&amp;$D$14)</f>
        <v>0</v>
      </c>
    </row>
    <row r="120" spans="2:29" x14ac:dyDescent="0.25">
      <c r="C120" s="81" t="str">
        <f>IF('Sch A. Input'!B112="","",'Sch A. Input'!B112)</f>
        <v/>
      </c>
      <c r="D120" s="81" t="str">
        <f>IF('Sch A. Input'!C112="","",'Sch A. Input'!C112)</f>
        <v/>
      </c>
      <c r="E120" s="85"/>
      <c r="F120" s="85"/>
      <c r="G120" s="99">
        <f>'Sch D. Workings'!G221</f>
        <v>0</v>
      </c>
      <c r="H120" s="306">
        <f>IF(OR('Sch D. Workings'!D114="",G120=0),0,(IF((SUMIFS('Sch A. Input'!H112:FJ112,'Sch A. Input'!$H$14:$FJ$14,"Total",'Sch A. Input'!$H$13:$FJ$13,"&lt;="&amp;$I$7))&gt;'Sch D. Workings'!$D$12,MIN('Sch D. Workings'!J221,'Sch D. Workings'!$D$12),'Sch D. Workings'!J221)))</f>
        <v>0</v>
      </c>
      <c r="I120" s="215">
        <f>'Sch D. Workings'!O221</f>
        <v>0</v>
      </c>
      <c r="J120" s="82">
        <f>IFERROR(LOOKUP('Sch D. Workings'!L221,$C$10:$C$14,$B$10:$B$14),0)</f>
        <v>0</v>
      </c>
      <c r="K120" s="99">
        <f>COUNTIFS('Sch D. Workings'!L221,"&gt;"&amp;$D$14)</f>
        <v>0</v>
      </c>
      <c r="L120" s="85"/>
      <c r="M120" s="78">
        <f>'Sch D. Workings'!Q221</f>
        <v>0</v>
      </c>
      <c r="N120" s="306">
        <f>IF(OR('Sch D. Workings'!D114="",$D$7&lt;=I$7,M120=0),0,(IF(H120='Sch D. Workings'!$D$12,"Exceeded Cap",IF((SUMIFS('Sch A. Input'!H112:FJ112,'Sch A. Input'!$H$14:$FJ$14,"Total",'Sch A. Input'!$H$13:$FJ$13,"&lt;="&amp;$O$7))&gt;'Sch D. Workings'!$D$12,MIN('Sch D. Workings'!T221,'Sch D. Workings'!$D$12-H120),'Sch D. Workings'!T221))))</f>
        <v>0</v>
      </c>
      <c r="O120" s="215">
        <f>'Sch D. Workings'!Y221</f>
        <v>0</v>
      </c>
      <c r="P120" s="82">
        <f>IFERROR(LOOKUP('Sch D. Workings'!V221,$C$10:$C$14,$B$10:$B$14),0)</f>
        <v>0</v>
      </c>
      <c r="Q120" s="99">
        <f>COUNTIFS('Sch D. Workings'!V221,"&gt;"&amp;$D$14)</f>
        <v>0</v>
      </c>
      <c r="R120" s="85"/>
      <c r="S120" s="78">
        <f>'Sch D. Workings'!AA221</f>
        <v>0</v>
      </c>
      <c r="T120" s="306">
        <f>IF(OR('Sch D. Workings'!D114="",$D$7&lt;=O$7,S120=0),0,IF(OR(N120="Exceeded Cap",SUM(H120,N120)='Sch D. Workings'!$D$12),"Exceeded cap",IF((SUMIFS('Sch A. Input'!H112:FJ112,'Sch A. Input'!$H$14:$FJ$14,"Total",'Sch A. Input'!$H$13:$FJ$13,"&lt;="&amp;$U$7))&gt;'Sch D. Workings'!$D$12,MIN('Sch D. Workings'!AD221,'Sch D. Workings'!$D$12-N120-H120),'Sch D. Workings'!AD221)))</f>
        <v>0</v>
      </c>
      <c r="U120" s="215">
        <f>'Sch D. Workings'!AI221</f>
        <v>0</v>
      </c>
      <c r="V120" s="82">
        <f>IFERROR(LOOKUP('Sch D. Workings'!AF221,$C$10:$C$14,$B$10:$B$14),0)</f>
        <v>0</v>
      </c>
      <c r="W120" s="99">
        <f>COUNTIFS('Sch D. Workings'!AF221,"&gt;"&amp;$D$14)</f>
        <v>0</v>
      </c>
      <c r="X120" s="85"/>
      <c r="Y120" s="78">
        <f>'Sch D. Workings'!AK221</f>
        <v>0</v>
      </c>
      <c r="Z120" s="306">
        <f>IF(OR('Sch D. Workings'!D114="",$D$7&lt;=U$7,Y120=0),0,IF(OR(T120="Exceeded Cap",N120="Exceeded Cap",SUM(H120,N120,T120)='Sch D. Workings'!$D$12),"Exceeded Cap",IF((SUMIFS('Sch A. Input'!H112:FJ112,'Sch A. Input'!$H$14:$FJ$14,"Total",'Sch A. Input'!$H$13:$FJ$13,"&lt;="&amp;$AA$7))&gt;'Sch D. Workings'!$D$12,MIN('Sch D. Workings'!AN221,'Sch D. Workings'!$D$12-N120-T120-H120),'Sch D. Workings'!AN221)))</f>
        <v>0</v>
      </c>
      <c r="AA120" s="215">
        <f>'Sch D. Workings'!AS221</f>
        <v>0</v>
      </c>
      <c r="AB120" s="82">
        <f>IFERROR(LOOKUP('Sch D. Workings'!AP221,$C$10:$C$14,$B$10:$B$14),0)</f>
        <v>0</v>
      </c>
      <c r="AC120" s="99">
        <f>COUNTIFS('Sch D. Workings'!AP221,"&gt;"&amp;$D$14)</f>
        <v>0</v>
      </c>
    </row>
    <row r="121" spans="2:29" x14ac:dyDescent="0.25">
      <c r="C121" s="81" t="str">
        <f>IF('Sch A. Input'!B113="","",'Sch A. Input'!B113)</f>
        <v/>
      </c>
      <c r="D121" s="81" t="str">
        <f>IF('Sch A. Input'!C113="","",'Sch A. Input'!C113)</f>
        <v/>
      </c>
      <c r="E121" s="85"/>
      <c r="F121" s="85"/>
      <c r="G121" s="99">
        <f>'Sch D. Workings'!G222</f>
        <v>0</v>
      </c>
      <c r="H121" s="306">
        <f>IF(OR('Sch D. Workings'!D115="",G121=0),0,(IF((SUMIFS('Sch A. Input'!H113:FJ113,'Sch A. Input'!$H$14:$FJ$14,"Total",'Sch A. Input'!$H$13:$FJ$13,"&lt;="&amp;$I$7))&gt;'Sch D. Workings'!$D$12,MIN('Sch D. Workings'!J222,'Sch D. Workings'!$D$12),'Sch D. Workings'!J222)))</f>
        <v>0</v>
      </c>
      <c r="I121" s="215">
        <f>'Sch D. Workings'!O222</f>
        <v>0</v>
      </c>
      <c r="J121" s="82">
        <f>IFERROR(LOOKUP('Sch D. Workings'!L222,$C$10:$C$14,$B$10:$B$14),0)</f>
        <v>0</v>
      </c>
      <c r="K121" s="99">
        <f>COUNTIFS('Sch D. Workings'!L222,"&gt;"&amp;$D$14)</f>
        <v>0</v>
      </c>
      <c r="L121" s="85"/>
      <c r="M121" s="78">
        <f>'Sch D. Workings'!Q222</f>
        <v>0</v>
      </c>
      <c r="N121" s="306">
        <f>IF(OR('Sch D. Workings'!D115="",$D$7&lt;=I$7,M121=0),0,(IF(H121='Sch D. Workings'!$D$12,"Exceeded Cap",IF((SUMIFS('Sch A. Input'!H113:FJ113,'Sch A. Input'!$H$14:$FJ$14,"Total",'Sch A. Input'!$H$13:$FJ$13,"&lt;="&amp;$O$7))&gt;'Sch D. Workings'!$D$12,MIN('Sch D. Workings'!T222,'Sch D. Workings'!$D$12-H121),'Sch D. Workings'!T222))))</f>
        <v>0</v>
      </c>
      <c r="O121" s="215">
        <f>'Sch D. Workings'!Y222</f>
        <v>0</v>
      </c>
      <c r="P121" s="82">
        <f>IFERROR(LOOKUP('Sch D. Workings'!V222,$C$10:$C$14,$B$10:$B$14),0)</f>
        <v>0</v>
      </c>
      <c r="Q121" s="99">
        <f>COUNTIFS('Sch D. Workings'!V222,"&gt;"&amp;$D$14)</f>
        <v>0</v>
      </c>
      <c r="R121" s="85"/>
      <c r="S121" s="78">
        <f>'Sch D. Workings'!AA222</f>
        <v>0</v>
      </c>
      <c r="T121" s="306">
        <f>IF(OR('Sch D. Workings'!D115="",$D$7&lt;=O$7,S121=0),0,IF(OR(N121="Exceeded Cap",SUM(H121,N121)='Sch D. Workings'!$D$12),"Exceeded cap",IF((SUMIFS('Sch A. Input'!H113:FJ113,'Sch A. Input'!$H$14:$FJ$14,"Total",'Sch A. Input'!$H$13:$FJ$13,"&lt;="&amp;$U$7))&gt;'Sch D. Workings'!$D$12,MIN('Sch D. Workings'!AD222,'Sch D. Workings'!$D$12-N121-H121),'Sch D. Workings'!AD222)))</f>
        <v>0</v>
      </c>
      <c r="U121" s="215">
        <f>'Sch D. Workings'!AI222</f>
        <v>0</v>
      </c>
      <c r="V121" s="82">
        <f>IFERROR(LOOKUP('Sch D. Workings'!AF222,$C$10:$C$14,$B$10:$B$14),0)</f>
        <v>0</v>
      </c>
      <c r="W121" s="99">
        <f>COUNTIFS('Sch D. Workings'!AF222,"&gt;"&amp;$D$14)</f>
        <v>0</v>
      </c>
      <c r="X121" s="85"/>
      <c r="Y121" s="78">
        <f>'Sch D. Workings'!AK222</f>
        <v>0</v>
      </c>
      <c r="Z121" s="306">
        <f>IF(OR('Sch D. Workings'!D115="",$D$7&lt;=U$7,Y121=0),0,IF(OR(T121="Exceeded Cap",N121="Exceeded Cap",SUM(H121,N121,T121)='Sch D. Workings'!$D$12),"Exceeded Cap",IF((SUMIFS('Sch A. Input'!H113:FJ113,'Sch A. Input'!$H$14:$FJ$14,"Total",'Sch A. Input'!$H$13:$FJ$13,"&lt;="&amp;$AA$7))&gt;'Sch D. Workings'!$D$12,MIN('Sch D. Workings'!AN222,'Sch D. Workings'!$D$12-N121-T121-H121),'Sch D. Workings'!AN222)))</f>
        <v>0</v>
      </c>
      <c r="AA121" s="215">
        <f>'Sch D. Workings'!AS222</f>
        <v>0</v>
      </c>
      <c r="AB121" s="82">
        <f>IFERROR(LOOKUP('Sch D. Workings'!AP222,$C$10:$C$14,$B$10:$B$14),0)</f>
        <v>0</v>
      </c>
      <c r="AC121" s="99">
        <f>COUNTIFS('Sch D. Workings'!AP222,"&gt;"&amp;$D$14)</f>
        <v>0</v>
      </c>
    </row>
    <row r="122" spans="2:29" x14ac:dyDescent="0.25">
      <c r="C122" s="81" t="str">
        <f>IF('Sch A. Input'!B114="","",'Sch A. Input'!B114)</f>
        <v/>
      </c>
      <c r="D122" s="81" t="str">
        <f>IF('Sch A. Input'!C114="","",'Sch A. Input'!C114)</f>
        <v/>
      </c>
      <c r="E122" s="85"/>
      <c r="F122" s="85"/>
      <c r="G122" s="99">
        <f>'Sch D. Workings'!G223</f>
        <v>0</v>
      </c>
      <c r="H122" s="306">
        <f>IF(OR('Sch D. Workings'!D116="",G122=0),0,(IF((SUMIFS('Sch A. Input'!H114:FJ114,'Sch A. Input'!$H$14:$FJ$14,"Total",'Sch A. Input'!$H$13:$FJ$13,"&lt;="&amp;$I$7))&gt;'Sch D. Workings'!$D$12,MIN('Sch D. Workings'!J223,'Sch D. Workings'!$D$12),'Sch D. Workings'!J223)))</f>
        <v>0</v>
      </c>
      <c r="I122" s="215">
        <f>'Sch D. Workings'!O223</f>
        <v>0</v>
      </c>
      <c r="J122" s="82">
        <f>IFERROR(LOOKUP('Sch D. Workings'!L223,$C$10:$C$14,$B$10:$B$14),0)</f>
        <v>0</v>
      </c>
      <c r="K122" s="99">
        <f>COUNTIFS('Sch D. Workings'!L223,"&gt;"&amp;$D$14)</f>
        <v>0</v>
      </c>
      <c r="L122" s="85"/>
      <c r="M122" s="78">
        <f>'Sch D. Workings'!Q223</f>
        <v>0</v>
      </c>
      <c r="N122" s="306">
        <f>IF(OR('Sch D. Workings'!D116="",$D$7&lt;=I$7,M122=0),0,(IF(H122='Sch D. Workings'!$D$12,"Exceeded Cap",IF((SUMIFS('Sch A. Input'!H114:FJ114,'Sch A. Input'!$H$14:$FJ$14,"Total",'Sch A. Input'!$H$13:$FJ$13,"&lt;="&amp;$O$7))&gt;'Sch D. Workings'!$D$12,MIN('Sch D. Workings'!T223,'Sch D. Workings'!$D$12-H122),'Sch D. Workings'!T223))))</f>
        <v>0</v>
      </c>
      <c r="O122" s="215">
        <f>'Sch D. Workings'!Y223</f>
        <v>0</v>
      </c>
      <c r="P122" s="82">
        <f>IFERROR(LOOKUP('Sch D. Workings'!V223,$C$10:$C$14,$B$10:$B$14),0)</f>
        <v>0</v>
      </c>
      <c r="Q122" s="99">
        <f>COUNTIFS('Sch D. Workings'!V223,"&gt;"&amp;$D$14)</f>
        <v>0</v>
      </c>
      <c r="R122" s="85"/>
      <c r="S122" s="78">
        <f>'Sch D. Workings'!AA223</f>
        <v>0</v>
      </c>
      <c r="T122" s="306">
        <f>IF(OR('Sch D. Workings'!D116="",$D$7&lt;=O$7,S122=0),0,IF(OR(N122="Exceeded Cap",SUM(H122,N122)='Sch D. Workings'!$D$12),"Exceeded cap",IF((SUMIFS('Sch A. Input'!H114:FJ114,'Sch A. Input'!$H$14:$FJ$14,"Total",'Sch A. Input'!$H$13:$FJ$13,"&lt;="&amp;$U$7))&gt;'Sch D. Workings'!$D$12,MIN('Sch D. Workings'!AD223,'Sch D. Workings'!$D$12-N122-H122),'Sch D. Workings'!AD223)))</f>
        <v>0</v>
      </c>
      <c r="U122" s="215">
        <f>'Sch D. Workings'!AI223</f>
        <v>0</v>
      </c>
      <c r="V122" s="82">
        <f>IFERROR(LOOKUP('Sch D. Workings'!AF223,$C$10:$C$14,$B$10:$B$14),0)</f>
        <v>0</v>
      </c>
      <c r="W122" s="99">
        <f>COUNTIFS('Sch D. Workings'!AF223,"&gt;"&amp;$D$14)</f>
        <v>0</v>
      </c>
      <c r="X122" s="85"/>
      <c r="Y122" s="78">
        <f>'Sch D. Workings'!AK223</f>
        <v>0</v>
      </c>
      <c r="Z122" s="306">
        <f>IF(OR('Sch D. Workings'!D116="",$D$7&lt;=U$7,Y122=0),0,IF(OR(T122="Exceeded Cap",N122="Exceeded Cap",SUM(H122,N122,T122)='Sch D. Workings'!$D$12),"Exceeded Cap",IF((SUMIFS('Sch A. Input'!H114:FJ114,'Sch A. Input'!$H$14:$FJ$14,"Total",'Sch A. Input'!$H$13:$FJ$13,"&lt;="&amp;$AA$7))&gt;'Sch D. Workings'!$D$12,MIN('Sch D. Workings'!AN223,'Sch D. Workings'!$D$12-N122-T122-H122),'Sch D. Workings'!AN223)))</f>
        <v>0</v>
      </c>
      <c r="AA122" s="215">
        <f>'Sch D. Workings'!AS223</f>
        <v>0</v>
      </c>
      <c r="AB122" s="82">
        <f>IFERROR(LOOKUP('Sch D. Workings'!AP223,$C$10:$C$14,$B$10:$B$14),0)</f>
        <v>0</v>
      </c>
      <c r="AC122" s="99">
        <f>COUNTIFS('Sch D. Workings'!AP223,"&gt;"&amp;$D$14)</f>
        <v>0</v>
      </c>
    </row>
    <row r="123" spans="2:29" s="115" customFormat="1" ht="15.75" thickBot="1" x14ac:dyDescent="0.3">
      <c r="B123" s="148"/>
      <c r="C123" s="149"/>
      <c r="D123" s="149"/>
      <c r="E123" s="150"/>
      <c r="F123" s="150"/>
      <c r="G123" s="151">
        <f>SUM(G23:G122)</f>
        <v>0</v>
      </c>
      <c r="H123" s="307">
        <f>SUM(H23:H122)</f>
        <v>0</v>
      </c>
      <c r="I123" s="216">
        <f>SUM(I23:I122)</f>
        <v>0</v>
      </c>
      <c r="J123" s="151"/>
      <c r="K123" s="151">
        <f>SUM(K23:K122)</f>
        <v>0</v>
      </c>
      <c r="L123" s="150"/>
      <c r="M123" s="151">
        <f>SUM(M23:M122)</f>
        <v>0</v>
      </c>
      <c r="N123" s="307">
        <f>SUM(N23:N122)</f>
        <v>0</v>
      </c>
      <c r="O123" s="216">
        <f>SUM(O23:O122)</f>
        <v>0</v>
      </c>
      <c r="P123" s="151"/>
      <c r="Q123" s="151">
        <f>SUM(Q23:Q122)</f>
        <v>0</v>
      </c>
      <c r="R123" s="150"/>
      <c r="S123" s="151">
        <f>SUM(S23:S122)</f>
        <v>0</v>
      </c>
      <c r="T123" s="307">
        <f>SUM(T23:T122)</f>
        <v>0</v>
      </c>
      <c r="U123" s="216">
        <f>SUM(U23:U122)</f>
        <v>0</v>
      </c>
      <c r="V123" s="151"/>
      <c r="W123" s="151">
        <f>SUM(W23:W122)</f>
        <v>0</v>
      </c>
      <c r="X123" s="150"/>
      <c r="Y123" s="151">
        <f>SUM(Y23:Y122)</f>
        <v>0</v>
      </c>
      <c r="Z123" s="307">
        <f>SUM(Z23:Z122)</f>
        <v>0</v>
      </c>
      <c r="AA123" s="216">
        <f>SUM(AA23:AA122)</f>
        <v>0</v>
      </c>
      <c r="AB123" s="151"/>
      <c r="AC123" s="151">
        <f>SUM(AC23:AC122)</f>
        <v>0</v>
      </c>
    </row>
    <row r="124" spans="2:29" ht="15.75" thickTop="1" x14ac:dyDescent="0.25">
      <c r="C124" s="141"/>
      <c r="E124" s="84"/>
      <c r="F124" s="84"/>
      <c r="G124" s="159"/>
      <c r="L124" s="84"/>
      <c r="M124" s="84"/>
      <c r="N124" s="84"/>
      <c r="O124" s="84"/>
      <c r="P124" s="84"/>
      <c r="Q124" s="84"/>
      <c r="R124" s="84"/>
      <c r="X124" s="84"/>
      <c r="AB124" s="2"/>
      <c r="AC124" s="2"/>
    </row>
    <row r="125" spans="2:29" x14ac:dyDescent="0.25">
      <c r="X125" s="2"/>
      <c r="AB125" s="2"/>
      <c r="AC125" s="2"/>
    </row>
    <row r="126" spans="2:29" x14ac:dyDescent="0.25"/>
    <row r="127" spans="2:29" ht="15.75" thickBot="1" x14ac:dyDescent="0.3"/>
    <row r="128" spans="2:29" s="56" customFormat="1" x14ac:dyDescent="0.25">
      <c r="C128" s="133" t="s">
        <v>26</v>
      </c>
      <c r="D128" s="134"/>
      <c r="E128" s="134"/>
      <c r="F128" s="134"/>
      <c r="G128" s="134"/>
      <c r="H128" s="134"/>
      <c r="I128" s="134"/>
      <c r="J128" s="134"/>
      <c r="K128" s="134"/>
      <c r="L128" s="134"/>
      <c r="M128" s="134"/>
      <c r="N128" s="134"/>
      <c r="O128" s="134"/>
      <c r="P128" s="134"/>
      <c r="Q128" s="134"/>
      <c r="R128" s="134"/>
      <c r="S128" s="134"/>
      <c r="T128" s="134"/>
      <c r="U128" s="134"/>
      <c r="V128" s="134"/>
      <c r="W128" s="135"/>
      <c r="Y128" s="2"/>
      <c r="Z128" s="2"/>
      <c r="AA128" s="2"/>
      <c r="AB128"/>
    </row>
    <row r="129" spans="3:23" s="56" customFormat="1" ht="127.5" customHeight="1" thickBot="1" x14ac:dyDescent="0.3">
      <c r="C129" s="317" t="s">
        <v>154</v>
      </c>
      <c r="D129" s="318"/>
      <c r="E129" s="318"/>
      <c r="F129" s="318"/>
      <c r="G129" s="318"/>
      <c r="H129" s="318"/>
      <c r="I129" s="318"/>
      <c r="J129" s="318"/>
      <c r="K129" s="318"/>
      <c r="L129" s="318"/>
      <c r="M129" s="318"/>
      <c r="N129" s="318"/>
      <c r="O129" s="318"/>
      <c r="P129" s="318"/>
      <c r="Q129" s="318"/>
      <c r="R129" s="318"/>
      <c r="S129" s="318"/>
      <c r="T129" s="318"/>
      <c r="U129" s="318"/>
      <c r="V129" s="318"/>
      <c r="W129" s="319"/>
    </row>
    <row r="130" spans="3:23" x14ac:dyDescent="0.25"/>
    <row r="131" spans="3:23" ht="15" hidden="1" customHeight="1" x14ac:dyDescent="0.25"/>
    <row r="132" spans="3:23" ht="15" hidden="1" customHeight="1" x14ac:dyDescent="0.25"/>
    <row r="133" spans="3:23" ht="15" hidden="1" customHeight="1" x14ac:dyDescent="0.25"/>
    <row r="134" spans="3:23" ht="15" hidden="1" customHeight="1" x14ac:dyDescent="0.25"/>
    <row r="135" spans="3:23" ht="15" hidden="1" customHeight="1" x14ac:dyDescent="0.25"/>
    <row r="136" spans="3:23" ht="15" hidden="1" customHeight="1" x14ac:dyDescent="0.25"/>
    <row r="137" spans="3:23" ht="15" hidden="1" customHeight="1" x14ac:dyDescent="0.25"/>
    <row r="138" spans="3:23" ht="15" hidden="1" customHeight="1" x14ac:dyDescent="0.25"/>
    <row r="139" spans="3:23" ht="15" hidden="1" customHeight="1" x14ac:dyDescent="0.25"/>
    <row r="140" spans="3:23" ht="15" hidden="1" customHeight="1" x14ac:dyDescent="0.25"/>
    <row r="141" spans="3:23" ht="15" hidden="1" customHeight="1" x14ac:dyDescent="0.25"/>
    <row r="142" spans="3:23" ht="15" hidden="1" customHeight="1" x14ac:dyDescent="0.25"/>
    <row r="143" spans="3:23" ht="15" hidden="1" customHeight="1" x14ac:dyDescent="0.25"/>
    <row r="144" spans="3:23"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sheetData>
  <sheetProtection algorithmName="SHA-512" hashValue="NkO47kCsRd0UhDNaF+STpYxcMIqJ3LaJ8Lc0X1okYOtB68FE2sR3N5j220fm9QseIMcIztXN0OzhuHGGcjN6Dw==" saltValue="hfaVfABHBDJr8ZkOEjd/rg==" spinCount="100000" sheet="1" objects="1" scenarios="1" formatColumns="0" formatRows="0"/>
  <mergeCells count="6">
    <mergeCell ref="S8:U8"/>
    <mergeCell ref="Y8:AA8"/>
    <mergeCell ref="G8:I8"/>
    <mergeCell ref="B16:D16"/>
    <mergeCell ref="C129:W129"/>
    <mergeCell ref="M8:O8"/>
  </mergeCells>
  <conditionalFormatting sqref="G23:I123 G11:I16 S11:U16 S23:U123">
    <cfRule type="cellIs" dxfId="14" priority="26" operator="lessThan">
      <formula>0</formula>
    </cfRule>
  </conditionalFormatting>
  <conditionalFormatting sqref="J123">
    <cfRule type="cellIs" dxfId="13" priority="25" operator="lessThan">
      <formula>0</formula>
    </cfRule>
  </conditionalFormatting>
  <conditionalFormatting sqref="AB123">
    <cfRule type="cellIs" dxfId="12" priority="22" operator="lessThan">
      <formula>0</formula>
    </cfRule>
  </conditionalFormatting>
  <conditionalFormatting sqref="V123">
    <cfRule type="cellIs" dxfId="11" priority="24" operator="lessThan">
      <formula>0</formula>
    </cfRule>
  </conditionalFormatting>
  <conditionalFormatting sqref="K123">
    <cfRule type="cellIs" dxfId="10" priority="9" operator="lessThan">
      <formula>0</formula>
    </cfRule>
  </conditionalFormatting>
  <conditionalFormatting sqref="AC123">
    <cfRule type="cellIs" dxfId="9" priority="7" operator="lessThan">
      <formula>0</formula>
    </cfRule>
  </conditionalFormatting>
  <conditionalFormatting sqref="W123">
    <cfRule type="cellIs" dxfId="8" priority="8" operator="lessThan">
      <formula>0</formula>
    </cfRule>
  </conditionalFormatting>
  <conditionalFormatting sqref="Y11:AA16 Y23:Y123 AA23:AA123">
    <cfRule type="cellIs" dxfId="7" priority="6" operator="lessThan">
      <formula>0</formula>
    </cfRule>
  </conditionalFormatting>
  <conditionalFormatting sqref="M11:O16 M23:M123 O23:O123">
    <cfRule type="cellIs" dxfId="6" priority="5" operator="lessThan">
      <formula>0</formula>
    </cfRule>
  </conditionalFormatting>
  <conditionalFormatting sqref="P123">
    <cfRule type="cellIs" dxfId="5" priority="4" operator="lessThan">
      <formula>0</formula>
    </cfRule>
  </conditionalFormatting>
  <conditionalFormatting sqref="Q123">
    <cfRule type="cellIs" dxfId="4" priority="3" operator="lessThan">
      <formula>0</formula>
    </cfRule>
  </conditionalFormatting>
  <conditionalFormatting sqref="N23:N123">
    <cfRule type="cellIs" dxfId="3" priority="2" operator="lessThan">
      <formula>0</formula>
    </cfRule>
  </conditionalFormatting>
  <conditionalFormatting sqref="Z23:Z123">
    <cfRule type="cellIs" dxfId="2" priority="1" operator="lessThan">
      <formula>0</formula>
    </cfRule>
  </conditionalFormatting>
  <hyperlinks>
    <hyperlink ref="C1" location="'Instructions and contents'!A1" tooltip="Instructions and contents" display="Instructions and contents"/>
    <hyperlink ref="C2" location="'Sch B. Weekly Output'!A1" tooltip="Schedule B: Weekly Output" display="&lt;Previous tab"/>
    <hyperlink ref="D2" location="'Sch D. Workings'!A1" tooltip="Schedule D: Workings" display="Next tab&gt;"/>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X266"/>
  <sheetViews>
    <sheetView showGridLines="0" zoomScale="85" zoomScaleNormal="85" workbookViewId="0">
      <selection activeCell="C4" sqref="C4"/>
    </sheetView>
  </sheetViews>
  <sheetFormatPr defaultColWidth="0" defaultRowHeight="15" zeroHeight="1" x14ac:dyDescent="0.25"/>
  <cols>
    <col min="1" max="1" width="4.28515625" style="2" bestFit="1" customWidth="1"/>
    <col min="2" max="2" width="8.85546875" style="2" customWidth="1"/>
    <col min="3" max="3" width="16.140625" style="30" customWidth="1"/>
    <col min="4" max="4" width="24.7109375" style="2" customWidth="1"/>
    <col min="5" max="5" width="11.5703125" style="2" customWidth="1"/>
    <col min="6" max="8" width="13.42578125" style="2" customWidth="1"/>
    <col min="9" max="9" width="15.140625" style="2" customWidth="1"/>
    <col min="10" max="10" width="14.5703125" style="2" customWidth="1"/>
    <col min="11" max="11" width="17.28515625" style="2" customWidth="1"/>
    <col min="12" max="12" width="19.85546875" style="2" customWidth="1"/>
    <col min="13" max="13" width="16.5703125" style="2" customWidth="1"/>
    <col min="14" max="14" width="23" style="2" customWidth="1"/>
    <col min="15" max="15" width="14.28515625" style="2" customWidth="1"/>
    <col min="16" max="16" width="24.42578125" style="2" customWidth="1"/>
    <col min="17" max="17" width="15.85546875" style="2" customWidth="1"/>
    <col min="18" max="18" width="14.7109375" style="2" customWidth="1" collapsed="1"/>
    <col min="19" max="19" width="17.28515625" style="2" customWidth="1"/>
    <col min="20" max="20" width="16.28515625" style="2" customWidth="1"/>
    <col min="21" max="21" width="17.5703125" style="2" customWidth="1"/>
    <col min="22" max="22" width="18" style="2" customWidth="1"/>
    <col min="23" max="23" width="16.5703125" style="2" customWidth="1"/>
    <col min="24" max="24" width="21" style="2" customWidth="1"/>
    <col min="25" max="25" width="24.7109375" style="2" customWidth="1"/>
    <col min="26" max="26" width="16.5703125" style="2" customWidth="1"/>
    <col min="27" max="27" width="21.5703125" style="2" customWidth="1"/>
    <col min="28" max="28" width="17.28515625" style="2" customWidth="1"/>
    <col min="29" max="29" width="22.140625" style="2" customWidth="1"/>
    <col min="30" max="30" width="17.140625" style="2" customWidth="1"/>
    <col min="31" max="31" width="17" style="2" customWidth="1"/>
    <col min="32" max="32" width="19.140625" style="2" customWidth="1"/>
    <col min="33" max="33" width="14.5703125" style="2" bestFit="1" customWidth="1"/>
    <col min="34" max="34" width="22.5703125" style="2" customWidth="1"/>
    <col min="35" max="35" width="18.42578125" style="2" customWidth="1"/>
    <col min="36" max="36" width="16" style="2" customWidth="1"/>
    <col min="37" max="38" width="14.7109375" style="2" customWidth="1"/>
    <col min="39" max="39" width="17.7109375" style="2" customWidth="1"/>
    <col min="40" max="40" width="16.28515625" style="2" customWidth="1"/>
    <col min="41" max="41" width="17" style="2" customWidth="1"/>
    <col min="42" max="42" width="19.140625" style="2" customWidth="1"/>
    <col min="43" max="43" width="17.28515625" style="2" customWidth="1"/>
    <col min="44" max="44" width="22.5703125" style="2" customWidth="1"/>
    <col min="45" max="45" width="16.140625" style="2" customWidth="1"/>
    <col min="46" max="46" width="12.140625" style="2" customWidth="1"/>
    <col min="47" max="47" width="11.5703125" style="2" hidden="1" customWidth="1"/>
    <col min="48" max="49" width="9.28515625" style="2" hidden="1" customWidth="1"/>
    <col min="50" max="50" width="12.42578125" style="2" hidden="1" customWidth="1"/>
    <col min="51" max="52" width="9.28515625" style="2" hidden="1" customWidth="1"/>
    <col min="53" max="53" width="11" style="2" hidden="1" customWidth="1"/>
    <col min="54" max="54" width="9.28515625" style="2" hidden="1" customWidth="1"/>
    <col min="55" max="55" width="11.5703125" style="2" hidden="1" customWidth="1"/>
    <col min="56" max="57" width="10.85546875" style="2" hidden="1" customWidth="1"/>
    <col min="58" max="58" width="9.28515625" style="2" hidden="1" customWidth="1"/>
    <col min="59" max="59" width="11" style="2" hidden="1" customWidth="1"/>
    <col min="60" max="62" width="9.28515625" style="2" hidden="1" customWidth="1"/>
    <col min="63" max="86" width="9.140625" hidden="1" customWidth="1"/>
    <col min="87" max="97" width="9.140625" style="2" hidden="1" customWidth="1"/>
    <col min="98" max="102" width="0" style="2" hidden="1" customWidth="1"/>
    <col min="103" max="16384" width="9.140625" style="2" hidden="1"/>
  </cols>
  <sheetData>
    <row r="1" spans="1:87" s="56" customFormat="1" ht="12.75" x14ac:dyDescent="0.2">
      <c r="B1" s="58" t="s">
        <v>27</v>
      </c>
      <c r="C1" s="168"/>
    </row>
    <row r="2" spans="1:87" s="56" customFormat="1" ht="12.75" x14ac:dyDescent="0.2">
      <c r="B2" s="58" t="s">
        <v>29</v>
      </c>
      <c r="C2" s="168"/>
    </row>
    <row r="3" spans="1:87" s="56" customFormat="1" ht="12.75" x14ac:dyDescent="0.2">
      <c r="I3" s="2"/>
    </row>
    <row r="4" spans="1:87" s="56" customFormat="1" ht="18" x14ac:dyDescent="0.2">
      <c r="B4" s="311" t="s">
        <v>179</v>
      </c>
      <c r="C4" s="313">
        <f>'Sch A. Input'!C4</f>
        <v>0</v>
      </c>
      <c r="D4" s="55"/>
      <c r="K4" s="152"/>
      <c r="L4" s="152"/>
      <c r="AB4" s="3"/>
    </row>
    <row r="5" spans="1:87" s="56" customFormat="1" ht="26.25" x14ac:dyDescent="0.2">
      <c r="D5" s="137" t="s">
        <v>119</v>
      </c>
      <c r="AB5" s="3"/>
    </row>
    <row r="6" spans="1:87" ht="20.25" x14ac:dyDescent="0.3">
      <c r="B6" s="138" t="s">
        <v>72</v>
      </c>
      <c r="C6" s="139"/>
      <c r="D6" s="140"/>
      <c r="E6" s="139"/>
      <c r="F6" s="139"/>
      <c r="G6" s="139"/>
      <c r="H6" s="139"/>
      <c r="I6" s="139"/>
      <c r="J6" s="139"/>
      <c r="K6" s="139"/>
      <c r="L6" s="139"/>
      <c r="M6" s="139"/>
      <c r="N6" s="139"/>
      <c r="O6" s="139"/>
      <c r="Y6" s="161"/>
    </row>
    <row r="7" spans="1:87" ht="5.25" customHeight="1" thickBot="1" x14ac:dyDescent="0.3">
      <c r="AD7" s="21"/>
      <c r="AE7" s="21"/>
      <c r="AF7" s="21"/>
      <c r="AO7" s="21"/>
      <c r="AP7" s="21"/>
    </row>
    <row r="8" spans="1:87" ht="51.75" x14ac:dyDescent="0.25">
      <c r="B8" s="7" t="s">
        <v>1</v>
      </c>
      <c r="C8" s="31" t="s">
        <v>8</v>
      </c>
      <c r="D8" s="8" t="s">
        <v>9</v>
      </c>
      <c r="E8" s="8" t="s">
        <v>10</v>
      </c>
      <c r="F8" s="8" t="s">
        <v>45</v>
      </c>
      <c r="G8" s="8" t="s">
        <v>15</v>
      </c>
      <c r="H8" s="48" t="s">
        <v>57</v>
      </c>
      <c r="K8" s="154" t="str">
        <f>'Sch A. Input'!C9</f>
        <v xml:space="preserve">First Pay-Period Start Date </v>
      </c>
      <c r="L8" s="245" t="str">
        <f>'Sch A. Input'!C11</f>
        <v>Last Pay-Period End Date</v>
      </c>
      <c r="M8" s="247" t="s">
        <v>103</v>
      </c>
      <c r="P8" s="28"/>
      <c r="AD8" s="3"/>
      <c r="AE8" s="3"/>
      <c r="AF8" s="3"/>
      <c r="AO8" s="3"/>
      <c r="AP8" s="3"/>
    </row>
    <row r="9" spans="1:87" ht="15.75" thickBot="1" x14ac:dyDescent="0.3">
      <c r="B9" s="9" t="s">
        <v>11</v>
      </c>
      <c r="C9" s="32">
        <v>1</v>
      </c>
      <c r="D9" s="10">
        <v>48000</v>
      </c>
      <c r="E9" s="11">
        <f>+D9-C9+1</f>
        <v>48000</v>
      </c>
      <c r="F9" s="12">
        <v>0.04</v>
      </c>
      <c r="G9" s="11">
        <f>SUM(E9*F9)</f>
        <v>1920</v>
      </c>
      <c r="H9" s="49">
        <f>F9</f>
        <v>0.04</v>
      </c>
      <c r="K9" s="155">
        <f>'Sch A. Input'!D9</f>
        <v>43185</v>
      </c>
      <c r="L9" s="246">
        <f t="array" ref="L9">MAX(IF(MONTH('Sch A. Input'!$FL$15:$FL$67)=3,'Sch A. Input'!$FL$15:$FL$67))</f>
        <v>43548</v>
      </c>
      <c r="M9" s="248">
        <f>INDEX('Sch A. Input'!$FL$15:$FM$67,MATCH($L$9,'Sch A. Input'!$FL$15:$FL$67,FALSE),2)</f>
        <v>52</v>
      </c>
      <c r="V9" s="20"/>
      <c r="W9" s="20"/>
      <c r="X9" s="20"/>
      <c r="Y9" s="20"/>
      <c r="Z9" s="20"/>
      <c r="AA9" s="20"/>
      <c r="AD9" s="20"/>
      <c r="AE9" s="20"/>
      <c r="AF9" s="20"/>
      <c r="AO9" s="20"/>
      <c r="AP9" s="20"/>
    </row>
    <row r="10" spans="1:87" ht="15.75" thickBot="1" x14ac:dyDescent="0.3">
      <c r="B10" s="13" t="s">
        <v>12</v>
      </c>
      <c r="C10" s="32">
        <v>48001</v>
      </c>
      <c r="D10" s="10">
        <v>96000</v>
      </c>
      <c r="E10" s="11">
        <f>+D10-C10+1</f>
        <v>48000</v>
      </c>
      <c r="F10" s="12">
        <v>6.5000000000000002E-2</v>
      </c>
      <c r="G10" s="11">
        <f>SUM(E10*F10)+G9</f>
        <v>5040</v>
      </c>
      <c r="H10" s="49">
        <f>+F10-H9</f>
        <v>2.5000000000000001E-2</v>
      </c>
      <c r="K10" s="156"/>
      <c r="L10" s="156"/>
      <c r="Q10" s="90"/>
      <c r="R10" s="90"/>
      <c r="S10" s="20"/>
      <c r="U10" s="22"/>
      <c r="V10" s="160"/>
      <c r="W10" s="160"/>
      <c r="X10" s="160"/>
      <c r="Y10" s="160"/>
      <c r="Z10" s="160"/>
      <c r="AA10" s="160"/>
      <c r="AD10" s="3"/>
      <c r="AE10" s="3"/>
      <c r="AF10" s="3"/>
      <c r="AG10" s="3"/>
      <c r="AH10" s="3"/>
      <c r="AI10" s="3"/>
      <c r="AO10" s="3"/>
      <c r="AP10" s="3"/>
      <c r="AQ10" s="3"/>
      <c r="AR10" s="3"/>
    </row>
    <row r="11" spans="1:87" ht="26.25" thickBot="1" x14ac:dyDescent="0.3">
      <c r="B11" s="13" t="s">
        <v>13</v>
      </c>
      <c r="C11" s="32">
        <v>96001</v>
      </c>
      <c r="D11" s="10">
        <v>235000</v>
      </c>
      <c r="E11" s="11">
        <f>+D11-C11+1</f>
        <v>139000</v>
      </c>
      <c r="F11" s="12">
        <v>7.7499999999999999E-2</v>
      </c>
      <c r="G11" s="11">
        <f>SUM(E11*F11)+G10</f>
        <v>15812.5</v>
      </c>
      <c r="H11" s="49">
        <f>+F11-F10</f>
        <v>1.2499999999999997E-2</v>
      </c>
      <c r="K11" s="153" t="str">
        <f>'Sch A. Input'!C10</f>
        <v>Current Week End Date</v>
      </c>
      <c r="L11" s="157">
        <f>+'Sch A. Input'!$D$10</f>
        <v>43548</v>
      </c>
      <c r="Q11" s="90"/>
      <c r="R11" s="90"/>
      <c r="V11" s="195"/>
      <c r="AB11" s="3"/>
      <c r="AC11" s="195"/>
    </row>
    <row r="12" spans="1:87" ht="15.75" thickBot="1" x14ac:dyDescent="0.3">
      <c r="B12" s="14" t="s">
        <v>14</v>
      </c>
      <c r="C12" s="33">
        <v>235001</v>
      </c>
      <c r="D12" s="15">
        <v>900000</v>
      </c>
      <c r="E12" s="16">
        <f>+D12-C12+1</f>
        <v>665000</v>
      </c>
      <c r="F12" s="17">
        <v>8.7499999999999994E-2</v>
      </c>
      <c r="G12" s="16">
        <f>SUM(E12*F12)+G11</f>
        <v>74000</v>
      </c>
      <c r="H12" s="50">
        <f>+F12-F11</f>
        <v>9.999999999999995E-3</v>
      </c>
      <c r="N12" s="23"/>
      <c r="O12" s="23"/>
      <c r="P12" s="23"/>
      <c r="Q12" s="20"/>
      <c r="R12" s="90"/>
      <c r="Y12" s="195"/>
      <c r="AA12" s="244"/>
    </row>
    <row r="13" spans="1:87" ht="7.5" customHeight="1" thickTop="1" x14ac:dyDescent="0.25">
      <c r="A13" s="1"/>
      <c r="B13" s="1"/>
      <c r="C13" s="34"/>
      <c r="D13" s="1"/>
      <c r="E13" s="1"/>
      <c r="F13" s="1"/>
      <c r="K13" s="1"/>
      <c r="L13" s="1"/>
      <c r="M13" s="1"/>
      <c r="N13" s="1"/>
      <c r="O13" s="1"/>
      <c r="V13" s="158"/>
      <c r="BI13"/>
      <c r="BJ13"/>
      <c r="CG13" s="2"/>
      <c r="CH13" s="2"/>
    </row>
    <row r="14" spans="1:87" s="173" customFormat="1" ht="14.25" customHeight="1" x14ac:dyDescent="0.25">
      <c r="A14" s="172"/>
      <c r="B14" s="54">
        <v>1</v>
      </c>
      <c r="C14" s="54">
        <f>B14+1</f>
        <v>2</v>
      </c>
      <c r="D14" s="54">
        <f>C14+1</f>
        <v>3</v>
      </c>
      <c r="E14" s="54">
        <f>D14+1</f>
        <v>4</v>
      </c>
      <c r="F14" s="54">
        <f>E14+1</f>
        <v>5</v>
      </c>
      <c r="G14" s="54">
        <f>F14+1</f>
        <v>6</v>
      </c>
      <c r="H14" s="54">
        <f t="shared" ref="H14:Z14" si="0">G14+1</f>
        <v>7</v>
      </c>
      <c r="I14" s="54">
        <f t="shared" si="0"/>
        <v>8</v>
      </c>
      <c r="J14" s="54">
        <f t="shared" si="0"/>
        <v>9</v>
      </c>
      <c r="K14" s="54">
        <f t="shared" si="0"/>
        <v>10</v>
      </c>
      <c r="L14" s="54">
        <f t="shared" si="0"/>
        <v>11</v>
      </c>
      <c r="M14" s="54">
        <f t="shared" si="0"/>
        <v>12</v>
      </c>
      <c r="N14" s="54">
        <f t="shared" si="0"/>
        <v>13</v>
      </c>
      <c r="O14" s="54">
        <f>N14+1</f>
        <v>14</v>
      </c>
      <c r="P14" s="54">
        <f t="shared" si="0"/>
        <v>15</v>
      </c>
      <c r="Q14" s="54">
        <f t="shared" si="0"/>
        <v>16</v>
      </c>
      <c r="R14" s="54">
        <f t="shared" si="0"/>
        <v>17</v>
      </c>
      <c r="S14" s="54">
        <f t="shared" si="0"/>
        <v>18</v>
      </c>
      <c r="T14" s="54">
        <f t="shared" si="0"/>
        <v>19</v>
      </c>
      <c r="U14" s="54">
        <f t="shared" si="0"/>
        <v>20</v>
      </c>
      <c r="V14" s="54">
        <f t="shared" si="0"/>
        <v>21</v>
      </c>
      <c r="W14" s="54">
        <f t="shared" si="0"/>
        <v>22</v>
      </c>
      <c r="X14" s="54">
        <f>W14+1</f>
        <v>23</v>
      </c>
      <c r="Y14" s="54">
        <f t="shared" si="0"/>
        <v>24</v>
      </c>
      <c r="Z14" s="54">
        <f t="shared" si="0"/>
        <v>25</v>
      </c>
      <c r="AA14" s="54">
        <f t="shared" ref="AA14" si="1">Z14+1</f>
        <v>26</v>
      </c>
      <c r="AB14" s="54">
        <f t="shared" ref="AB14" si="2">AA14+1</f>
        <v>27</v>
      </c>
      <c r="AC14" s="54">
        <f t="shared" ref="AC14" si="3">AB14+1</f>
        <v>28</v>
      </c>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row>
    <row r="15" spans="1:87" ht="21" thickBot="1" x14ac:dyDescent="0.35">
      <c r="B15" s="46" t="s">
        <v>96</v>
      </c>
      <c r="G15" s="88" t="s">
        <v>31</v>
      </c>
      <c r="H15" s="88" t="s">
        <v>31</v>
      </c>
      <c r="I15" s="88" t="s">
        <v>31</v>
      </c>
      <c r="J15" s="88" t="s">
        <v>31</v>
      </c>
      <c r="K15" s="88" t="s">
        <v>31</v>
      </c>
      <c r="L15" s="88" t="s">
        <v>31</v>
      </c>
      <c r="M15" s="88" t="s">
        <v>31</v>
      </c>
      <c r="N15" s="88" t="s">
        <v>31</v>
      </c>
      <c r="O15" s="88" t="s">
        <v>100</v>
      </c>
      <c r="P15" s="88"/>
      <c r="Q15" s="88" t="s">
        <v>31</v>
      </c>
      <c r="R15" s="88" t="s">
        <v>59</v>
      </c>
      <c r="S15" s="88" t="s">
        <v>31</v>
      </c>
      <c r="T15" s="88" t="s">
        <v>31</v>
      </c>
      <c r="U15" s="88" t="s">
        <v>31</v>
      </c>
      <c r="V15" s="88" t="s">
        <v>31</v>
      </c>
      <c r="W15" s="88" t="s">
        <v>31</v>
      </c>
      <c r="X15" s="88" t="s">
        <v>100</v>
      </c>
      <c r="Y15" s="88"/>
      <c r="Z15" s="88" t="s">
        <v>31</v>
      </c>
      <c r="AA15" s="88" t="s">
        <v>59</v>
      </c>
      <c r="AB15" s="88" t="s">
        <v>31</v>
      </c>
      <c r="AC15" s="88" t="s">
        <v>59</v>
      </c>
      <c r="BI15"/>
      <c r="BJ15"/>
      <c r="CF15" s="2"/>
      <c r="CG15" s="2"/>
      <c r="CH15" s="2"/>
    </row>
    <row r="16" spans="1:87" ht="77.25" x14ac:dyDescent="0.25">
      <c r="B16" s="67" t="s">
        <v>2</v>
      </c>
      <c r="C16" s="68" t="s">
        <v>3</v>
      </c>
      <c r="D16" s="69" t="s">
        <v>102</v>
      </c>
      <c r="E16" s="69" t="s">
        <v>52</v>
      </c>
      <c r="F16" s="69" t="s">
        <v>53</v>
      </c>
      <c r="G16" s="69" t="s">
        <v>92</v>
      </c>
      <c r="H16" s="69" t="s">
        <v>93</v>
      </c>
      <c r="I16" s="63" t="s">
        <v>94</v>
      </c>
      <c r="J16" s="69" t="s">
        <v>122</v>
      </c>
      <c r="K16" s="69" t="s">
        <v>123</v>
      </c>
      <c r="L16" s="61" t="s">
        <v>124</v>
      </c>
      <c r="M16" s="69" t="s">
        <v>125</v>
      </c>
      <c r="N16" s="259" t="s">
        <v>126</v>
      </c>
      <c r="O16" s="69" t="s">
        <v>127</v>
      </c>
      <c r="P16" s="69" t="s">
        <v>128</v>
      </c>
      <c r="Q16" s="61" t="s">
        <v>129</v>
      </c>
      <c r="R16" s="63" t="s">
        <v>130</v>
      </c>
      <c r="S16" s="69" t="s">
        <v>131</v>
      </c>
      <c r="T16" s="69" t="s">
        <v>132</v>
      </c>
      <c r="U16" s="61" t="s">
        <v>133</v>
      </c>
      <c r="V16" s="69" t="s">
        <v>134</v>
      </c>
      <c r="W16" s="69" t="s">
        <v>135</v>
      </c>
      <c r="X16" s="69" t="s">
        <v>136</v>
      </c>
      <c r="Y16" s="69" t="s">
        <v>137</v>
      </c>
      <c r="Z16" s="83" t="s">
        <v>138</v>
      </c>
      <c r="AA16" s="63" t="s">
        <v>139</v>
      </c>
      <c r="AB16" s="69" t="s">
        <v>4</v>
      </c>
      <c r="AC16" s="95" t="s">
        <v>95</v>
      </c>
      <c r="BK16" s="2"/>
      <c r="BL16" s="2"/>
      <c r="CI16"/>
    </row>
    <row r="17" spans="2:87" x14ac:dyDescent="0.25">
      <c r="B17" s="70" t="str">
        <f>IF('Sch A. Input'!B15="","",'Sch A. Input'!B15)</f>
        <v/>
      </c>
      <c r="C17" s="270" t="str">
        <f>IF('Sch A. Input'!C15="","",'Sch A. Input'!C15)</f>
        <v/>
      </c>
      <c r="D17" s="71" t="str">
        <f>IF('Sch A. Input'!D15="","",'Sch A. Input'!D15)</f>
        <v/>
      </c>
      <c r="E17" s="72">
        <f>'Sch A. Input'!E15</f>
        <v>43548</v>
      </c>
      <c r="F17" s="72">
        <f>'Sch A. Input'!F15</f>
        <v>0</v>
      </c>
      <c r="G17" s="218">
        <f>SUMIFS('Sch A. Input'!H15:FJ15,'Sch A. Input'!$H$13:$FJ$13,$L$11,'Sch A. Input'!$H$14:$FJ$14,"Recurring")</f>
        <v>0</v>
      </c>
      <c r="H17" s="218">
        <f>SUMIFS('Sch A. Input'!H15:FJ15,'Sch A. Input'!$H$13:$FJ$13,$L$11,'Sch A. Input'!$H$14:$FJ$14,"One-time")</f>
        <v>0</v>
      </c>
      <c r="I17" s="219">
        <f t="shared" ref="I17" si="4">SUM(G17:H17)</f>
        <v>0</v>
      </c>
      <c r="J17" s="220">
        <f>SUMIFS('Sch A. Input'!H15:FJ15,'Sch A. Input'!$H$14:$FJ$14,"Recurring",'Sch A. Input'!$H$13:$FJ$13,"&lt;="&amp;'Sch D. Workings'!$L$11)</f>
        <v>0</v>
      </c>
      <c r="K17" s="220">
        <f>SUMIFS('Sch A. Input'!H15:FJ15,'Sch A. Input'!$H$14:$FJ$14,"One-time",'Sch A. Input'!$H$13:$FJ$13,"&lt;="&amp;'Sch D. Workings'!$L$11)</f>
        <v>0</v>
      </c>
      <c r="L17" s="221">
        <f t="shared" ref="L17" si="5">SUM(J17:K17)</f>
        <v>0</v>
      </c>
      <c r="M17" s="220">
        <f>+IFERROR(J17/$O17*$M$9,0)</f>
        <v>0</v>
      </c>
      <c r="N17" s="220">
        <f>M17+K17</f>
        <v>0</v>
      </c>
      <c r="O17" s="249">
        <f>IF(OR(D17="",D17&gt;$L$11),0,IF(AND(F17&lt;E17,F17&gt;0),((F17+1-D17)/7),(((E17+1-D17)/7))))</f>
        <v>0</v>
      </c>
      <c r="P17" s="258">
        <f>IFERROR(IF((J17/$O17*$M$9+K17)&gt;900000,"YES","NO"),0)</f>
        <v>0</v>
      </c>
      <c r="Q17" s="222">
        <f>IFERROR(IF(P17="YES",MIN(L17*74000/900000,74000),((SUMPRODUCT(--((MIN(N17,900000))&gt;$C$9:$C$12),((MIN(N17,900000))-$C$9:$C$12),$H$9:$H$12))-((1-O17/$M$9)*((SUMPRODUCT(--((MIN(M17,900000))&gt;$C$9:$C$12),((MIN(M17,900000))-$C$9:$C$12),$H$9:$H$12)))))),0)</f>
        <v>0</v>
      </c>
      <c r="R17" s="96">
        <f>IFERROR(Q17/L17,0)</f>
        <v>0</v>
      </c>
      <c r="S17" s="229">
        <f>IF(AND(LARGE('Sch A. Input'!$FL$15:$FL$67,COUNTIF('Sch A. Input'!$FL$15:$FL$67,"&gt;="&amp;F17))&lt;E17,F17&lt;&gt;0),"Leaver",J17-G17)</f>
        <v>0</v>
      </c>
      <c r="T17" s="229">
        <f>IF(AND(LARGE('Sch A. Input'!$FL$15:$FL$67,COUNTIF('Sch A. Input'!$FL$15:$FL$67,"&gt;="&amp;F17))&lt;E17,F17&lt;&gt;0),"Leaver",K17-H17)</f>
        <v>0</v>
      </c>
      <c r="U17" s="230">
        <f>IF(AND(LARGE('Sch A. Input'!$FL$15:$FL$67,COUNTIF('Sch A. Input'!$FL$15:$FL$67,"&gt;="&amp;F17))&lt;E17,F17&lt;&gt;0),"Leaver",L17-I17)</f>
        <v>0</v>
      </c>
      <c r="V17" s="230">
        <f>IF(AND(LARGE('Sch A. Input'!$FL$15:$FL$67,COUNTIF('Sch A. Input'!$FL$15:$FL$67,"&gt;="&amp;F17))&lt;E17,F17&lt;&gt;0),"Leaver",IFERROR(S17/X17*$M$9,0))</f>
        <v>0</v>
      </c>
      <c r="W17" s="230">
        <f>IF(AND(LARGE('Sch A. Input'!$FL$15:$FL$67,COUNTIF('Sch A. Input'!$FL$15:$FL$67,"&gt;="&amp;F17))&lt;E17,F17&lt;&gt;0),"Leaver",V17+T17)</f>
        <v>0</v>
      </c>
      <c r="X17" s="254">
        <f>IF(AND(LARGE('Sch A. Input'!$FL$15:$FL$67,COUNTIF('Sch A. Input'!$FL$15:$FL$67,"&gt;="&amp;F17))&lt;E17,F17&lt;&gt;0),"Leaver",IF(OR(D17="",D17&gt;$L$11,($L$11-7)&lt;$K$9),0,(E17+1-D17)/7-1))</f>
        <v>0</v>
      </c>
      <c r="Y17" s="255">
        <f>IF(AND(LARGE('Sch A. Input'!$FL$15:$FL$67,COUNTIF('Sch A. Input'!$FL$15:$FL$67,"&gt;="&amp;F17))&lt;E17,F17&lt;&gt;0),"Leaver",IFERROR(IF((S17/$X17*$M$9+T17)&gt;900000,"YES","NO"),0))</f>
        <v>0</v>
      </c>
      <c r="Z17" s="217">
        <f>IF(AND(LARGE('Sch A. Input'!$FL$15:$FL$67,COUNTIF('Sch A. Input'!$FL$15:$FL$67,"&gt;="&amp;F17))&lt;E17,F17&lt;&gt;0),"Leaver",IFERROR(IF(Y17="Yes",MIN($U17*(74000/900000),74000),(SUMPRODUCT(--((MIN(W17,900000))&gt;$C$9:$C$12),((MIN(W17,900000))-$C$9:$C$12),$H$9:$H$12))-((1-(X17/$M$9))*(SUMPRODUCT(--((MIN(V17,900000))&gt;$C$9:$C$12),((MIN(V17,900000))-$C$9:$C$12),$H$9:$H$12)))),0))</f>
        <v>0</v>
      </c>
      <c r="AA17" s="165">
        <f>IF(AND(LARGE('Sch A. Input'!$FL$15:$FL$67,COUNTIF('Sch A. Input'!$FL$15:$FL$67,"&gt;="&amp;F17))&lt;E17,F17&lt;&gt;0),"Leaver",IFERROR(Z17/U17,0))</f>
        <v>0</v>
      </c>
      <c r="AB17" s="166">
        <f>IF(AND(LARGE('Sch A. Input'!$FL$15:$FL$67,COUNTIF('Sch A. Input'!$FL$15:$FL$67,"&gt;="&amp;F17))&lt;E17,F17&lt;&gt;0),"Leaver",Q17-Z17)</f>
        <v>0</v>
      </c>
      <c r="AC17" s="94">
        <f>+IFERROR(AB17/I17,0)</f>
        <v>0</v>
      </c>
      <c r="BK17" s="2"/>
      <c r="BL17" s="2"/>
      <c r="CI17"/>
    </row>
    <row r="18" spans="2:87" x14ac:dyDescent="0.25">
      <c r="B18" s="73" t="str">
        <f>IF('Sch A. Input'!B16="","",'Sch A. Input'!B16)</f>
        <v/>
      </c>
      <c r="C18" s="74" t="str">
        <f>IF('Sch A. Input'!C16="","",'Sch A. Input'!C16)</f>
        <v/>
      </c>
      <c r="D18" s="72" t="str">
        <f>IF('Sch A. Input'!D16="","",'Sch A. Input'!D16)</f>
        <v/>
      </c>
      <c r="E18" s="72">
        <f>'Sch A. Input'!E16</f>
        <v>43548</v>
      </c>
      <c r="F18" s="72">
        <f>'Sch A. Input'!F16</f>
        <v>0</v>
      </c>
      <c r="G18" s="218">
        <f>SUMIFS('Sch A. Input'!H16:FJ16,'Sch A. Input'!$H$13:$FJ$13,$L$11,'Sch A. Input'!$H$14:$FJ$14,"Recurring")</f>
        <v>0</v>
      </c>
      <c r="H18" s="218">
        <f>SUMIFS('Sch A. Input'!H16:FJ16,'Sch A. Input'!$H$13:$FJ$13,$L$11,'Sch A. Input'!$H$14:$FJ$14,"One-time")</f>
        <v>0</v>
      </c>
      <c r="I18" s="219">
        <f t="shared" ref="I18:I81" si="6">SUM(G18:H18)</f>
        <v>0</v>
      </c>
      <c r="J18" s="220">
        <f>SUMIFS('Sch A. Input'!H16:FJ16,'Sch A. Input'!$H$14:$FJ$14,"Recurring",'Sch A. Input'!$H$13:$FJ$13,"&lt;="&amp;'Sch D. Workings'!$L$11)</f>
        <v>0</v>
      </c>
      <c r="K18" s="220">
        <f>SUMIFS('Sch A. Input'!H16:FJ16,'Sch A. Input'!$H$14:$FJ$14,"One-time",'Sch A. Input'!$H$13:$FJ$13,"&lt;="&amp;'Sch D. Workings'!$L$11)</f>
        <v>0</v>
      </c>
      <c r="L18" s="221">
        <f t="shared" ref="L18:L81" si="7">SUM(J18:K18)</f>
        <v>0</v>
      </c>
      <c r="M18" s="220">
        <f t="shared" ref="M18:M81" si="8">+IFERROR(J18/$O18*$M$9,0)</f>
        <v>0</v>
      </c>
      <c r="N18" s="220">
        <f t="shared" ref="N18:N81" si="9">M18+K18</f>
        <v>0</v>
      </c>
      <c r="O18" s="249">
        <f t="shared" ref="O18:O81" si="10">IF(OR(D18="",D18&gt;$L$11),0,IF(AND(F18&lt;E18,F18&gt;0),((F18+1-D18)/7),(((E18+1-D18)/7))))</f>
        <v>0</v>
      </c>
      <c r="P18" s="258">
        <f t="shared" ref="P18:P81" si="11">IFERROR(IF((J18/$O18*$M$9+K18)&gt;900000,"YES","NO"),0)</f>
        <v>0</v>
      </c>
      <c r="Q18" s="223">
        <f t="shared" ref="Q18:Q81" si="12">IFERROR(IF(P18="YES",MIN(L18*74000/900000,74000),((SUMPRODUCT(--((MIN(N18,900000))&gt;$C$9:$C$12),((MIN(N18,900000))-$C$9:$C$12),$H$9:$H$12))-((1-O18/$M$9)*((SUMPRODUCT(--((MIN(M18,900000))&gt;$C$9:$C$12),((MIN(M18,900000))-$C$9:$C$12),$H$9:$H$12)))))),0)</f>
        <v>0</v>
      </c>
      <c r="R18" s="97">
        <f t="shared" ref="R18:R81" si="13">IFERROR(Q18/L18,0)</f>
        <v>0</v>
      </c>
      <c r="S18" s="229">
        <f>IF(AND(LARGE('Sch A. Input'!$FL$15:$FL$67,COUNTIF('Sch A. Input'!$FL$15:$FL$67,"&gt;="&amp;F18))&lt;E18,F18&lt;&gt;0),"Leaver",J18-G18)</f>
        <v>0</v>
      </c>
      <c r="T18" s="229">
        <f>IF(AND(LARGE('Sch A. Input'!$FL$15:$FL$67,COUNTIF('Sch A. Input'!$FL$15:$FL$67,"&gt;="&amp;F18))&lt;E18,F18&lt;&gt;0),"Leaver",K18-H18)</f>
        <v>0</v>
      </c>
      <c r="U18" s="230">
        <f>IF(AND(LARGE('Sch A. Input'!$FL$15:$FL$67,COUNTIF('Sch A. Input'!$FL$15:$FL$67,"&gt;="&amp;F18))&lt;E18,F18&lt;&gt;0),"Leaver",L18-I18)</f>
        <v>0</v>
      </c>
      <c r="V18" s="230">
        <f>IF(AND(LARGE('Sch A. Input'!$FL$15:$FL$67,COUNTIF('Sch A. Input'!$FL$15:$FL$67,"&gt;="&amp;F18))&lt;E18,F18&lt;&gt;0),"Leaver",IFERROR(S18/X18*$M$9,0))</f>
        <v>0</v>
      </c>
      <c r="W18" s="230">
        <f>IF(AND(LARGE('Sch A. Input'!$FL$15:$FL$67,COUNTIF('Sch A. Input'!$FL$15:$FL$67,"&gt;="&amp;F18))&lt;E18,F18&lt;&gt;0),"Leaver",V18+T18)</f>
        <v>0</v>
      </c>
      <c r="X18" s="254">
        <f>IF(AND(LARGE('Sch A. Input'!$FL$15:$FL$67,COUNTIF('Sch A. Input'!$FL$15:$FL$67,"&gt;="&amp;F18))&lt;E18,F18&lt;&gt;0),"Leaver",IF(OR(D18="",D18&gt;$L$11,($L$11-7)&lt;$K$9),0,(E18+1-D18)/7-1))</f>
        <v>0</v>
      </c>
      <c r="Y18" s="255">
        <f>IF(AND(LARGE('Sch A. Input'!$FL$15:$FL$67,COUNTIF('Sch A. Input'!$FL$15:$FL$67,"&gt;="&amp;F18))&lt;E18,F18&lt;&gt;0),"Leaver",IFERROR(IF((S18/$X18*$M$9+T18)&gt;900000,"YES","NO"),0))</f>
        <v>0</v>
      </c>
      <c r="Z18" s="217">
        <f>IF(AND(LARGE('Sch A. Input'!$FL$15:$FL$67,COUNTIF('Sch A. Input'!$FL$15:$FL$67,"&gt;="&amp;F18))&lt;E18,F18&lt;&gt;0),"Leaver",IFERROR(IF(Y18="Yes",MIN($U18*(74000/900000),74000),(SUMPRODUCT(--((MIN(W18,900000))&gt;$C$9:$C$12),((MIN(W18,900000))-$C$9:$C$12),$H$9:$H$12))-((1-(X18/$M$9))*(SUMPRODUCT(--((MIN(V18,900000))&gt;$C$9:$C$12),((MIN(V18,900000))-$C$9:$C$12),$H$9:$H$12)))),0))</f>
        <v>0</v>
      </c>
      <c r="AA18" s="165">
        <f>IF(AND(LARGE('Sch A. Input'!$FL$15:$FL$67,COUNTIF('Sch A. Input'!$FL$15:$FL$67,"&gt;="&amp;F18))&lt;E18,F18&lt;&gt;0),"Leaver",IFERROR(Z18/U18,0))</f>
        <v>0</v>
      </c>
      <c r="AB18" s="166">
        <f>IF(AND(LARGE('Sch A. Input'!$FL$15:$FL$67,COUNTIF('Sch A. Input'!$FL$15:$FL$67,"&gt;="&amp;F18))&lt;E18,F18&lt;&gt;0),"Leaver",Q18-Z18)</f>
        <v>0</v>
      </c>
      <c r="AC18" s="94">
        <f t="shared" ref="AC18:AC81" si="14">+IFERROR(AB18/I18,0)</f>
        <v>0</v>
      </c>
      <c r="BK18" s="2"/>
      <c r="BL18" s="2"/>
      <c r="CI18"/>
    </row>
    <row r="19" spans="2:87" x14ac:dyDescent="0.25">
      <c r="B19" s="70" t="str">
        <f>IF('Sch A. Input'!B17="","",'Sch A. Input'!B17)</f>
        <v/>
      </c>
      <c r="C19" s="75" t="str">
        <f>IF('Sch A. Input'!C17="","",'Sch A. Input'!C17)</f>
        <v/>
      </c>
      <c r="D19" s="72" t="str">
        <f>IF('Sch A. Input'!D17="","",'Sch A. Input'!D17)</f>
        <v/>
      </c>
      <c r="E19" s="72">
        <f>'Sch A. Input'!E17</f>
        <v>43548</v>
      </c>
      <c r="F19" s="72">
        <f>'Sch A. Input'!F17</f>
        <v>0</v>
      </c>
      <c r="G19" s="218">
        <f>SUMIFS('Sch A. Input'!H17:FJ17,'Sch A. Input'!$H$13:$FJ$13,$L$11,'Sch A. Input'!$H$14:$FJ$14,"Recurring")</f>
        <v>0</v>
      </c>
      <c r="H19" s="218">
        <f>SUMIFS('Sch A. Input'!H17:FJ17,'Sch A. Input'!$H$13:$FJ$13,$L$11,'Sch A. Input'!$H$14:$FJ$14,"One-time")</f>
        <v>0</v>
      </c>
      <c r="I19" s="219">
        <f t="shared" si="6"/>
        <v>0</v>
      </c>
      <c r="J19" s="220">
        <f>SUMIFS('Sch A. Input'!H17:FJ17,'Sch A. Input'!$H$14:$FJ$14,"Recurring",'Sch A. Input'!$H$13:$FJ$13,"&lt;="&amp;'Sch D. Workings'!$L$11)</f>
        <v>0</v>
      </c>
      <c r="K19" s="220">
        <f>SUMIFS('Sch A. Input'!H17:FJ17,'Sch A. Input'!$H$14:$FJ$14,"One-time",'Sch A. Input'!$H$13:$FJ$13,"&lt;="&amp;'Sch D. Workings'!$L$11)</f>
        <v>0</v>
      </c>
      <c r="L19" s="221">
        <f t="shared" si="7"/>
        <v>0</v>
      </c>
      <c r="M19" s="220">
        <f t="shared" si="8"/>
        <v>0</v>
      </c>
      <c r="N19" s="220">
        <f t="shared" si="9"/>
        <v>0</v>
      </c>
      <c r="O19" s="249">
        <f t="shared" si="10"/>
        <v>0</v>
      </c>
      <c r="P19" s="258">
        <f t="shared" si="11"/>
        <v>0</v>
      </c>
      <c r="Q19" s="223">
        <f t="shared" si="12"/>
        <v>0</v>
      </c>
      <c r="R19" s="97">
        <f t="shared" si="13"/>
        <v>0</v>
      </c>
      <c r="S19" s="229">
        <f>IF(AND(LARGE('Sch A. Input'!$FL$15:$FL$67,COUNTIF('Sch A. Input'!$FL$15:$FL$67,"&gt;="&amp;F19))&lt;E19,F19&lt;&gt;0),"Leaver",J19-G19)</f>
        <v>0</v>
      </c>
      <c r="T19" s="229">
        <f>IF(AND(LARGE('Sch A. Input'!$FL$15:$FL$67,COUNTIF('Sch A. Input'!$FL$15:$FL$67,"&gt;="&amp;F19))&lt;E19,F19&lt;&gt;0),"Leaver",K19-H19)</f>
        <v>0</v>
      </c>
      <c r="U19" s="230">
        <f>IF(AND(LARGE('Sch A. Input'!$FL$15:$FL$67,COUNTIF('Sch A. Input'!$FL$15:$FL$67,"&gt;="&amp;F19))&lt;E19,F19&lt;&gt;0),"Leaver",L19-I19)</f>
        <v>0</v>
      </c>
      <c r="V19" s="230">
        <f>IF(AND(LARGE('Sch A. Input'!$FL$15:$FL$67,COUNTIF('Sch A. Input'!$FL$15:$FL$67,"&gt;="&amp;F19))&lt;E19,F19&lt;&gt;0),"Leaver",IFERROR(S19/X19*$M$9,0))</f>
        <v>0</v>
      </c>
      <c r="W19" s="230">
        <f>IF(AND(LARGE('Sch A. Input'!$FL$15:$FL$67,COUNTIF('Sch A. Input'!$FL$15:$FL$67,"&gt;="&amp;F19))&lt;E19,F19&lt;&gt;0),"Leaver",V19+T19)</f>
        <v>0</v>
      </c>
      <c r="X19" s="254">
        <f>IF(AND(LARGE('Sch A. Input'!$FL$15:$FL$67,COUNTIF('Sch A. Input'!$FL$15:$FL$67,"&gt;="&amp;F19))&lt;E19,F19&lt;&gt;0),"Leaver",IF(OR(D19="",D19&gt;$L$11,($L$11-7)&lt;$K$9),0,(E19+1-D19)/7-1))</f>
        <v>0</v>
      </c>
      <c r="Y19" s="255">
        <f>IF(AND(LARGE('Sch A. Input'!$FL$15:$FL$67,COUNTIF('Sch A. Input'!$FL$15:$FL$67,"&gt;="&amp;F19))&lt;E19,F19&lt;&gt;0),"Leaver",IFERROR(IF((S19/$X19*$M$9+T19)&gt;900000,"YES","NO"),0))</f>
        <v>0</v>
      </c>
      <c r="Z19" s="217">
        <f>IF(AND(LARGE('Sch A. Input'!$FL$15:$FL$67,COUNTIF('Sch A. Input'!$FL$15:$FL$67,"&gt;="&amp;F19))&lt;E19,F19&lt;&gt;0),"Leaver",IFERROR(IF(Y19="Yes",MIN($U19*(74000/900000),74000),(SUMPRODUCT(--((MIN(W19,900000))&gt;$C$9:$C$12),((MIN(W19,900000))-$C$9:$C$12),$H$9:$H$12))-((1-(X19/$M$9))*(SUMPRODUCT(--((MIN(V19,900000))&gt;$C$9:$C$12),((MIN(V19,900000))-$C$9:$C$12),$H$9:$H$12)))),0))</f>
        <v>0</v>
      </c>
      <c r="AA19" s="165">
        <f>IF(AND(LARGE('Sch A. Input'!$FL$15:$FL$67,COUNTIF('Sch A. Input'!$FL$15:$FL$67,"&gt;="&amp;F19))&lt;E19,F19&lt;&gt;0),"Leaver",IFERROR(Z19/U19,0))</f>
        <v>0</v>
      </c>
      <c r="AB19" s="166">
        <f>IF(AND(LARGE('Sch A. Input'!$FL$15:$FL$67,COUNTIF('Sch A. Input'!$FL$15:$FL$67,"&gt;="&amp;F19))&lt;E19,F19&lt;&gt;0),"Leaver",Q19-Z19)</f>
        <v>0</v>
      </c>
      <c r="AC19" s="94">
        <f t="shared" si="14"/>
        <v>0</v>
      </c>
      <c r="BK19" s="2"/>
      <c r="BL19" s="2"/>
      <c r="CI19"/>
    </row>
    <row r="20" spans="2:87" x14ac:dyDescent="0.25">
      <c r="B20" s="70" t="str">
        <f>IF('Sch A. Input'!B18="","",'Sch A. Input'!B18)</f>
        <v/>
      </c>
      <c r="C20" s="75" t="str">
        <f>IF('Sch A. Input'!C18="","",'Sch A. Input'!C18)</f>
        <v/>
      </c>
      <c r="D20" s="71" t="str">
        <f>IF('Sch A. Input'!D18="","",'Sch A. Input'!D18)</f>
        <v/>
      </c>
      <c r="E20" s="71">
        <f>'Sch A. Input'!E18</f>
        <v>43548</v>
      </c>
      <c r="F20" s="71">
        <f>'Sch A. Input'!F18</f>
        <v>0</v>
      </c>
      <c r="G20" s="218">
        <f>SUMIFS('Sch A. Input'!H18:FJ18,'Sch A. Input'!$H$13:$FJ$13,$L$11,'Sch A. Input'!$H$14:$FJ$14,"Recurring")</f>
        <v>0</v>
      </c>
      <c r="H20" s="218">
        <f>SUMIFS('Sch A. Input'!H18:FJ18,'Sch A. Input'!$H$13:$FJ$13,$L$11,'Sch A. Input'!$H$14:$FJ$14,"One-time")</f>
        <v>0</v>
      </c>
      <c r="I20" s="219">
        <f t="shared" si="6"/>
        <v>0</v>
      </c>
      <c r="J20" s="220">
        <f>SUMIFS('Sch A. Input'!H18:FJ18,'Sch A. Input'!$H$14:$FJ$14,"Recurring",'Sch A. Input'!$H$13:$FJ$13,"&lt;="&amp;'Sch D. Workings'!$L$11)</f>
        <v>0</v>
      </c>
      <c r="K20" s="220">
        <f>SUMIFS('Sch A. Input'!H18:FJ18,'Sch A. Input'!$H$14:$FJ$14,"One-time",'Sch A. Input'!$H$13:$FJ$13,"&lt;="&amp;'Sch D. Workings'!$L$11)</f>
        <v>0</v>
      </c>
      <c r="L20" s="221">
        <f t="shared" si="7"/>
        <v>0</v>
      </c>
      <c r="M20" s="220">
        <f t="shared" si="8"/>
        <v>0</v>
      </c>
      <c r="N20" s="220">
        <f t="shared" si="9"/>
        <v>0</v>
      </c>
      <c r="O20" s="249">
        <f t="shared" si="10"/>
        <v>0</v>
      </c>
      <c r="P20" s="258">
        <f t="shared" si="11"/>
        <v>0</v>
      </c>
      <c r="Q20" s="223">
        <f t="shared" si="12"/>
        <v>0</v>
      </c>
      <c r="R20" s="97">
        <f t="shared" si="13"/>
        <v>0</v>
      </c>
      <c r="S20" s="229">
        <f>IF(AND(LARGE('Sch A. Input'!$FL$15:$FL$67,COUNTIF('Sch A. Input'!$FL$15:$FL$67,"&gt;="&amp;F20))&lt;E20,F20&lt;&gt;0),"Leaver",J20-G20)</f>
        <v>0</v>
      </c>
      <c r="T20" s="229">
        <f>IF(AND(LARGE('Sch A. Input'!$FL$15:$FL$67,COUNTIF('Sch A. Input'!$FL$15:$FL$67,"&gt;="&amp;F20))&lt;E20,F20&lt;&gt;0),"Leaver",K20-H20)</f>
        <v>0</v>
      </c>
      <c r="U20" s="230">
        <f>IF(AND(LARGE('Sch A. Input'!$FL$15:$FL$67,COUNTIF('Sch A. Input'!$FL$15:$FL$67,"&gt;="&amp;F20))&lt;E20,F20&lt;&gt;0),"Leaver",L20-I20)</f>
        <v>0</v>
      </c>
      <c r="V20" s="230">
        <f>IF(AND(LARGE('Sch A. Input'!$FL$15:$FL$67,COUNTIF('Sch A. Input'!$FL$15:$FL$67,"&gt;="&amp;F20))&lt;E20,F20&lt;&gt;0),"Leaver",IFERROR(S20/X20*$M$9,0))</f>
        <v>0</v>
      </c>
      <c r="W20" s="230">
        <f>IF(AND(LARGE('Sch A. Input'!$FL$15:$FL$67,COUNTIF('Sch A. Input'!$FL$15:$FL$67,"&gt;="&amp;F20))&lt;E20,F20&lt;&gt;0),"Leaver",V20+T20)</f>
        <v>0</v>
      </c>
      <c r="X20" s="254">
        <f>IF(AND(LARGE('Sch A. Input'!$FL$15:$FL$67,COUNTIF('Sch A. Input'!$FL$15:$FL$67,"&gt;="&amp;F20))&lt;E20,F20&lt;&gt;0),"Leaver",IF(OR(D20="",D20&gt;$L$11,($L$11-7)&lt;$K$9),0,(E20+1-D20)/7-1))</f>
        <v>0</v>
      </c>
      <c r="Y20" s="255">
        <f>IF(AND(LARGE('Sch A. Input'!$FL$15:$FL$67,COUNTIF('Sch A. Input'!$FL$15:$FL$67,"&gt;="&amp;F20))&lt;E20,F20&lt;&gt;0),"Leaver",IFERROR(IF((S20/$X20*$M$9+T20)&gt;900000,"YES","NO"),0))</f>
        <v>0</v>
      </c>
      <c r="Z20" s="217">
        <f>IF(AND(LARGE('Sch A. Input'!$FL$15:$FL$67,COUNTIF('Sch A. Input'!$FL$15:$FL$67,"&gt;="&amp;F20))&lt;E20,F20&lt;&gt;0),"Leaver",IFERROR(IF(Y20="Yes",MIN($U20*(74000/900000),74000),(SUMPRODUCT(--((MIN(W20,900000))&gt;$C$9:$C$12),((MIN(W20,900000))-$C$9:$C$12),$H$9:$H$12))-((1-(X20/$M$9))*(SUMPRODUCT(--((MIN(V20,900000))&gt;$C$9:$C$12),((MIN(V20,900000))-$C$9:$C$12),$H$9:$H$12)))),0))</f>
        <v>0</v>
      </c>
      <c r="AA20" s="165">
        <f>IF(AND(LARGE('Sch A. Input'!$FL$15:$FL$67,COUNTIF('Sch A. Input'!$FL$15:$FL$67,"&gt;="&amp;F20))&lt;E20,F20&lt;&gt;0),"Leaver",IFERROR(Z20/U20,0))</f>
        <v>0</v>
      </c>
      <c r="AB20" s="166">
        <f>IF(AND(LARGE('Sch A. Input'!$FL$15:$FL$67,COUNTIF('Sch A. Input'!$FL$15:$FL$67,"&gt;="&amp;F20))&lt;E20,F20&lt;&gt;0),"Leaver",Q20-Z20)</f>
        <v>0</v>
      </c>
      <c r="AC20" s="94">
        <f t="shared" si="14"/>
        <v>0</v>
      </c>
      <c r="BK20" s="2"/>
      <c r="BL20" s="2"/>
      <c r="CI20"/>
    </row>
    <row r="21" spans="2:87" x14ac:dyDescent="0.25">
      <c r="B21" s="70" t="str">
        <f>IF('Sch A. Input'!B19="","",'Sch A. Input'!B19)</f>
        <v/>
      </c>
      <c r="C21" s="75" t="str">
        <f>IF('Sch A. Input'!C19="","",'Sch A. Input'!C19)</f>
        <v/>
      </c>
      <c r="D21" s="71" t="str">
        <f>IF('Sch A. Input'!D19="","",'Sch A. Input'!D19)</f>
        <v/>
      </c>
      <c r="E21" s="71">
        <f>'Sch A. Input'!E19</f>
        <v>43548</v>
      </c>
      <c r="F21" s="71">
        <f>'Sch A. Input'!F19</f>
        <v>0</v>
      </c>
      <c r="G21" s="218">
        <f>SUMIFS('Sch A. Input'!H19:FJ19,'Sch A. Input'!$H$13:$FJ$13,$L$11,'Sch A. Input'!$H$14:$FJ$14,"Recurring")</f>
        <v>0</v>
      </c>
      <c r="H21" s="218">
        <f>SUMIFS('Sch A. Input'!H19:FJ19,'Sch A. Input'!$H$13:$FJ$13,$L$11,'Sch A. Input'!$H$14:$FJ$14,"One-time")</f>
        <v>0</v>
      </c>
      <c r="I21" s="219">
        <f t="shared" si="6"/>
        <v>0</v>
      </c>
      <c r="J21" s="220">
        <f>SUMIFS('Sch A. Input'!H19:FJ19,'Sch A. Input'!$H$14:$FJ$14,"Recurring",'Sch A. Input'!$H$13:$FJ$13,"&lt;="&amp;'Sch D. Workings'!$L$11)</f>
        <v>0</v>
      </c>
      <c r="K21" s="220">
        <f>SUMIFS('Sch A. Input'!H19:FJ19,'Sch A. Input'!$H$14:$FJ$14,"One-time",'Sch A. Input'!$H$13:$FJ$13,"&lt;="&amp;'Sch D. Workings'!$L$11)</f>
        <v>0</v>
      </c>
      <c r="L21" s="221">
        <f t="shared" si="7"/>
        <v>0</v>
      </c>
      <c r="M21" s="220">
        <f t="shared" si="8"/>
        <v>0</v>
      </c>
      <c r="N21" s="220">
        <f t="shared" si="9"/>
        <v>0</v>
      </c>
      <c r="O21" s="249">
        <f t="shared" si="10"/>
        <v>0</v>
      </c>
      <c r="P21" s="258">
        <f t="shared" si="11"/>
        <v>0</v>
      </c>
      <c r="Q21" s="223">
        <f t="shared" si="12"/>
        <v>0</v>
      </c>
      <c r="R21" s="97">
        <f t="shared" si="13"/>
        <v>0</v>
      </c>
      <c r="S21" s="229">
        <f>IF(AND(LARGE('Sch A. Input'!$FL$15:$FL$67,COUNTIF('Sch A. Input'!$FL$15:$FL$67,"&gt;="&amp;F21))&lt;E21,F21&lt;&gt;0),"Leaver",J21-G21)</f>
        <v>0</v>
      </c>
      <c r="T21" s="229">
        <f>IF(AND(LARGE('Sch A. Input'!$FL$15:$FL$67,COUNTIF('Sch A. Input'!$FL$15:$FL$67,"&gt;="&amp;F21))&lt;E21,F21&lt;&gt;0),"Leaver",K21-H21)</f>
        <v>0</v>
      </c>
      <c r="U21" s="230">
        <f>IF(AND(LARGE('Sch A. Input'!$FL$15:$FL$67,COUNTIF('Sch A. Input'!$FL$15:$FL$67,"&gt;="&amp;F21))&lt;E21,F21&lt;&gt;0),"Leaver",L21-I21)</f>
        <v>0</v>
      </c>
      <c r="V21" s="230">
        <f>IF(AND(LARGE('Sch A. Input'!$FL$15:$FL$67,COUNTIF('Sch A. Input'!$FL$15:$FL$67,"&gt;="&amp;F21))&lt;E21,F21&lt;&gt;0),"Leaver",IFERROR(S21/X21*$M$9,0))</f>
        <v>0</v>
      </c>
      <c r="W21" s="230">
        <f>IF(AND(LARGE('Sch A. Input'!$FL$15:$FL$67,COUNTIF('Sch A. Input'!$FL$15:$FL$67,"&gt;="&amp;F21))&lt;E21,F21&lt;&gt;0),"Leaver",V21+T21)</f>
        <v>0</v>
      </c>
      <c r="X21" s="254">
        <f>IF(AND(LARGE('Sch A. Input'!$FL$15:$FL$67,COUNTIF('Sch A. Input'!$FL$15:$FL$67,"&gt;="&amp;F21))&lt;E21,F21&lt;&gt;0),"Leaver",IF(OR(D21="",D21&gt;$L$11,($L$11-7)&lt;$K$9),0,(E21+1-D21)/7-1))</f>
        <v>0</v>
      </c>
      <c r="Y21" s="255">
        <f>IF(AND(LARGE('Sch A. Input'!$FL$15:$FL$67,COUNTIF('Sch A. Input'!$FL$15:$FL$67,"&gt;="&amp;F21))&lt;E21,F21&lt;&gt;0),"Leaver",IFERROR(IF((S21/$X21*$M$9+T21)&gt;900000,"YES","NO"),0))</f>
        <v>0</v>
      </c>
      <c r="Z21" s="217">
        <f>IF(AND(LARGE('Sch A. Input'!$FL$15:$FL$67,COUNTIF('Sch A. Input'!$FL$15:$FL$67,"&gt;="&amp;F21))&lt;E21,F21&lt;&gt;0),"Leaver",IFERROR(IF(Y21="Yes",MIN($U21*(74000/900000),74000),(SUMPRODUCT(--((MIN(W21,900000))&gt;$C$9:$C$12),((MIN(W21,900000))-$C$9:$C$12),$H$9:$H$12))-((1-(X21/$M$9))*(SUMPRODUCT(--((MIN(V21,900000))&gt;$C$9:$C$12),((MIN(V21,900000))-$C$9:$C$12),$H$9:$H$12)))),0))</f>
        <v>0</v>
      </c>
      <c r="AA21" s="165">
        <f>IF(AND(LARGE('Sch A. Input'!$FL$15:$FL$67,COUNTIF('Sch A. Input'!$FL$15:$FL$67,"&gt;="&amp;F21))&lt;E21,F21&lt;&gt;0),"Leaver",IFERROR(Z21/U21,0))</f>
        <v>0</v>
      </c>
      <c r="AB21" s="166">
        <f>IF(AND(LARGE('Sch A. Input'!$FL$15:$FL$67,COUNTIF('Sch A. Input'!$FL$15:$FL$67,"&gt;="&amp;F21))&lt;E21,F21&lt;&gt;0),"Leaver",Q21-Z21)</f>
        <v>0</v>
      </c>
      <c r="AC21" s="94">
        <f t="shared" si="14"/>
        <v>0</v>
      </c>
      <c r="BK21" s="2"/>
      <c r="BL21" s="2"/>
      <c r="CI21"/>
    </row>
    <row r="22" spans="2:87" x14ac:dyDescent="0.25">
      <c r="B22" s="70" t="str">
        <f>IF('Sch A. Input'!B20="","",'Sch A. Input'!B20)</f>
        <v/>
      </c>
      <c r="C22" s="75" t="str">
        <f>IF('Sch A. Input'!C20="","",'Sch A. Input'!C20)</f>
        <v/>
      </c>
      <c r="D22" s="71" t="str">
        <f>IF('Sch A. Input'!D20="","",'Sch A. Input'!D20)</f>
        <v/>
      </c>
      <c r="E22" s="71">
        <f>'Sch A. Input'!E20</f>
        <v>43548</v>
      </c>
      <c r="F22" s="71">
        <f>'Sch A. Input'!F20</f>
        <v>0</v>
      </c>
      <c r="G22" s="218">
        <f>SUMIFS('Sch A. Input'!H20:FJ20,'Sch A. Input'!$H$13:$FJ$13,$L$11,'Sch A. Input'!$H$14:$FJ$14,"Recurring")</f>
        <v>0</v>
      </c>
      <c r="H22" s="218">
        <f>SUMIFS('Sch A. Input'!H20:FJ20,'Sch A. Input'!$H$13:$FJ$13,$L$11,'Sch A. Input'!$H$14:$FJ$14,"One-time")</f>
        <v>0</v>
      </c>
      <c r="I22" s="219">
        <f t="shared" si="6"/>
        <v>0</v>
      </c>
      <c r="J22" s="220">
        <f>SUMIFS('Sch A. Input'!H20:FJ20,'Sch A. Input'!$H$14:$FJ$14,"Recurring",'Sch A. Input'!$H$13:$FJ$13,"&lt;="&amp;'Sch D. Workings'!$L$11)</f>
        <v>0</v>
      </c>
      <c r="K22" s="220">
        <f>SUMIFS('Sch A. Input'!H20:FJ20,'Sch A. Input'!$H$14:$FJ$14,"One-time",'Sch A. Input'!$H$13:$FJ$13,"&lt;="&amp;'Sch D. Workings'!$L$11)</f>
        <v>0</v>
      </c>
      <c r="L22" s="221">
        <f t="shared" si="7"/>
        <v>0</v>
      </c>
      <c r="M22" s="220">
        <f t="shared" si="8"/>
        <v>0</v>
      </c>
      <c r="N22" s="220">
        <f t="shared" si="9"/>
        <v>0</v>
      </c>
      <c r="O22" s="249">
        <f t="shared" si="10"/>
        <v>0</v>
      </c>
      <c r="P22" s="258">
        <f t="shared" si="11"/>
        <v>0</v>
      </c>
      <c r="Q22" s="223">
        <f t="shared" si="12"/>
        <v>0</v>
      </c>
      <c r="R22" s="97">
        <f t="shared" si="13"/>
        <v>0</v>
      </c>
      <c r="S22" s="229">
        <f>IF(AND(LARGE('Sch A. Input'!$FL$15:$FL$67,COUNTIF('Sch A. Input'!$FL$15:$FL$67,"&gt;="&amp;F22))&lt;E22,F22&lt;&gt;0),"Leaver",J22-G22)</f>
        <v>0</v>
      </c>
      <c r="T22" s="229">
        <f>IF(AND(LARGE('Sch A. Input'!$FL$15:$FL$67,COUNTIF('Sch A. Input'!$FL$15:$FL$67,"&gt;="&amp;F22))&lt;E22,F22&lt;&gt;0),"Leaver",K22-H22)</f>
        <v>0</v>
      </c>
      <c r="U22" s="230">
        <f>IF(AND(LARGE('Sch A. Input'!$FL$15:$FL$67,COUNTIF('Sch A. Input'!$FL$15:$FL$67,"&gt;="&amp;F22))&lt;E22,F22&lt;&gt;0),"Leaver",L22-I22)</f>
        <v>0</v>
      </c>
      <c r="V22" s="230">
        <f>IF(AND(LARGE('Sch A. Input'!$FL$15:$FL$67,COUNTIF('Sch A. Input'!$FL$15:$FL$67,"&gt;="&amp;F22))&lt;E22,F22&lt;&gt;0),"Leaver",IFERROR(S22/X22*$M$9,0))</f>
        <v>0</v>
      </c>
      <c r="W22" s="230">
        <f>IF(AND(LARGE('Sch A. Input'!$FL$15:$FL$67,COUNTIF('Sch A. Input'!$FL$15:$FL$67,"&gt;="&amp;F22))&lt;E22,F22&lt;&gt;0),"Leaver",V22+T22)</f>
        <v>0</v>
      </c>
      <c r="X22" s="254">
        <f>IF(AND(LARGE('Sch A. Input'!$FL$15:$FL$67,COUNTIF('Sch A. Input'!$FL$15:$FL$67,"&gt;="&amp;F22))&lt;E22,F22&lt;&gt;0),"Leaver",IF(OR(D22="",D22&gt;$L$11,($L$11-7)&lt;$K$9),0,(E22+1-D22)/7-1))</f>
        <v>0</v>
      </c>
      <c r="Y22" s="255">
        <f>IF(AND(LARGE('Sch A. Input'!$FL$15:$FL$67,COUNTIF('Sch A. Input'!$FL$15:$FL$67,"&gt;="&amp;F22))&lt;E22,F22&lt;&gt;0),"Leaver",IFERROR(IF((S22/$X22*$M$9+T22)&gt;900000,"YES","NO"),0))</f>
        <v>0</v>
      </c>
      <c r="Z22" s="217">
        <f>IF(AND(LARGE('Sch A. Input'!$FL$15:$FL$67,COUNTIF('Sch A. Input'!$FL$15:$FL$67,"&gt;="&amp;F22))&lt;E22,F22&lt;&gt;0),"Leaver",IFERROR(IF(Y22="Yes",MIN($U22*(74000/900000),74000),(SUMPRODUCT(--((MIN(W22,900000))&gt;$C$9:$C$12),((MIN(W22,900000))-$C$9:$C$12),$H$9:$H$12))-((1-(X22/$M$9))*(SUMPRODUCT(--((MIN(V22,900000))&gt;$C$9:$C$12),((MIN(V22,900000))-$C$9:$C$12),$H$9:$H$12)))),0))</f>
        <v>0</v>
      </c>
      <c r="AA22" s="165">
        <f>IF(AND(LARGE('Sch A. Input'!$FL$15:$FL$67,COUNTIF('Sch A. Input'!$FL$15:$FL$67,"&gt;="&amp;F22))&lt;E22,F22&lt;&gt;0),"Leaver",IFERROR(Z22/U22,0))</f>
        <v>0</v>
      </c>
      <c r="AB22" s="166">
        <f>IF(AND(LARGE('Sch A. Input'!$FL$15:$FL$67,COUNTIF('Sch A. Input'!$FL$15:$FL$67,"&gt;="&amp;F22))&lt;E22,F22&lt;&gt;0),"Leaver",Q22-Z22)</f>
        <v>0</v>
      </c>
      <c r="AC22" s="94">
        <f t="shared" si="14"/>
        <v>0</v>
      </c>
      <c r="BK22" s="2"/>
      <c r="BL22" s="2"/>
      <c r="CI22"/>
    </row>
    <row r="23" spans="2:87" x14ac:dyDescent="0.25">
      <c r="B23" s="70" t="str">
        <f>IF('Sch A. Input'!B21="","",'Sch A. Input'!B21)</f>
        <v/>
      </c>
      <c r="C23" s="75" t="str">
        <f>IF('Sch A. Input'!C21="","",'Sch A. Input'!C21)</f>
        <v/>
      </c>
      <c r="D23" s="71" t="str">
        <f>IF('Sch A. Input'!D21="","",'Sch A. Input'!D21)</f>
        <v/>
      </c>
      <c r="E23" s="71">
        <f>'Sch A. Input'!E21</f>
        <v>43548</v>
      </c>
      <c r="F23" s="71">
        <f>'Sch A. Input'!F21</f>
        <v>0</v>
      </c>
      <c r="G23" s="218">
        <f>SUMIFS('Sch A. Input'!H21:FJ21,'Sch A. Input'!$H$13:$FJ$13,$L$11,'Sch A. Input'!$H$14:$FJ$14,"Recurring")</f>
        <v>0</v>
      </c>
      <c r="H23" s="218">
        <f>SUMIFS('Sch A. Input'!H21:FJ21,'Sch A. Input'!$H$13:$FJ$13,$L$11,'Sch A. Input'!$H$14:$FJ$14,"One-time")</f>
        <v>0</v>
      </c>
      <c r="I23" s="219">
        <f t="shared" si="6"/>
        <v>0</v>
      </c>
      <c r="J23" s="220">
        <f>SUMIFS('Sch A. Input'!H21:FJ21,'Sch A. Input'!$H$14:$FJ$14,"Recurring",'Sch A. Input'!$H$13:$FJ$13,"&lt;="&amp;'Sch D. Workings'!$L$11)</f>
        <v>0</v>
      </c>
      <c r="K23" s="220">
        <f>SUMIFS('Sch A. Input'!H21:FJ21,'Sch A. Input'!$H$14:$FJ$14,"One-time",'Sch A. Input'!$H$13:$FJ$13,"&lt;="&amp;'Sch D. Workings'!$L$11)</f>
        <v>0</v>
      </c>
      <c r="L23" s="221">
        <f t="shared" si="7"/>
        <v>0</v>
      </c>
      <c r="M23" s="220">
        <f t="shared" si="8"/>
        <v>0</v>
      </c>
      <c r="N23" s="220">
        <f t="shared" si="9"/>
        <v>0</v>
      </c>
      <c r="O23" s="249">
        <f t="shared" si="10"/>
        <v>0</v>
      </c>
      <c r="P23" s="258">
        <f t="shared" si="11"/>
        <v>0</v>
      </c>
      <c r="Q23" s="223">
        <f t="shared" si="12"/>
        <v>0</v>
      </c>
      <c r="R23" s="97">
        <f t="shared" si="13"/>
        <v>0</v>
      </c>
      <c r="S23" s="229">
        <f>IF(AND(LARGE('Sch A. Input'!$FL$15:$FL$67,COUNTIF('Sch A. Input'!$FL$15:$FL$67,"&gt;="&amp;F23))&lt;E23,F23&lt;&gt;0),"Leaver",J23-G23)</f>
        <v>0</v>
      </c>
      <c r="T23" s="229">
        <f>IF(AND(LARGE('Sch A. Input'!$FL$15:$FL$67,COUNTIF('Sch A. Input'!$FL$15:$FL$67,"&gt;="&amp;F23))&lt;E23,F23&lt;&gt;0),"Leaver",K23-H23)</f>
        <v>0</v>
      </c>
      <c r="U23" s="230">
        <f>IF(AND(LARGE('Sch A. Input'!$FL$15:$FL$67,COUNTIF('Sch A. Input'!$FL$15:$FL$67,"&gt;="&amp;F23))&lt;E23,F23&lt;&gt;0),"Leaver",L23-I23)</f>
        <v>0</v>
      </c>
      <c r="V23" s="230">
        <f>IF(AND(LARGE('Sch A. Input'!$FL$15:$FL$67,COUNTIF('Sch A. Input'!$FL$15:$FL$67,"&gt;="&amp;F23))&lt;E23,F23&lt;&gt;0),"Leaver",IFERROR(S23/X23*$M$9,0))</f>
        <v>0</v>
      </c>
      <c r="W23" s="230">
        <f>IF(AND(LARGE('Sch A. Input'!$FL$15:$FL$67,COUNTIF('Sch A. Input'!$FL$15:$FL$67,"&gt;="&amp;F23))&lt;E23,F23&lt;&gt;0),"Leaver",V23+T23)</f>
        <v>0</v>
      </c>
      <c r="X23" s="254">
        <f>IF(AND(LARGE('Sch A. Input'!$FL$15:$FL$67,COUNTIF('Sch A. Input'!$FL$15:$FL$67,"&gt;="&amp;F23))&lt;E23,F23&lt;&gt;0),"Leaver",IF(OR(D23="",D23&gt;$L$11,($L$11-7)&lt;$K$9),0,(E23+1-D23)/7-1))</f>
        <v>0</v>
      </c>
      <c r="Y23" s="255">
        <f>IF(AND(LARGE('Sch A. Input'!$FL$15:$FL$67,COUNTIF('Sch A. Input'!$FL$15:$FL$67,"&gt;="&amp;F23))&lt;E23,F23&lt;&gt;0),"Leaver",IFERROR(IF((S23/$X23*$M$9+T23)&gt;900000,"YES","NO"),0))</f>
        <v>0</v>
      </c>
      <c r="Z23" s="217">
        <f>IF(AND(LARGE('Sch A. Input'!$FL$15:$FL$67,COUNTIF('Sch A. Input'!$FL$15:$FL$67,"&gt;="&amp;F23))&lt;E23,F23&lt;&gt;0),"Leaver",IFERROR(IF(Y23="Yes",MIN($U23*(74000/900000),74000),(SUMPRODUCT(--((MIN(W23,900000))&gt;$C$9:$C$12),((MIN(W23,900000))-$C$9:$C$12),$H$9:$H$12))-((1-(X23/$M$9))*(SUMPRODUCT(--((MIN(V23,900000))&gt;$C$9:$C$12),((MIN(V23,900000))-$C$9:$C$12),$H$9:$H$12)))),0))</f>
        <v>0</v>
      </c>
      <c r="AA23" s="165">
        <f>IF(AND(LARGE('Sch A. Input'!$FL$15:$FL$67,COUNTIF('Sch A. Input'!$FL$15:$FL$67,"&gt;="&amp;F23))&lt;E23,F23&lt;&gt;0),"Leaver",IFERROR(Z23/U23,0))</f>
        <v>0</v>
      </c>
      <c r="AB23" s="166">
        <f>IF(AND(LARGE('Sch A. Input'!$FL$15:$FL$67,COUNTIF('Sch A. Input'!$FL$15:$FL$67,"&gt;="&amp;F23))&lt;E23,F23&lt;&gt;0),"Leaver",Q23-Z23)</f>
        <v>0</v>
      </c>
      <c r="AC23" s="94">
        <f t="shared" si="14"/>
        <v>0</v>
      </c>
      <c r="BK23" s="2"/>
      <c r="BL23" s="2"/>
      <c r="CI23"/>
    </row>
    <row r="24" spans="2:87" x14ac:dyDescent="0.25">
      <c r="B24" s="70" t="str">
        <f>IF('Sch A. Input'!B22="","",'Sch A. Input'!B22)</f>
        <v/>
      </c>
      <c r="C24" s="75" t="str">
        <f>IF('Sch A. Input'!C22="","",'Sch A. Input'!C22)</f>
        <v/>
      </c>
      <c r="D24" s="71" t="str">
        <f>IF('Sch A. Input'!D22="","",'Sch A. Input'!D22)</f>
        <v/>
      </c>
      <c r="E24" s="71">
        <f>'Sch A. Input'!E22</f>
        <v>43548</v>
      </c>
      <c r="F24" s="71">
        <f>'Sch A. Input'!F22</f>
        <v>0</v>
      </c>
      <c r="G24" s="218">
        <f>SUMIFS('Sch A. Input'!H22:FJ22,'Sch A. Input'!$H$13:$FJ$13,$L$11,'Sch A. Input'!$H$14:$FJ$14,"Recurring")</f>
        <v>0</v>
      </c>
      <c r="H24" s="218">
        <f>SUMIFS('Sch A. Input'!H22:FJ22,'Sch A. Input'!$H$13:$FJ$13,$L$11,'Sch A. Input'!$H$14:$FJ$14,"One-time")</f>
        <v>0</v>
      </c>
      <c r="I24" s="219">
        <f t="shared" si="6"/>
        <v>0</v>
      </c>
      <c r="J24" s="220">
        <f>SUMIFS('Sch A. Input'!H22:FJ22,'Sch A. Input'!$H$14:$FJ$14,"Recurring",'Sch A. Input'!$H$13:$FJ$13,"&lt;="&amp;'Sch D. Workings'!$L$11)</f>
        <v>0</v>
      </c>
      <c r="K24" s="220">
        <f>SUMIFS('Sch A. Input'!H22:FJ22,'Sch A. Input'!$H$14:$FJ$14,"One-time",'Sch A. Input'!$H$13:$FJ$13,"&lt;="&amp;'Sch D. Workings'!$L$11)</f>
        <v>0</v>
      </c>
      <c r="L24" s="221">
        <f t="shared" si="7"/>
        <v>0</v>
      </c>
      <c r="M24" s="220">
        <f t="shared" si="8"/>
        <v>0</v>
      </c>
      <c r="N24" s="220">
        <f t="shared" si="9"/>
        <v>0</v>
      </c>
      <c r="O24" s="249">
        <f t="shared" si="10"/>
        <v>0</v>
      </c>
      <c r="P24" s="258">
        <f t="shared" si="11"/>
        <v>0</v>
      </c>
      <c r="Q24" s="223">
        <f t="shared" si="12"/>
        <v>0</v>
      </c>
      <c r="R24" s="97">
        <f t="shared" si="13"/>
        <v>0</v>
      </c>
      <c r="S24" s="229">
        <f>IF(AND(LARGE('Sch A. Input'!$FL$15:$FL$67,COUNTIF('Sch A. Input'!$FL$15:$FL$67,"&gt;="&amp;F24))&lt;E24,F24&lt;&gt;0),"Leaver",J24-G24)</f>
        <v>0</v>
      </c>
      <c r="T24" s="229">
        <f>IF(AND(LARGE('Sch A. Input'!$FL$15:$FL$67,COUNTIF('Sch A. Input'!$FL$15:$FL$67,"&gt;="&amp;F24))&lt;E24,F24&lt;&gt;0),"Leaver",K24-H24)</f>
        <v>0</v>
      </c>
      <c r="U24" s="230">
        <f>IF(AND(LARGE('Sch A. Input'!$FL$15:$FL$67,COUNTIF('Sch A. Input'!$FL$15:$FL$67,"&gt;="&amp;F24))&lt;E24,F24&lt;&gt;0),"Leaver",L24-I24)</f>
        <v>0</v>
      </c>
      <c r="V24" s="230">
        <f>IF(AND(LARGE('Sch A. Input'!$FL$15:$FL$67,COUNTIF('Sch A. Input'!$FL$15:$FL$67,"&gt;="&amp;F24))&lt;E24,F24&lt;&gt;0),"Leaver",IFERROR(S24/X24*$M$9,0))</f>
        <v>0</v>
      </c>
      <c r="W24" s="230">
        <f>IF(AND(LARGE('Sch A. Input'!$FL$15:$FL$67,COUNTIF('Sch A. Input'!$FL$15:$FL$67,"&gt;="&amp;F24))&lt;E24,F24&lt;&gt;0),"Leaver",V24+T24)</f>
        <v>0</v>
      </c>
      <c r="X24" s="254">
        <f>IF(AND(LARGE('Sch A. Input'!$FL$15:$FL$67,COUNTIF('Sch A. Input'!$FL$15:$FL$67,"&gt;="&amp;F24))&lt;E24,F24&lt;&gt;0),"Leaver",IF(OR(D24="",D24&gt;$L$11,($L$11-7)&lt;$K$9),0,(E24+1-D24)/7-1))</f>
        <v>0</v>
      </c>
      <c r="Y24" s="255">
        <f>IF(AND(LARGE('Sch A. Input'!$FL$15:$FL$67,COUNTIF('Sch A. Input'!$FL$15:$FL$67,"&gt;="&amp;F24))&lt;E24,F24&lt;&gt;0),"Leaver",IFERROR(IF((S24/$X24*$M$9+T24)&gt;900000,"YES","NO"),0))</f>
        <v>0</v>
      </c>
      <c r="Z24" s="217">
        <f>IF(AND(LARGE('Sch A. Input'!$FL$15:$FL$67,COUNTIF('Sch A. Input'!$FL$15:$FL$67,"&gt;="&amp;F24))&lt;E24,F24&lt;&gt;0),"Leaver",IFERROR(IF(Y24="Yes",MIN($U24*(74000/900000),74000),(SUMPRODUCT(--((MIN(W24,900000))&gt;$C$9:$C$12),((MIN(W24,900000))-$C$9:$C$12),$H$9:$H$12))-((1-(X24/$M$9))*(SUMPRODUCT(--((MIN(V24,900000))&gt;$C$9:$C$12),((MIN(V24,900000))-$C$9:$C$12),$H$9:$H$12)))),0))</f>
        <v>0</v>
      </c>
      <c r="AA24" s="165">
        <f>IF(AND(LARGE('Sch A. Input'!$FL$15:$FL$67,COUNTIF('Sch A. Input'!$FL$15:$FL$67,"&gt;="&amp;F24))&lt;E24,F24&lt;&gt;0),"Leaver",IFERROR(Z24/U24,0))</f>
        <v>0</v>
      </c>
      <c r="AB24" s="166">
        <f>IF(AND(LARGE('Sch A. Input'!$FL$15:$FL$67,COUNTIF('Sch A. Input'!$FL$15:$FL$67,"&gt;="&amp;F24))&lt;E24,F24&lt;&gt;0),"Leaver",Q24-Z24)</f>
        <v>0</v>
      </c>
      <c r="AC24" s="94">
        <f t="shared" si="14"/>
        <v>0</v>
      </c>
      <c r="BK24" s="2"/>
      <c r="BL24" s="2"/>
      <c r="CI24"/>
    </row>
    <row r="25" spans="2:87" x14ac:dyDescent="0.25">
      <c r="B25" s="70" t="str">
        <f>IF('Sch A. Input'!B23="","",'Sch A. Input'!B23)</f>
        <v/>
      </c>
      <c r="C25" s="75" t="str">
        <f>IF('Sch A. Input'!C23="","",'Sch A. Input'!C23)</f>
        <v/>
      </c>
      <c r="D25" s="71" t="str">
        <f>IF('Sch A. Input'!D23="","",'Sch A. Input'!D23)</f>
        <v/>
      </c>
      <c r="E25" s="71">
        <f>'Sch A. Input'!E23</f>
        <v>43548</v>
      </c>
      <c r="F25" s="71">
        <f>'Sch A. Input'!F23</f>
        <v>0</v>
      </c>
      <c r="G25" s="218">
        <f>SUMIFS('Sch A. Input'!H23:FJ23,'Sch A. Input'!$H$13:$FJ$13,$L$11,'Sch A. Input'!$H$14:$FJ$14,"Recurring")</f>
        <v>0</v>
      </c>
      <c r="H25" s="218">
        <f>SUMIFS('Sch A. Input'!H23:FJ23,'Sch A. Input'!$H$13:$FJ$13,$L$11,'Sch A. Input'!$H$14:$FJ$14,"One-time")</f>
        <v>0</v>
      </c>
      <c r="I25" s="219">
        <f t="shared" si="6"/>
        <v>0</v>
      </c>
      <c r="J25" s="220">
        <f>SUMIFS('Sch A. Input'!H23:FJ23,'Sch A. Input'!$H$14:$FJ$14,"Recurring",'Sch A. Input'!$H$13:$FJ$13,"&lt;="&amp;'Sch D. Workings'!$L$11)</f>
        <v>0</v>
      </c>
      <c r="K25" s="220">
        <f>SUMIFS('Sch A. Input'!H23:FJ23,'Sch A. Input'!$H$14:$FJ$14,"One-time",'Sch A. Input'!$H$13:$FJ$13,"&lt;="&amp;'Sch D. Workings'!$L$11)</f>
        <v>0</v>
      </c>
      <c r="L25" s="221">
        <f t="shared" si="7"/>
        <v>0</v>
      </c>
      <c r="M25" s="220">
        <f t="shared" si="8"/>
        <v>0</v>
      </c>
      <c r="N25" s="220">
        <f t="shared" si="9"/>
        <v>0</v>
      </c>
      <c r="O25" s="249">
        <f t="shared" si="10"/>
        <v>0</v>
      </c>
      <c r="P25" s="258">
        <f t="shared" si="11"/>
        <v>0</v>
      </c>
      <c r="Q25" s="223">
        <f t="shared" si="12"/>
        <v>0</v>
      </c>
      <c r="R25" s="97">
        <f t="shared" si="13"/>
        <v>0</v>
      </c>
      <c r="S25" s="229">
        <f>IF(AND(LARGE('Sch A. Input'!$FL$15:$FL$67,COUNTIF('Sch A. Input'!$FL$15:$FL$67,"&gt;="&amp;F25))&lt;E25,F25&lt;&gt;0),"Leaver",J25-G25)</f>
        <v>0</v>
      </c>
      <c r="T25" s="229">
        <f>IF(AND(LARGE('Sch A. Input'!$FL$15:$FL$67,COUNTIF('Sch A. Input'!$FL$15:$FL$67,"&gt;="&amp;F25))&lt;E25,F25&lt;&gt;0),"Leaver",K25-H25)</f>
        <v>0</v>
      </c>
      <c r="U25" s="230">
        <f>IF(AND(LARGE('Sch A. Input'!$FL$15:$FL$67,COUNTIF('Sch A. Input'!$FL$15:$FL$67,"&gt;="&amp;F25))&lt;E25,F25&lt;&gt;0),"Leaver",L25-I25)</f>
        <v>0</v>
      </c>
      <c r="V25" s="230">
        <f>IF(AND(LARGE('Sch A. Input'!$FL$15:$FL$67,COUNTIF('Sch A. Input'!$FL$15:$FL$67,"&gt;="&amp;F25))&lt;E25,F25&lt;&gt;0),"Leaver",IFERROR(S25/X25*$M$9,0))</f>
        <v>0</v>
      </c>
      <c r="W25" s="230">
        <f>IF(AND(LARGE('Sch A. Input'!$FL$15:$FL$67,COUNTIF('Sch A. Input'!$FL$15:$FL$67,"&gt;="&amp;F25))&lt;E25,F25&lt;&gt;0),"Leaver",V25+T25)</f>
        <v>0</v>
      </c>
      <c r="X25" s="254">
        <f>IF(AND(LARGE('Sch A. Input'!$FL$15:$FL$67,COUNTIF('Sch A. Input'!$FL$15:$FL$67,"&gt;="&amp;F25))&lt;E25,F25&lt;&gt;0),"Leaver",IF(OR(D25="",D25&gt;$L$11,($L$11-7)&lt;$K$9),0,(E25+1-D25)/7-1))</f>
        <v>0</v>
      </c>
      <c r="Y25" s="255">
        <f>IF(AND(LARGE('Sch A. Input'!$FL$15:$FL$67,COUNTIF('Sch A. Input'!$FL$15:$FL$67,"&gt;="&amp;F25))&lt;E25,F25&lt;&gt;0),"Leaver",IFERROR(IF((S25/$X25*$M$9+T25)&gt;900000,"YES","NO"),0))</f>
        <v>0</v>
      </c>
      <c r="Z25" s="217">
        <f>IF(AND(LARGE('Sch A. Input'!$FL$15:$FL$67,COUNTIF('Sch A. Input'!$FL$15:$FL$67,"&gt;="&amp;F25))&lt;E25,F25&lt;&gt;0),"Leaver",IFERROR(IF(Y25="Yes",MIN($U25*(74000/900000),74000),(SUMPRODUCT(--((MIN(W25,900000))&gt;$C$9:$C$12),((MIN(W25,900000))-$C$9:$C$12),$H$9:$H$12))-((1-(X25/$M$9))*(SUMPRODUCT(--((MIN(V25,900000))&gt;$C$9:$C$12),((MIN(V25,900000))-$C$9:$C$12),$H$9:$H$12)))),0))</f>
        <v>0</v>
      </c>
      <c r="AA25" s="165">
        <f>IF(AND(LARGE('Sch A. Input'!$FL$15:$FL$67,COUNTIF('Sch A. Input'!$FL$15:$FL$67,"&gt;="&amp;F25))&lt;E25,F25&lt;&gt;0),"Leaver",IFERROR(Z25/U25,0))</f>
        <v>0</v>
      </c>
      <c r="AB25" s="166">
        <f>IF(AND(LARGE('Sch A. Input'!$FL$15:$FL$67,COUNTIF('Sch A. Input'!$FL$15:$FL$67,"&gt;="&amp;F25))&lt;E25,F25&lt;&gt;0),"Leaver",Q25-Z25)</f>
        <v>0</v>
      </c>
      <c r="AC25" s="94">
        <f t="shared" si="14"/>
        <v>0</v>
      </c>
      <c r="BK25" s="2"/>
      <c r="BL25" s="2"/>
      <c r="CI25"/>
    </row>
    <row r="26" spans="2:87" x14ac:dyDescent="0.25">
      <c r="B26" s="70" t="str">
        <f>IF('Sch A. Input'!B24="","",'Sch A. Input'!B24)</f>
        <v/>
      </c>
      <c r="C26" s="75" t="str">
        <f>IF('Sch A. Input'!C24="","",'Sch A. Input'!C24)</f>
        <v/>
      </c>
      <c r="D26" s="71" t="str">
        <f>IF('Sch A. Input'!D24="","",'Sch A. Input'!D24)</f>
        <v/>
      </c>
      <c r="E26" s="71">
        <f>'Sch A. Input'!E24</f>
        <v>43548</v>
      </c>
      <c r="F26" s="71">
        <f>'Sch A. Input'!F24</f>
        <v>0</v>
      </c>
      <c r="G26" s="218">
        <f>SUMIFS('Sch A. Input'!H24:FJ24,'Sch A. Input'!$H$13:$FJ$13,$L$11,'Sch A. Input'!$H$14:$FJ$14,"Recurring")</f>
        <v>0</v>
      </c>
      <c r="H26" s="218">
        <f>SUMIFS('Sch A. Input'!H24:FJ24,'Sch A. Input'!$H$13:$FJ$13,$L$11,'Sch A. Input'!$H$14:$FJ$14,"One-time")</f>
        <v>0</v>
      </c>
      <c r="I26" s="219">
        <f t="shared" si="6"/>
        <v>0</v>
      </c>
      <c r="J26" s="220">
        <f>SUMIFS('Sch A. Input'!H24:FJ24,'Sch A. Input'!$H$14:$FJ$14,"Recurring",'Sch A. Input'!$H$13:$FJ$13,"&lt;="&amp;'Sch D. Workings'!$L$11)</f>
        <v>0</v>
      </c>
      <c r="K26" s="220">
        <f>SUMIFS('Sch A. Input'!H24:FJ24,'Sch A. Input'!$H$14:$FJ$14,"One-time",'Sch A. Input'!$H$13:$FJ$13,"&lt;="&amp;'Sch D. Workings'!$L$11)</f>
        <v>0</v>
      </c>
      <c r="L26" s="221">
        <f t="shared" si="7"/>
        <v>0</v>
      </c>
      <c r="M26" s="220">
        <f t="shared" si="8"/>
        <v>0</v>
      </c>
      <c r="N26" s="220">
        <f t="shared" si="9"/>
        <v>0</v>
      </c>
      <c r="O26" s="249">
        <f t="shared" si="10"/>
        <v>0</v>
      </c>
      <c r="P26" s="258">
        <f t="shared" si="11"/>
        <v>0</v>
      </c>
      <c r="Q26" s="223">
        <f t="shared" si="12"/>
        <v>0</v>
      </c>
      <c r="R26" s="97">
        <f t="shared" si="13"/>
        <v>0</v>
      </c>
      <c r="S26" s="229">
        <f>IF(AND(LARGE('Sch A. Input'!$FL$15:$FL$67,COUNTIF('Sch A. Input'!$FL$15:$FL$67,"&gt;="&amp;F26))&lt;E26,F26&lt;&gt;0),"Leaver",J26-G26)</f>
        <v>0</v>
      </c>
      <c r="T26" s="229">
        <f>IF(AND(LARGE('Sch A. Input'!$FL$15:$FL$67,COUNTIF('Sch A. Input'!$FL$15:$FL$67,"&gt;="&amp;F26))&lt;E26,F26&lt;&gt;0),"Leaver",K26-H26)</f>
        <v>0</v>
      </c>
      <c r="U26" s="230">
        <f>IF(AND(LARGE('Sch A. Input'!$FL$15:$FL$67,COUNTIF('Sch A. Input'!$FL$15:$FL$67,"&gt;="&amp;F26))&lt;E26,F26&lt;&gt;0),"Leaver",L26-I26)</f>
        <v>0</v>
      </c>
      <c r="V26" s="230">
        <f>IF(AND(LARGE('Sch A. Input'!$FL$15:$FL$67,COUNTIF('Sch A. Input'!$FL$15:$FL$67,"&gt;="&amp;F26))&lt;E26,F26&lt;&gt;0),"Leaver",IFERROR(S26/X26*$M$9,0))</f>
        <v>0</v>
      </c>
      <c r="W26" s="230">
        <f>IF(AND(LARGE('Sch A. Input'!$FL$15:$FL$67,COUNTIF('Sch A. Input'!$FL$15:$FL$67,"&gt;="&amp;F26))&lt;E26,F26&lt;&gt;0),"Leaver",V26+T26)</f>
        <v>0</v>
      </c>
      <c r="X26" s="254">
        <f>IF(AND(LARGE('Sch A. Input'!$FL$15:$FL$67,COUNTIF('Sch A. Input'!$FL$15:$FL$67,"&gt;="&amp;F26))&lt;E26,F26&lt;&gt;0),"Leaver",IF(OR(D26="",D26&gt;$L$11,($L$11-7)&lt;$K$9),0,(E26+1-D26)/7-1))</f>
        <v>0</v>
      </c>
      <c r="Y26" s="255">
        <f>IF(AND(LARGE('Sch A. Input'!$FL$15:$FL$67,COUNTIF('Sch A. Input'!$FL$15:$FL$67,"&gt;="&amp;F26))&lt;E26,F26&lt;&gt;0),"Leaver",IFERROR(IF((S26/$X26*$M$9+T26)&gt;900000,"YES","NO"),0))</f>
        <v>0</v>
      </c>
      <c r="Z26" s="217">
        <f>IF(AND(LARGE('Sch A. Input'!$FL$15:$FL$67,COUNTIF('Sch A. Input'!$FL$15:$FL$67,"&gt;="&amp;F26))&lt;E26,F26&lt;&gt;0),"Leaver",IFERROR(IF(Y26="Yes",MIN($U26*(74000/900000),74000),(SUMPRODUCT(--((MIN(W26,900000))&gt;$C$9:$C$12),((MIN(W26,900000))-$C$9:$C$12),$H$9:$H$12))-((1-(X26/$M$9))*(SUMPRODUCT(--((MIN(V26,900000))&gt;$C$9:$C$12),((MIN(V26,900000))-$C$9:$C$12),$H$9:$H$12)))),0))</f>
        <v>0</v>
      </c>
      <c r="AA26" s="165">
        <f>IF(AND(LARGE('Sch A. Input'!$FL$15:$FL$67,COUNTIF('Sch A. Input'!$FL$15:$FL$67,"&gt;="&amp;F26))&lt;E26,F26&lt;&gt;0),"Leaver",IFERROR(Z26/U26,0))</f>
        <v>0</v>
      </c>
      <c r="AB26" s="166">
        <f>IF(AND(LARGE('Sch A. Input'!$FL$15:$FL$67,COUNTIF('Sch A. Input'!$FL$15:$FL$67,"&gt;="&amp;F26))&lt;E26,F26&lt;&gt;0),"Leaver",Q26-Z26)</f>
        <v>0</v>
      </c>
      <c r="AC26" s="94">
        <f t="shared" si="14"/>
        <v>0</v>
      </c>
      <c r="BK26" s="2"/>
      <c r="BL26" s="2"/>
      <c r="CI26"/>
    </row>
    <row r="27" spans="2:87" x14ac:dyDescent="0.25">
      <c r="B27" s="70" t="str">
        <f>IF('Sch A. Input'!B25="","",'Sch A. Input'!B25)</f>
        <v/>
      </c>
      <c r="C27" s="75" t="str">
        <f>IF('Sch A. Input'!C25="","",'Sch A. Input'!C25)</f>
        <v/>
      </c>
      <c r="D27" s="71" t="str">
        <f>IF('Sch A. Input'!D25="","",'Sch A. Input'!D25)</f>
        <v/>
      </c>
      <c r="E27" s="71">
        <f>'Sch A. Input'!E25</f>
        <v>43548</v>
      </c>
      <c r="F27" s="71">
        <f>'Sch A. Input'!F25</f>
        <v>0</v>
      </c>
      <c r="G27" s="218">
        <f>SUMIFS('Sch A. Input'!H25:FJ25,'Sch A. Input'!$H$13:$FJ$13,$L$11,'Sch A. Input'!$H$14:$FJ$14,"Recurring")</f>
        <v>0</v>
      </c>
      <c r="H27" s="218">
        <f>SUMIFS('Sch A. Input'!H25:FJ25,'Sch A. Input'!$H$13:$FJ$13,$L$11,'Sch A. Input'!$H$14:$FJ$14,"One-time")</f>
        <v>0</v>
      </c>
      <c r="I27" s="219">
        <f t="shared" si="6"/>
        <v>0</v>
      </c>
      <c r="J27" s="220">
        <f>SUMIFS('Sch A. Input'!H25:FJ25,'Sch A. Input'!$H$14:$FJ$14,"Recurring",'Sch A. Input'!$H$13:$FJ$13,"&lt;="&amp;'Sch D. Workings'!$L$11)</f>
        <v>0</v>
      </c>
      <c r="K27" s="220">
        <f>SUMIFS('Sch A. Input'!H25:FJ25,'Sch A. Input'!$H$14:$FJ$14,"One-time",'Sch A. Input'!$H$13:$FJ$13,"&lt;="&amp;'Sch D. Workings'!$L$11)</f>
        <v>0</v>
      </c>
      <c r="L27" s="221">
        <f t="shared" si="7"/>
        <v>0</v>
      </c>
      <c r="M27" s="220">
        <f t="shared" si="8"/>
        <v>0</v>
      </c>
      <c r="N27" s="220">
        <f t="shared" si="9"/>
        <v>0</v>
      </c>
      <c r="O27" s="249">
        <f t="shared" si="10"/>
        <v>0</v>
      </c>
      <c r="P27" s="258">
        <f t="shared" si="11"/>
        <v>0</v>
      </c>
      <c r="Q27" s="223">
        <f t="shared" si="12"/>
        <v>0</v>
      </c>
      <c r="R27" s="97">
        <f t="shared" si="13"/>
        <v>0</v>
      </c>
      <c r="S27" s="229">
        <f>IF(AND(LARGE('Sch A. Input'!$FL$15:$FL$67,COUNTIF('Sch A. Input'!$FL$15:$FL$67,"&gt;="&amp;F27))&lt;E27,F27&lt;&gt;0),"Leaver",J27-G27)</f>
        <v>0</v>
      </c>
      <c r="T27" s="229">
        <f>IF(AND(LARGE('Sch A. Input'!$FL$15:$FL$67,COUNTIF('Sch A. Input'!$FL$15:$FL$67,"&gt;="&amp;F27))&lt;E27,F27&lt;&gt;0),"Leaver",K27-H27)</f>
        <v>0</v>
      </c>
      <c r="U27" s="230">
        <f>IF(AND(LARGE('Sch A. Input'!$FL$15:$FL$67,COUNTIF('Sch A. Input'!$FL$15:$FL$67,"&gt;="&amp;F27))&lt;E27,F27&lt;&gt;0),"Leaver",L27-I27)</f>
        <v>0</v>
      </c>
      <c r="V27" s="230">
        <f>IF(AND(LARGE('Sch A. Input'!$FL$15:$FL$67,COUNTIF('Sch A. Input'!$FL$15:$FL$67,"&gt;="&amp;F27))&lt;E27,F27&lt;&gt;0),"Leaver",IFERROR(S27/X27*$M$9,0))</f>
        <v>0</v>
      </c>
      <c r="W27" s="230">
        <f>IF(AND(LARGE('Sch A. Input'!$FL$15:$FL$67,COUNTIF('Sch A. Input'!$FL$15:$FL$67,"&gt;="&amp;F27))&lt;E27,F27&lt;&gt;0),"Leaver",V27+T27)</f>
        <v>0</v>
      </c>
      <c r="X27" s="254">
        <f>IF(AND(LARGE('Sch A. Input'!$FL$15:$FL$67,COUNTIF('Sch A. Input'!$FL$15:$FL$67,"&gt;="&amp;F27))&lt;E27,F27&lt;&gt;0),"Leaver",IF(OR(D27="",D27&gt;$L$11,($L$11-7)&lt;$K$9),0,(E27+1-D27)/7-1))</f>
        <v>0</v>
      </c>
      <c r="Y27" s="255">
        <f>IF(AND(LARGE('Sch A. Input'!$FL$15:$FL$67,COUNTIF('Sch A. Input'!$FL$15:$FL$67,"&gt;="&amp;F27))&lt;E27,F27&lt;&gt;0),"Leaver",IFERROR(IF((S27/$X27*$M$9+T27)&gt;900000,"YES","NO"),0))</f>
        <v>0</v>
      </c>
      <c r="Z27" s="217">
        <f>IF(AND(LARGE('Sch A. Input'!$FL$15:$FL$67,COUNTIF('Sch A. Input'!$FL$15:$FL$67,"&gt;="&amp;F27))&lt;E27,F27&lt;&gt;0),"Leaver",IFERROR(IF(Y27="Yes",MIN($U27*(74000/900000),74000),(SUMPRODUCT(--((MIN(W27,900000))&gt;$C$9:$C$12),((MIN(W27,900000))-$C$9:$C$12),$H$9:$H$12))-((1-(X27/$M$9))*(SUMPRODUCT(--((MIN(V27,900000))&gt;$C$9:$C$12),((MIN(V27,900000))-$C$9:$C$12),$H$9:$H$12)))),0))</f>
        <v>0</v>
      </c>
      <c r="AA27" s="165">
        <f>IF(AND(LARGE('Sch A. Input'!$FL$15:$FL$67,COUNTIF('Sch A. Input'!$FL$15:$FL$67,"&gt;="&amp;F27))&lt;E27,F27&lt;&gt;0),"Leaver",IFERROR(Z27/U27,0))</f>
        <v>0</v>
      </c>
      <c r="AB27" s="166">
        <f>IF(AND(LARGE('Sch A. Input'!$FL$15:$FL$67,COUNTIF('Sch A. Input'!$FL$15:$FL$67,"&gt;="&amp;F27))&lt;E27,F27&lt;&gt;0),"Leaver",Q27-Z27)</f>
        <v>0</v>
      </c>
      <c r="AC27" s="94">
        <f t="shared" si="14"/>
        <v>0</v>
      </c>
      <c r="BK27" s="2"/>
      <c r="BL27" s="2"/>
      <c r="CI27"/>
    </row>
    <row r="28" spans="2:87" x14ac:dyDescent="0.25">
      <c r="B28" s="70" t="str">
        <f>IF('Sch A. Input'!B26="","",'Sch A. Input'!B26)</f>
        <v/>
      </c>
      <c r="C28" s="75" t="str">
        <f>IF('Sch A. Input'!C26="","",'Sch A. Input'!C26)</f>
        <v/>
      </c>
      <c r="D28" s="71" t="str">
        <f>IF('Sch A. Input'!D26="","",'Sch A. Input'!D26)</f>
        <v/>
      </c>
      <c r="E28" s="71">
        <f>'Sch A. Input'!E26</f>
        <v>43548</v>
      </c>
      <c r="F28" s="71">
        <f>'Sch A. Input'!F26</f>
        <v>0</v>
      </c>
      <c r="G28" s="218">
        <f>SUMIFS('Sch A. Input'!H26:FJ26,'Sch A. Input'!$H$13:$FJ$13,$L$11,'Sch A. Input'!$H$14:$FJ$14,"Recurring")</f>
        <v>0</v>
      </c>
      <c r="H28" s="218">
        <f>SUMIFS('Sch A. Input'!H26:FJ26,'Sch A. Input'!$H$13:$FJ$13,$L$11,'Sch A. Input'!$H$14:$FJ$14,"One-time")</f>
        <v>0</v>
      </c>
      <c r="I28" s="219">
        <f t="shared" si="6"/>
        <v>0</v>
      </c>
      <c r="J28" s="220">
        <f>SUMIFS('Sch A. Input'!H26:FJ26,'Sch A. Input'!$H$14:$FJ$14,"Recurring",'Sch A. Input'!$H$13:$FJ$13,"&lt;="&amp;'Sch D. Workings'!$L$11)</f>
        <v>0</v>
      </c>
      <c r="K28" s="220">
        <f>SUMIFS('Sch A. Input'!H26:FJ26,'Sch A. Input'!$H$14:$FJ$14,"One-time",'Sch A. Input'!$H$13:$FJ$13,"&lt;="&amp;'Sch D. Workings'!$L$11)</f>
        <v>0</v>
      </c>
      <c r="L28" s="221">
        <f t="shared" si="7"/>
        <v>0</v>
      </c>
      <c r="M28" s="220">
        <f t="shared" si="8"/>
        <v>0</v>
      </c>
      <c r="N28" s="220">
        <f t="shared" si="9"/>
        <v>0</v>
      </c>
      <c r="O28" s="249">
        <f t="shared" si="10"/>
        <v>0</v>
      </c>
      <c r="P28" s="258">
        <f t="shared" si="11"/>
        <v>0</v>
      </c>
      <c r="Q28" s="223">
        <f t="shared" si="12"/>
        <v>0</v>
      </c>
      <c r="R28" s="97">
        <f t="shared" si="13"/>
        <v>0</v>
      </c>
      <c r="S28" s="229">
        <f>IF(AND(LARGE('Sch A. Input'!$FL$15:$FL$67,COUNTIF('Sch A. Input'!$FL$15:$FL$67,"&gt;="&amp;F28))&lt;E28,F28&lt;&gt;0),"Leaver",J28-G28)</f>
        <v>0</v>
      </c>
      <c r="T28" s="229">
        <f>IF(AND(LARGE('Sch A. Input'!$FL$15:$FL$67,COUNTIF('Sch A. Input'!$FL$15:$FL$67,"&gt;="&amp;F28))&lt;E28,F28&lt;&gt;0),"Leaver",K28-H28)</f>
        <v>0</v>
      </c>
      <c r="U28" s="230">
        <f>IF(AND(LARGE('Sch A. Input'!$FL$15:$FL$67,COUNTIF('Sch A. Input'!$FL$15:$FL$67,"&gt;="&amp;F28))&lt;E28,F28&lt;&gt;0),"Leaver",L28-I28)</f>
        <v>0</v>
      </c>
      <c r="V28" s="230">
        <f>IF(AND(LARGE('Sch A. Input'!$FL$15:$FL$67,COUNTIF('Sch A. Input'!$FL$15:$FL$67,"&gt;="&amp;F28))&lt;E28,F28&lt;&gt;0),"Leaver",IFERROR(S28/X28*$M$9,0))</f>
        <v>0</v>
      </c>
      <c r="W28" s="230">
        <f>IF(AND(LARGE('Sch A. Input'!$FL$15:$FL$67,COUNTIF('Sch A. Input'!$FL$15:$FL$67,"&gt;="&amp;F28))&lt;E28,F28&lt;&gt;0),"Leaver",V28+T28)</f>
        <v>0</v>
      </c>
      <c r="X28" s="254">
        <f>IF(AND(LARGE('Sch A. Input'!$FL$15:$FL$67,COUNTIF('Sch A. Input'!$FL$15:$FL$67,"&gt;="&amp;F28))&lt;E28,F28&lt;&gt;0),"Leaver",IF(OR(D28="",D28&gt;$L$11,($L$11-7)&lt;$K$9),0,(E28+1-D28)/7-1))</f>
        <v>0</v>
      </c>
      <c r="Y28" s="255">
        <f>IF(AND(LARGE('Sch A. Input'!$FL$15:$FL$67,COUNTIF('Sch A. Input'!$FL$15:$FL$67,"&gt;="&amp;F28))&lt;E28,F28&lt;&gt;0),"Leaver",IFERROR(IF((S28/$X28*$M$9+T28)&gt;900000,"YES","NO"),0))</f>
        <v>0</v>
      </c>
      <c r="Z28" s="217">
        <f>IF(AND(LARGE('Sch A. Input'!$FL$15:$FL$67,COUNTIF('Sch A. Input'!$FL$15:$FL$67,"&gt;="&amp;F28))&lt;E28,F28&lt;&gt;0),"Leaver",IFERROR(IF(Y28="Yes",MIN($U28*(74000/900000),74000),(SUMPRODUCT(--((MIN(W28,900000))&gt;$C$9:$C$12),((MIN(W28,900000))-$C$9:$C$12),$H$9:$H$12))-((1-(X28/$M$9))*(SUMPRODUCT(--((MIN(V28,900000))&gt;$C$9:$C$12),((MIN(V28,900000))-$C$9:$C$12),$H$9:$H$12)))),0))</f>
        <v>0</v>
      </c>
      <c r="AA28" s="165">
        <f>IF(AND(LARGE('Sch A. Input'!$FL$15:$FL$67,COUNTIF('Sch A. Input'!$FL$15:$FL$67,"&gt;="&amp;F28))&lt;E28,F28&lt;&gt;0),"Leaver",IFERROR(Z28/U28,0))</f>
        <v>0</v>
      </c>
      <c r="AB28" s="166">
        <f>IF(AND(LARGE('Sch A. Input'!$FL$15:$FL$67,COUNTIF('Sch A. Input'!$FL$15:$FL$67,"&gt;="&amp;F28))&lt;E28,F28&lt;&gt;0),"Leaver",Q28-Z28)</f>
        <v>0</v>
      </c>
      <c r="AC28" s="94">
        <f t="shared" si="14"/>
        <v>0</v>
      </c>
      <c r="BK28" s="2"/>
      <c r="BL28" s="2"/>
      <c r="CI28"/>
    </row>
    <row r="29" spans="2:87" x14ac:dyDescent="0.25">
      <c r="B29" s="70" t="str">
        <f>IF('Sch A. Input'!B27="","",'Sch A. Input'!B27)</f>
        <v/>
      </c>
      <c r="C29" s="75" t="str">
        <f>IF('Sch A. Input'!C27="","",'Sch A. Input'!C27)</f>
        <v/>
      </c>
      <c r="D29" s="71" t="str">
        <f>IF('Sch A. Input'!D27="","",'Sch A. Input'!D27)</f>
        <v/>
      </c>
      <c r="E29" s="71">
        <f>'Sch A. Input'!E27</f>
        <v>43548</v>
      </c>
      <c r="F29" s="71">
        <f>'Sch A. Input'!F27</f>
        <v>0</v>
      </c>
      <c r="G29" s="218">
        <f>SUMIFS('Sch A. Input'!H27:FJ27,'Sch A. Input'!$H$13:$FJ$13,$L$11,'Sch A. Input'!$H$14:$FJ$14,"Recurring")</f>
        <v>0</v>
      </c>
      <c r="H29" s="218">
        <f>SUMIFS('Sch A. Input'!H27:FJ27,'Sch A. Input'!$H$13:$FJ$13,$L$11,'Sch A. Input'!$H$14:$FJ$14,"One-time")</f>
        <v>0</v>
      </c>
      <c r="I29" s="219">
        <f t="shared" si="6"/>
        <v>0</v>
      </c>
      <c r="J29" s="220">
        <f>SUMIFS('Sch A. Input'!H27:FJ27,'Sch A. Input'!$H$14:$FJ$14,"Recurring",'Sch A. Input'!$H$13:$FJ$13,"&lt;="&amp;'Sch D. Workings'!$L$11)</f>
        <v>0</v>
      </c>
      <c r="K29" s="220">
        <f>SUMIFS('Sch A. Input'!H27:FJ27,'Sch A. Input'!$H$14:$FJ$14,"One-time",'Sch A. Input'!$H$13:$FJ$13,"&lt;="&amp;'Sch D. Workings'!$L$11)</f>
        <v>0</v>
      </c>
      <c r="L29" s="221">
        <f t="shared" si="7"/>
        <v>0</v>
      </c>
      <c r="M29" s="220">
        <f t="shared" si="8"/>
        <v>0</v>
      </c>
      <c r="N29" s="220">
        <f t="shared" si="9"/>
        <v>0</v>
      </c>
      <c r="O29" s="249">
        <f t="shared" si="10"/>
        <v>0</v>
      </c>
      <c r="P29" s="258">
        <f t="shared" si="11"/>
        <v>0</v>
      </c>
      <c r="Q29" s="223">
        <f t="shared" si="12"/>
        <v>0</v>
      </c>
      <c r="R29" s="97">
        <f t="shared" si="13"/>
        <v>0</v>
      </c>
      <c r="S29" s="229">
        <f>IF(AND(LARGE('Sch A. Input'!$FL$15:$FL$67,COUNTIF('Sch A. Input'!$FL$15:$FL$67,"&gt;="&amp;F29))&lt;E29,F29&lt;&gt;0),"Leaver",J29-G29)</f>
        <v>0</v>
      </c>
      <c r="T29" s="229">
        <f>IF(AND(LARGE('Sch A. Input'!$FL$15:$FL$67,COUNTIF('Sch A. Input'!$FL$15:$FL$67,"&gt;="&amp;F29))&lt;E29,F29&lt;&gt;0),"Leaver",K29-H29)</f>
        <v>0</v>
      </c>
      <c r="U29" s="230">
        <f>IF(AND(LARGE('Sch A. Input'!$FL$15:$FL$67,COUNTIF('Sch A. Input'!$FL$15:$FL$67,"&gt;="&amp;F29))&lt;E29,F29&lt;&gt;0),"Leaver",L29-I29)</f>
        <v>0</v>
      </c>
      <c r="V29" s="230">
        <f>IF(AND(LARGE('Sch A. Input'!$FL$15:$FL$67,COUNTIF('Sch A. Input'!$FL$15:$FL$67,"&gt;="&amp;F29))&lt;E29,F29&lt;&gt;0),"Leaver",IFERROR(S29/X29*$M$9,0))</f>
        <v>0</v>
      </c>
      <c r="W29" s="230">
        <f>IF(AND(LARGE('Sch A. Input'!$FL$15:$FL$67,COUNTIF('Sch A. Input'!$FL$15:$FL$67,"&gt;="&amp;F29))&lt;E29,F29&lt;&gt;0),"Leaver",V29+T29)</f>
        <v>0</v>
      </c>
      <c r="X29" s="254">
        <f>IF(AND(LARGE('Sch A. Input'!$FL$15:$FL$67,COUNTIF('Sch A. Input'!$FL$15:$FL$67,"&gt;="&amp;F29))&lt;E29,F29&lt;&gt;0),"Leaver",IF(OR(D29="",D29&gt;$L$11,($L$11-7)&lt;$K$9),0,(E29+1-D29)/7-1))</f>
        <v>0</v>
      </c>
      <c r="Y29" s="255">
        <f>IF(AND(LARGE('Sch A. Input'!$FL$15:$FL$67,COUNTIF('Sch A. Input'!$FL$15:$FL$67,"&gt;="&amp;F29))&lt;E29,F29&lt;&gt;0),"Leaver",IFERROR(IF((S29/$X29*$M$9+T29)&gt;900000,"YES","NO"),0))</f>
        <v>0</v>
      </c>
      <c r="Z29" s="217">
        <f>IF(AND(LARGE('Sch A. Input'!$FL$15:$FL$67,COUNTIF('Sch A. Input'!$FL$15:$FL$67,"&gt;="&amp;F29))&lt;E29,F29&lt;&gt;0),"Leaver",IFERROR(IF(Y29="Yes",MIN($U29*(74000/900000),74000),(SUMPRODUCT(--((MIN(W29,900000))&gt;$C$9:$C$12),((MIN(W29,900000))-$C$9:$C$12),$H$9:$H$12))-((1-(X29/$M$9))*(SUMPRODUCT(--((MIN(V29,900000))&gt;$C$9:$C$12),((MIN(V29,900000))-$C$9:$C$12),$H$9:$H$12)))),0))</f>
        <v>0</v>
      </c>
      <c r="AA29" s="165">
        <f>IF(AND(LARGE('Sch A. Input'!$FL$15:$FL$67,COUNTIF('Sch A. Input'!$FL$15:$FL$67,"&gt;="&amp;F29))&lt;E29,F29&lt;&gt;0),"Leaver",IFERROR(Z29/U29,0))</f>
        <v>0</v>
      </c>
      <c r="AB29" s="166">
        <f>IF(AND(LARGE('Sch A. Input'!$FL$15:$FL$67,COUNTIF('Sch A. Input'!$FL$15:$FL$67,"&gt;="&amp;F29))&lt;E29,F29&lt;&gt;0),"Leaver",Q29-Z29)</f>
        <v>0</v>
      </c>
      <c r="AC29" s="94">
        <f t="shared" si="14"/>
        <v>0</v>
      </c>
      <c r="BK29" s="2"/>
      <c r="BL29" s="2"/>
      <c r="CI29"/>
    </row>
    <row r="30" spans="2:87" x14ac:dyDescent="0.25">
      <c r="B30" s="70" t="str">
        <f>IF('Sch A. Input'!B28="","",'Sch A. Input'!B28)</f>
        <v/>
      </c>
      <c r="C30" s="75" t="str">
        <f>IF('Sch A. Input'!C28="","",'Sch A. Input'!C28)</f>
        <v/>
      </c>
      <c r="D30" s="71" t="str">
        <f>IF('Sch A. Input'!D28="","",'Sch A. Input'!D28)</f>
        <v/>
      </c>
      <c r="E30" s="71">
        <f>'Sch A. Input'!E28</f>
        <v>43548</v>
      </c>
      <c r="F30" s="71">
        <f>'Sch A. Input'!F28</f>
        <v>0</v>
      </c>
      <c r="G30" s="218">
        <f>SUMIFS('Sch A. Input'!H28:FJ28,'Sch A. Input'!$H$13:$FJ$13,$L$11,'Sch A. Input'!$H$14:$FJ$14,"Recurring")</f>
        <v>0</v>
      </c>
      <c r="H30" s="218">
        <f>SUMIFS('Sch A. Input'!H28:FJ28,'Sch A. Input'!$H$13:$FJ$13,$L$11,'Sch A. Input'!$H$14:$FJ$14,"One-time")</f>
        <v>0</v>
      </c>
      <c r="I30" s="219">
        <f t="shared" si="6"/>
        <v>0</v>
      </c>
      <c r="J30" s="220">
        <f>SUMIFS('Sch A. Input'!H28:FJ28,'Sch A. Input'!$H$14:$FJ$14,"Recurring",'Sch A. Input'!$H$13:$FJ$13,"&lt;="&amp;'Sch D. Workings'!$L$11)</f>
        <v>0</v>
      </c>
      <c r="K30" s="220">
        <f>SUMIFS('Sch A. Input'!H28:FJ28,'Sch A. Input'!$H$14:$FJ$14,"One-time",'Sch A. Input'!$H$13:$FJ$13,"&lt;="&amp;'Sch D. Workings'!$L$11)</f>
        <v>0</v>
      </c>
      <c r="L30" s="221">
        <f t="shared" si="7"/>
        <v>0</v>
      </c>
      <c r="M30" s="220">
        <f t="shared" si="8"/>
        <v>0</v>
      </c>
      <c r="N30" s="220">
        <f t="shared" si="9"/>
        <v>0</v>
      </c>
      <c r="O30" s="249">
        <f t="shared" si="10"/>
        <v>0</v>
      </c>
      <c r="P30" s="258">
        <f t="shared" si="11"/>
        <v>0</v>
      </c>
      <c r="Q30" s="223">
        <f t="shared" si="12"/>
        <v>0</v>
      </c>
      <c r="R30" s="97">
        <f t="shared" si="13"/>
        <v>0</v>
      </c>
      <c r="S30" s="229">
        <f>IF(AND(LARGE('Sch A. Input'!$FL$15:$FL$67,COUNTIF('Sch A. Input'!$FL$15:$FL$67,"&gt;="&amp;F30))&lt;E30,F30&lt;&gt;0),"Leaver",J30-G30)</f>
        <v>0</v>
      </c>
      <c r="T30" s="229">
        <f>IF(AND(LARGE('Sch A. Input'!$FL$15:$FL$67,COUNTIF('Sch A. Input'!$FL$15:$FL$67,"&gt;="&amp;F30))&lt;E30,F30&lt;&gt;0),"Leaver",K30-H30)</f>
        <v>0</v>
      </c>
      <c r="U30" s="230">
        <f>IF(AND(LARGE('Sch A. Input'!$FL$15:$FL$67,COUNTIF('Sch A. Input'!$FL$15:$FL$67,"&gt;="&amp;F30))&lt;E30,F30&lt;&gt;0),"Leaver",L30-I30)</f>
        <v>0</v>
      </c>
      <c r="V30" s="230">
        <f>IF(AND(LARGE('Sch A. Input'!$FL$15:$FL$67,COUNTIF('Sch A. Input'!$FL$15:$FL$67,"&gt;="&amp;F30))&lt;E30,F30&lt;&gt;0),"Leaver",IFERROR(S30/X30*$M$9,0))</f>
        <v>0</v>
      </c>
      <c r="W30" s="230">
        <f>IF(AND(LARGE('Sch A. Input'!$FL$15:$FL$67,COUNTIF('Sch A. Input'!$FL$15:$FL$67,"&gt;="&amp;F30))&lt;E30,F30&lt;&gt;0),"Leaver",V30+T30)</f>
        <v>0</v>
      </c>
      <c r="X30" s="254">
        <f>IF(AND(LARGE('Sch A. Input'!$FL$15:$FL$67,COUNTIF('Sch A. Input'!$FL$15:$FL$67,"&gt;="&amp;F30))&lt;E30,F30&lt;&gt;0),"Leaver",IF(OR(D30="",D30&gt;$L$11,($L$11-7)&lt;$K$9),0,(E30+1-D30)/7-1))</f>
        <v>0</v>
      </c>
      <c r="Y30" s="255">
        <f>IF(AND(LARGE('Sch A. Input'!$FL$15:$FL$67,COUNTIF('Sch A. Input'!$FL$15:$FL$67,"&gt;="&amp;F30))&lt;E30,F30&lt;&gt;0),"Leaver",IFERROR(IF((S30/$X30*$M$9+T30)&gt;900000,"YES","NO"),0))</f>
        <v>0</v>
      </c>
      <c r="Z30" s="217">
        <f>IF(AND(LARGE('Sch A. Input'!$FL$15:$FL$67,COUNTIF('Sch A. Input'!$FL$15:$FL$67,"&gt;="&amp;F30))&lt;E30,F30&lt;&gt;0),"Leaver",IFERROR(IF(Y30="Yes",MIN($U30*(74000/900000),74000),(SUMPRODUCT(--((MIN(W30,900000))&gt;$C$9:$C$12),((MIN(W30,900000))-$C$9:$C$12),$H$9:$H$12))-((1-(X30/$M$9))*(SUMPRODUCT(--((MIN(V30,900000))&gt;$C$9:$C$12),((MIN(V30,900000))-$C$9:$C$12),$H$9:$H$12)))),0))</f>
        <v>0</v>
      </c>
      <c r="AA30" s="165">
        <f>IF(AND(LARGE('Sch A. Input'!$FL$15:$FL$67,COUNTIF('Sch A. Input'!$FL$15:$FL$67,"&gt;="&amp;F30))&lt;E30,F30&lt;&gt;0),"Leaver",IFERROR(Z30/U30,0))</f>
        <v>0</v>
      </c>
      <c r="AB30" s="166">
        <f>IF(AND(LARGE('Sch A. Input'!$FL$15:$FL$67,COUNTIF('Sch A. Input'!$FL$15:$FL$67,"&gt;="&amp;F30))&lt;E30,F30&lt;&gt;0),"Leaver",Q30-Z30)</f>
        <v>0</v>
      </c>
      <c r="AC30" s="94">
        <f t="shared" si="14"/>
        <v>0</v>
      </c>
      <c r="BK30" s="2"/>
      <c r="BL30" s="2"/>
      <c r="CI30"/>
    </row>
    <row r="31" spans="2:87" x14ac:dyDescent="0.25">
      <c r="B31" s="70" t="str">
        <f>IF('Sch A. Input'!B29="","",'Sch A. Input'!B29)</f>
        <v/>
      </c>
      <c r="C31" s="75" t="str">
        <f>IF('Sch A. Input'!C29="","",'Sch A. Input'!C29)</f>
        <v/>
      </c>
      <c r="D31" s="71" t="str">
        <f>IF('Sch A. Input'!D29="","",'Sch A. Input'!D29)</f>
        <v/>
      </c>
      <c r="E31" s="71">
        <f>'Sch A. Input'!E29</f>
        <v>43548</v>
      </c>
      <c r="F31" s="71">
        <f>'Sch A. Input'!F29</f>
        <v>0</v>
      </c>
      <c r="G31" s="218">
        <f>SUMIFS('Sch A. Input'!H29:FJ29,'Sch A. Input'!$H$13:$FJ$13,$L$11,'Sch A. Input'!$H$14:$FJ$14,"Recurring")</f>
        <v>0</v>
      </c>
      <c r="H31" s="218">
        <f>SUMIFS('Sch A. Input'!H29:FJ29,'Sch A. Input'!$H$13:$FJ$13,$L$11,'Sch A. Input'!$H$14:$FJ$14,"One-time")</f>
        <v>0</v>
      </c>
      <c r="I31" s="219">
        <f t="shared" si="6"/>
        <v>0</v>
      </c>
      <c r="J31" s="220">
        <f>SUMIFS('Sch A. Input'!H29:FJ29,'Sch A. Input'!$H$14:$FJ$14,"Recurring",'Sch A. Input'!$H$13:$FJ$13,"&lt;="&amp;'Sch D. Workings'!$L$11)</f>
        <v>0</v>
      </c>
      <c r="K31" s="220">
        <f>SUMIFS('Sch A. Input'!H29:FJ29,'Sch A. Input'!$H$14:$FJ$14,"One-time",'Sch A. Input'!$H$13:$FJ$13,"&lt;="&amp;'Sch D. Workings'!$L$11)</f>
        <v>0</v>
      </c>
      <c r="L31" s="221">
        <f t="shared" si="7"/>
        <v>0</v>
      </c>
      <c r="M31" s="220">
        <f t="shared" si="8"/>
        <v>0</v>
      </c>
      <c r="N31" s="220">
        <f t="shared" si="9"/>
        <v>0</v>
      </c>
      <c r="O31" s="249">
        <f t="shared" si="10"/>
        <v>0</v>
      </c>
      <c r="P31" s="258">
        <f t="shared" si="11"/>
        <v>0</v>
      </c>
      <c r="Q31" s="223">
        <f t="shared" si="12"/>
        <v>0</v>
      </c>
      <c r="R31" s="97">
        <f t="shared" si="13"/>
        <v>0</v>
      </c>
      <c r="S31" s="229">
        <f>IF(AND(LARGE('Sch A. Input'!$FL$15:$FL$67,COUNTIF('Sch A. Input'!$FL$15:$FL$67,"&gt;="&amp;F31))&lt;E31,F31&lt;&gt;0),"Leaver",J31-G31)</f>
        <v>0</v>
      </c>
      <c r="T31" s="229">
        <f>IF(AND(LARGE('Sch A. Input'!$FL$15:$FL$67,COUNTIF('Sch A. Input'!$FL$15:$FL$67,"&gt;="&amp;F31))&lt;E31,F31&lt;&gt;0),"Leaver",K31-H31)</f>
        <v>0</v>
      </c>
      <c r="U31" s="230">
        <f>IF(AND(LARGE('Sch A. Input'!$FL$15:$FL$67,COUNTIF('Sch A. Input'!$FL$15:$FL$67,"&gt;="&amp;F31))&lt;E31,F31&lt;&gt;0),"Leaver",L31-I31)</f>
        <v>0</v>
      </c>
      <c r="V31" s="230">
        <f>IF(AND(LARGE('Sch A. Input'!$FL$15:$FL$67,COUNTIF('Sch A. Input'!$FL$15:$FL$67,"&gt;="&amp;F31))&lt;E31,F31&lt;&gt;0),"Leaver",IFERROR(S31/X31*$M$9,0))</f>
        <v>0</v>
      </c>
      <c r="W31" s="230">
        <f>IF(AND(LARGE('Sch A. Input'!$FL$15:$FL$67,COUNTIF('Sch A. Input'!$FL$15:$FL$67,"&gt;="&amp;F31))&lt;E31,F31&lt;&gt;0),"Leaver",V31+T31)</f>
        <v>0</v>
      </c>
      <c r="X31" s="254">
        <f>IF(AND(LARGE('Sch A. Input'!$FL$15:$FL$67,COUNTIF('Sch A. Input'!$FL$15:$FL$67,"&gt;="&amp;F31))&lt;E31,F31&lt;&gt;0),"Leaver",IF(OR(D31="",D31&gt;$L$11,($L$11-7)&lt;$K$9),0,(E31+1-D31)/7-1))</f>
        <v>0</v>
      </c>
      <c r="Y31" s="255">
        <f>IF(AND(LARGE('Sch A. Input'!$FL$15:$FL$67,COUNTIF('Sch A. Input'!$FL$15:$FL$67,"&gt;="&amp;F31))&lt;E31,F31&lt;&gt;0),"Leaver",IFERROR(IF((S31/$X31*$M$9+T31)&gt;900000,"YES","NO"),0))</f>
        <v>0</v>
      </c>
      <c r="Z31" s="217">
        <f>IF(AND(LARGE('Sch A. Input'!$FL$15:$FL$67,COUNTIF('Sch A. Input'!$FL$15:$FL$67,"&gt;="&amp;F31))&lt;E31,F31&lt;&gt;0),"Leaver",IFERROR(IF(Y31="Yes",MIN($U31*(74000/900000),74000),(SUMPRODUCT(--((MIN(W31,900000))&gt;$C$9:$C$12),((MIN(W31,900000))-$C$9:$C$12),$H$9:$H$12))-((1-(X31/$M$9))*(SUMPRODUCT(--((MIN(V31,900000))&gt;$C$9:$C$12),((MIN(V31,900000))-$C$9:$C$12),$H$9:$H$12)))),0))</f>
        <v>0</v>
      </c>
      <c r="AA31" s="165">
        <f>IF(AND(LARGE('Sch A. Input'!$FL$15:$FL$67,COUNTIF('Sch A. Input'!$FL$15:$FL$67,"&gt;="&amp;F31))&lt;E31,F31&lt;&gt;0),"Leaver",IFERROR(Z31/U31,0))</f>
        <v>0</v>
      </c>
      <c r="AB31" s="166">
        <f>IF(AND(LARGE('Sch A. Input'!$FL$15:$FL$67,COUNTIF('Sch A. Input'!$FL$15:$FL$67,"&gt;="&amp;F31))&lt;E31,F31&lt;&gt;0),"Leaver",Q31-Z31)</f>
        <v>0</v>
      </c>
      <c r="AC31" s="94">
        <f t="shared" si="14"/>
        <v>0</v>
      </c>
      <c r="BK31" s="2"/>
      <c r="BL31" s="2"/>
      <c r="CI31"/>
    </row>
    <row r="32" spans="2:87" x14ac:dyDescent="0.25">
      <c r="B32" s="70" t="str">
        <f>IF('Sch A. Input'!B30="","",'Sch A. Input'!B30)</f>
        <v/>
      </c>
      <c r="C32" s="75" t="str">
        <f>IF('Sch A. Input'!C30="","",'Sch A. Input'!C30)</f>
        <v/>
      </c>
      <c r="D32" s="71" t="str">
        <f>IF('Sch A. Input'!D30="","",'Sch A. Input'!D30)</f>
        <v/>
      </c>
      <c r="E32" s="71">
        <f>'Sch A. Input'!E30</f>
        <v>43548</v>
      </c>
      <c r="F32" s="71">
        <f>'Sch A. Input'!F30</f>
        <v>0</v>
      </c>
      <c r="G32" s="218">
        <f>SUMIFS('Sch A. Input'!H30:FJ30,'Sch A. Input'!$H$13:$FJ$13,$L$11,'Sch A. Input'!$H$14:$FJ$14,"Recurring")</f>
        <v>0</v>
      </c>
      <c r="H32" s="218">
        <f>SUMIFS('Sch A. Input'!H30:FJ30,'Sch A. Input'!$H$13:$FJ$13,$L$11,'Sch A. Input'!$H$14:$FJ$14,"One-time")</f>
        <v>0</v>
      </c>
      <c r="I32" s="219">
        <f t="shared" si="6"/>
        <v>0</v>
      </c>
      <c r="J32" s="220">
        <f>SUMIFS('Sch A. Input'!H30:FJ30,'Sch A. Input'!$H$14:$FJ$14,"Recurring",'Sch A. Input'!$H$13:$FJ$13,"&lt;="&amp;'Sch D. Workings'!$L$11)</f>
        <v>0</v>
      </c>
      <c r="K32" s="220">
        <f>SUMIFS('Sch A. Input'!H30:FJ30,'Sch A. Input'!$H$14:$FJ$14,"One-time",'Sch A. Input'!$H$13:$FJ$13,"&lt;="&amp;'Sch D. Workings'!$L$11)</f>
        <v>0</v>
      </c>
      <c r="L32" s="221">
        <f t="shared" si="7"/>
        <v>0</v>
      </c>
      <c r="M32" s="220">
        <f t="shared" si="8"/>
        <v>0</v>
      </c>
      <c r="N32" s="220">
        <f t="shared" si="9"/>
        <v>0</v>
      </c>
      <c r="O32" s="249">
        <f t="shared" si="10"/>
        <v>0</v>
      </c>
      <c r="P32" s="258">
        <f t="shared" si="11"/>
        <v>0</v>
      </c>
      <c r="Q32" s="223">
        <f t="shared" si="12"/>
        <v>0</v>
      </c>
      <c r="R32" s="97">
        <f t="shared" si="13"/>
        <v>0</v>
      </c>
      <c r="S32" s="229">
        <f>IF(AND(LARGE('Sch A. Input'!$FL$15:$FL$67,COUNTIF('Sch A. Input'!$FL$15:$FL$67,"&gt;="&amp;F32))&lt;E32,F32&lt;&gt;0),"Leaver",J32-G32)</f>
        <v>0</v>
      </c>
      <c r="T32" s="229">
        <f>IF(AND(LARGE('Sch A. Input'!$FL$15:$FL$67,COUNTIF('Sch A. Input'!$FL$15:$FL$67,"&gt;="&amp;F32))&lt;E32,F32&lt;&gt;0),"Leaver",K32-H32)</f>
        <v>0</v>
      </c>
      <c r="U32" s="230">
        <f>IF(AND(LARGE('Sch A. Input'!$FL$15:$FL$67,COUNTIF('Sch A. Input'!$FL$15:$FL$67,"&gt;="&amp;F32))&lt;E32,F32&lt;&gt;0),"Leaver",L32-I32)</f>
        <v>0</v>
      </c>
      <c r="V32" s="230">
        <f>IF(AND(LARGE('Sch A. Input'!$FL$15:$FL$67,COUNTIF('Sch A. Input'!$FL$15:$FL$67,"&gt;="&amp;F32))&lt;E32,F32&lt;&gt;0),"Leaver",IFERROR(S32/X32*$M$9,0))</f>
        <v>0</v>
      </c>
      <c r="W32" s="230">
        <f>IF(AND(LARGE('Sch A. Input'!$FL$15:$FL$67,COUNTIF('Sch A. Input'!$FL$15:$FL$67,"&gt;="&amp;F32))&lt;E32,F32&lt;&gt;0),"Leaver",V32+T32)</f>
        <v>0</v>
      </c>
      <c r="X32" s="254">
        <f>IF(AND(LARGE('Sch A. Input'!$FL$15:$FL$67,COUNTIF('Sch A. Input'!$FL$15:$FL$67,"&gt;="&amp;F32))&lt;E32,F32&lt;&gt;0),"Leaver",IF(OR(D32="",D32&gt;$L$11,($L$11-7)&lt;$K$9),0,(E32+1-D32)/7-1))</f>
        <v>0</v>
      </c>
      <c r="Y32" s="255">
        <f>IF(AND(LARGE('Sch A. Input'!$FL$15:$FL$67,COUNTIF('Sch A. Input'!$FL$15:$FL$67,"&gt;="&amp;F32))&lt;E32,F32&lt;&gt;0),"Leaver",IFERROR(IF((S32/$X32*$M$9+T32)&gt;900000,"YES","NO"),0))</f>
        <v>0</v>
      </c>
      <c r="Z32" s="217">
        <f>IF(AND(LARGE('Sch A. Input'!$FL$15:$FL$67,COUNTIF('Sch A. Input'!$FL$15:$FL$67,"&gt;="&amp;F32))&lt;E32,F32&lt;&gt;0),"Leaver",IFERROR(IF(Y32="Yes",MIN($U32*(74000/900000),74000),(SUMPRODUCT(--((MIN(W32,900000))&gt;$C$9:$C$12),((MIN(W32,900000))-$C$9:$C$12),$H$9:$H$12))-((1-(X32/$M$9))*(SUMPRODUCT(--((MIN(V32,900000))&gt;$C$9:$C$12),((MIN(V32,900000))-$C$9:$C$12),$H$9:$H$12)))),0))</f>
        <v>0</v>
      </c>
      <c r="AA32" s="165">
        <f>IF(AND(LARGE('Sch A. Input'!$FL$15:$FL$67,COUNTIF('Sch A. Input'!$FL$15:$FL$67,"&gt;="&amp;F32))&lt;E32,F32&lt;&gt;0),"Leaver",IFERROR(Z32/U32,0))</f>
        <v>0</v>
      </c>
      <c r="AB32" s="166">
        <f>IF(AND(LARGE('Sch A. Input'!$FL$15:$FL$67,COUNTIF('Sch A. Input'!$FL$15:$FL$67,"&gt;="&amp;F32))&lt;E32,F32&lt;&gt;0),"Leaver",Q32-Z32)</f>
        <v>0</v>
      </c>
      <c r="AC32" s="94">
        <f t="shared" si="14"/>
        <v>0</v>
      </c>
      <c r="BK32" s="2"/>
      <c r="BL32" s="2"/>
      <c r="CI32"/>
    </row>
    <row r="33" spans="2:87" x14ac:dyDescent="0.25">
      <c r="B33" s="70" t="str">
        <f>IF('Sch A. Input'!B31="","",'Sch A. Input'!B31)</f>
        <v/>
      </c>
      <c r="C33" s="75" t="str">
        <f>IF('Sch A. Input'!C31="","",'Sch A. Input'!C31)</f>
        <v/>
      </c>
      <c r="D33" s="71" t="str">
        <f>IF('Sch A. Input'!D31="","",'Sch A. Input'!D31)</f>
        <v/>
      </c>
      <c r="E33" s="71">
        <f>'Sch A. Input'!E31</f>
        <v>43548</v>
      </c>
      <c r="F33" s="71">
        <f>'Sch A. Input'!F31</f>
        <v>0</v>
      </c>
      <c r="G33" s="218">
        <f>SUMIFS('Sch A. Input'!H31:FJ31,'Sch A. Input'!$H$13:$FJ$13,$L$11,'Sch A. Input'!$H$14:$FJ$14,"Recurring")</f>
        <v>0</v>
      </c>
      <c r="H33" s="218">
        <f>SUMIFS('Sch A. Input'!H31:FJ31,'Sch A. Input'!$H$13:$FJ$13,$L$11,'Sch A. Input'!$H$14:$FJ$14,"One-time")</f>
        <v>0</v>
      </c>
      <c r="I33" s="219">
        <f t="shared" si="6"/>
        <v>0</v>
      </c>
      <c r="J33" s="220">
        <f>SUMIFS('Sch A. Input'!H31:FJ31,'Sch A. Input'!$H$14:$FJ$14,"Recurring",'Sch A. Input'!$H$13:$FJ$13,"&lt;="&amp;'Sch D. Workings'!$L$11)</f>
        <v>0</v>
      </c>
      <c r="K33" s="220">
        <f>SUMIFS('Sch A. Input'!H31:FJ31,'Sch A. Input'!$H$14:$FJ$14,"One-time",'Sch A. Input'!$H$13:$FJ$13,"&lt;="&amp;'Sch D. Workings'!$L$11)</f>
        <v>0</v>
      </c>
      <c r="L33" s="221">
        <f t="shared" si="7"/>
        <v>0</v>
      </c>
      <c r="M33" s="220">
        <f t="shared" si="8"/>
        <v>0</v>
      </c>
      <c r="N33" s="220">
        <f t="shared" si="9"/>
        <v>0</v>
      </c>
      <c r="O33" s="249">
        <f t="shared" si="10"/>
        <v>0</v>
      </c>
      <c r="P33" s="258">
        <f t="shared" si="11"/>
        <v>0</v>
      </c>
      <c r="Q33" s="223">
        <f t="shared" si="12"/>
        <v>0</v>
      </c>
      <c r="R33" s="97">
        <f t="shared" si="13"/>
        <v>0</v>
      </c>
      <c r="S33" s="229">
        <f>IF(AND(LARGE('Sch A. Input'!$FL$15:$FL$67,COUNTIF('Sch A. Input'!$FL$15:$FL$67,"&gt;="&amp;F33))&lt;E33,F33&lt;&gt;0),"Leaver",J33-G33)</f>
        <v>0</v>
      </c>
      <c r="T33" s="229">
        <f>IF(AND(LARGE('Sch A. Input'!$FL$15:$FL$67,COUNTIF('Sch A. Input'!$FL$15:$FL$67,"&gt;="&amp;F33))&lt;E33,F33&lt;&gt;0),"Leaver",K33-H33)</f>
        <v>0</v>
      </c>
      <c r="U33" s="230">
        <f>IF(AND(LARGE('Sch A. Input'!$FL$15:$FL$67,COUNTIF('Sch A. Input'!$FL$15:$FL$67,"&gt;="&amp;F33))&lt;E33,F33&lt;&gt;0),"Leaver",L33-I33)</f>
        <v>0</v>
      </c>
      <c r="V33" s="230">
        <f>IF(AND(LARGE('Sch A. Input'!$FL$15:$FL$67,COUNTIF('Sch A. Input'!$FL$15:$FL$67,"&gt;="&amp;F33))&lt;E33,F33&lt;&gt;0),"Leaver",IFERROR(S33/X33*$M$9,0))</f>
        <v>0</v>
      </c>
      <c r="W33" s="230">
        <f>IF(AND(LARGE('Sch A. Input'!$FL$15:$FL$67,COUNTIF('Sch A. Input'!$FL$15:$FL$67,"&gt;="&amp;F33))&lt;E33,F33&lt;&gt;0),"Leaver",V33+T33)</f>
        <v>0</v>
      </c>
      <c r="X33" s="254">
        <f>IF(AND(LARGE('Sch A. Input'!$FL$15:$FL$67,COUNTIF('Sch A. Input'!$FL$15:$FL$67,"&gt;="&amp;F33))&lt;E33,F33&lt;&gt;0),"Leaver",IF(OR(D33="",D33&gt;$L$11,($L$11-7)&lt;$K$9),0,(E33+1-D33)/7-1))</f>
        <v>0</v>
      </c>
      <c r="Y33" s="255">
        <f>IF(AND(LARGE('Sch A. Input'!$FL$15:$FL$67,COUNTIF('Sch A. Input'!$FL$15:$FL$67,"&gt;="&amp;F33))&lt;E33,F33&lt;&gt;0),"Leaver",IFERROR(IF((S33/$X33*$M$9+T33)&gt;900000,"YES","NO"),0))</f>
        <v>0</v>
      </c>
      <c r="Z33" s="217">
        <f>IF(AND(LARGE('Sch A. Input'!$FL$15:$FL$67,COUNTIF('Sch A. Input'!$FL$15:$FL$67,"&gt;="&amp;F33))&lt;E33,F33&lt;&gt;0),"Leaver",IFERROR(IF(Y33="Yes",MIN($U33*(74000/900000),74000),(SUMPRODUCT(--((MIN(W33,900000))&gt;$C$9:$C$12),((MIN(W33,900000))-$C$9:$C$12),$H$9:$H$12))-((1-(X33/$M$9))*(SUMPRODUCT(--((MIN(V33,900000))&gt;$C$9:$C$12),((MIN(V33,900000))-$C$9:$C$12),$H$9:$H$12)))),0))</f>
        <v>0</v>
      </c>
      <c r="AA33" s="165">
        <f>IF(AND(LARGE('Sch A. Input'!$FL$15:$FL$67,COUNTIF('Sch A. Input'!$FL$15:$FL$67,"&gt;="&amp;F33))&lt;E33,F33&lt;&gt;0),"Leaver",IFERROR(Z33/U33,0))</f>
        <v>0</v>
      </c>
      <c r="AB33" s="166">
        <f>IF(AND(LARGE('Sch A. Input'!$FL$15:$FL$67,COUNTIF('Sch A. Input'!$FL$15:$FL$67,"&gt;="&amp;F33))&lt;E33,F33&lt;&gt;0),"Leaver",Q33-Z33)</f>
        <v>0</v>
      </c>
      <c r="AC33" s="94">
        <f t="shared" si="14"/>
        <v>0</v>
      </c>
      <c r="BK33" s="2"/>
      <c r="BL33" s="2"/>
      <c r="CI33"/>
    </row>
    <row r="34" spans="2:87" x14ac:dyDescent="0.25">
      <c r="B34" s="70" t="str">
        <f>IF('Sch A. Input'!B32="","",'Sch A. Input'!B32)</f>
        <v/>
      </c>
      <c r="C34" s="75" t="str">
        <f>IF('Sch A. Input'!C32="","",'Sch A. Input'!C32)</f>
        <v/>
      </c>
      <c r="D34" s="71" t="str">
        <f>IF('Sch A. Input'!D32="","",'Sch A. Input'!D32)</f>
        <v/>
      </c>
      <c r="E34" s="71">
        <f>'Sch A. Input'!E32</f>
        <v>43548</v>
      </c>
      <c r="F34" s="71">
        <f>'Sch A. Input'!F32</f>
        <v>0</v>
      </c>
      <c r="G34" s="218">
        <f>SUMIFS('Sch A. Input'!H32:FJ32,'Sch A. Input'!$H$13:$FJ$13,$L$11,'Sch A. Input'!$H$14:$FJ$14,"Recurring")</f>
        <v>0</v>
      </c>
      <c r="H34" s="218">
        <f>SUMIFS('Sch A. Input'!H32:FJ32,'Sch A. Input'!$H$13:$FJ$13,$L$11,'Sch A. Input'!$H$14:$FJ$14,"One-time")</f>
        <v>0</v>
      </c>
      <c r="I34" s="219">
        <f t="shared" si="6"/>
        <v>0</v>
      </c>
      <c r="J34" s="220">
        <f>SUMIFS('Sch A. Input'!H32:FJ32,'Sch A. Input'!$H$14:$FJ$14,"Recurring",'Sch A. Input'!$H$13:$FJ$13,"&lt;="&amp;'Sch D. Workings'!$L$11)</f>
        <v>0</v>
      </c>
      <c r="K34" s="220">
        <f>SUMIFS('Sch A. Input'!H32:FJ32,'Sch A. Input'!$H$14:$FJ$14,"One-time",'Sch A. Input'!$H$13:$FJ$13,"&lt;="&amp;'Sch D. Workings'!$L$11)</f>
        <v>0</v>
      </c>
      <c r="L34" s="221">
        <f t="shared" si="7"/>
        <v>0</v>
      </c>
      <c r="M34" s="220">
        <f t="shared" si="8"/>
        <v>0</v>
      </c>
      <c r="N34" s="220">
        <f t="shared" si="9"/>
        <v>0</v>
      </c>
      <c r="O34" s="249">
        <f t="shared" si="10"/>
        <v>0</v>
      </c>
      <c r="P34" s="258">
        <f t="shared" si="11"/>
        <v>0</v>
      </c>
      <c r="Q34" s="223">
        <f t="shared" si="12"/>
        <v>0</v>
      </c>
      <c r="R34" s="97">
        <f t="shared" si="13"/>
        <v>0</v>
      </c>
      <c r="S34" s="229">
        <f>IF(AND(LARGE('Sch A. Input'!$FL$15:$FL$67,COUNTIF('Sch A. Input'!$FL$15:$FL$67,"&gt;="&amp;F34))&lt;E34,F34&lt;&gt;0),"Leaver",J34-G34)</f>
        <v>0</v>
      </c>
      <c r="T34" s="229">
        <f>IF(AND(LARGE('Sch A. Input'!$FL$15:$FL$67,COUNTIF('Sch A. Input'!$FL$15:$FL$67,"&gt;="&amp;F34))&lt;E34,F34&lt;&gt;0),"Leaver",K34-H34)</f>
        <v>0</v>
      </c>
      <c r="U34" s="230">
        <f>IF(AND(LARGE('Sch A. Input'!$FL$15:$FL$67,COUNTIF('Sch A. Input'!$FL$15:$FL$67,"&gt;="&amp;F34))&lt;E34,F34&lt;&gt;0),"Leaver",L34-I34)</f>
        <v>0</v>
      </c>
      <c r="V34" s="230">
        <f>IF(AND(LARGE('Sch A. Input'!$FL$15:$FL$67,COUNTIF('Sch A. Input'!$FL$15:$FL$67,"&gt;="&amp;F34))&lt;E34,F34&lt;&gt;0),"Leaver",IFERROR(S34/X34*$M$9,0))</f>
        <v>0</v>
      </c>
      <c r="W34" s="230">
        <f>IF(AND(LARGE('Sch A. Input'!$FL$15:$FL$67,COUNTIF('Sch A. Input'!$FL$15:$FL$67,"&gt;="&amp;F34))&lt;E34,F34&lt;&gt;0),"Leaver",V34+T34)</f>
        <v>0</v>
      </c>
      <c r="X34" s="254">
        <f>IF(AND(LARGE('Sch A. Input'!$FL$15:$FL$67,COUNTIF('Sch A. Input'!$FL$15:$FL$67,"&gt;="&amp;F34))&lt;E34,F34&lt;&gt;0),"Leaver",IF(OR(D34="",D34&gt;$L$11,($L$11-7)&lt;$K$9),0,(E34+1-D34)/7-1))</f>
        <v>0</v>
      </c>
      <c r="Y34" s="255">
        <f>IF(AND(LARGE('Sch A. Input'!$FL$15:$FL$67,COUNTIF('Sch A. Input'!$FL$15:$FL$67,"&gt;="&amp;F34))&lt;E34,F34&lt;&gt;0),"Leaver",IFERROR(IF((S34/$X34*$M$9+T34)&gt;900000,"YES","NO"),0))</f>
        <v>0</v>
      </c>
      <c r="Z34" s="217">
        <f>IF(AND(LARGE('Sch A. Input'!$FL$15:$FL$67,COUNTIF('Sch A. Input'!$FL$15:$FL$67,"&gt;="&amp;F34))&lt;E34,F34&lt;&gt;0),"Leaver",IFERROR(IF(Y34="Yes",MIN($U34*(74000/900000),74000),(SUMPRODUCT(--((MIN(W34,900000))&gt;$C$9:$C$12),((MIN(W34,900000))-$C$9:$C$12),$H$9:$H$12))-((1-(X34/$M$9))*(SUMPRODUCT(--((MIN(V34,900000))&gt;$C$9:$C$12),((MIN(V34,900000))-$C$9:$C$12),$H$9:$H$12)))),0))</f>
        <v>0</v>
      </c>
      <c r="AA34" s="165">
        <f>IF(AND(LARGE('Sch A. Input'!$FL$15:$FL$67,COUNTIF('Sch A. Input'!$FL$15:$FL$67,"&gt;="&amp;F34))&lt;E34,F34&lt;&gt;0),"Leaver",IFERROR(Z34/U34,0))</f>
        <v>0</v>
      </c>
      <c r="AB34" s="166">
        <f>IF(AND(LARGE('Sch A. Input'!$FL$15:$FL$67,COUNTIF('Sch A. Input'!$FL$15:$FL$67,"&gt;="&amp;F34))&lt;E34,F34&lt;&gt;0),"Leaver",Q34-Z34)</f>
        <v>0</v>
      </c>
      <c r="AC34" s="94">
        <f t="shared" si="14"/>
        <v>0</v>
      </c>
      <c r="BK34" s="2"/>
      <c r="BL34" s="2"/>
      <c r="CI34"/>
    </row>
    <row r="35" spans="2:87" x14ac:dyDescent="0.25">
      <c r="B35" s="70" t="str">
        <f>IF('Sch A. Input'!B33="","",'Sch A. Input'!B33)</f>
        <v/>
      </c>
      <c r="C35" s="75" t="str">
        <f>IF('Sch A. Input'!C33="","",'Sch A. Input'!C33)</f>
        <v/>
      </c>
      <c r="D35" s="71" t="str">
        <f>IF('Sch A. Input'!D33="","",'Sch A. Input'!D33)</f>
        <v/>
      </c>
      <c r="E35" s="71">
        <f>'Sch A. Input'!E33</f>
        <v>43548</v>
      </c>
      <c r="F35" s="71">
        <f>'Sch A. Input'!F33</f>
        <v>0</v>
      </c>
      <c r="G35" s="218">
        <f>SUMIFS('Sch A. Input'!H33:FJ33,'Sch A. Input'!$H$13:$FJ$13,$L$11,'Sch A. Input'!$H$14:$FJ$14,"Recurring")</f>
        <v>0</v>
      </c>
      <c r="H35" s="218">
        <f>SUMIFS('Sch A. Input'!H33:FJ33,'Sch A. Input'!$H$13:$FJ$13,$L$11,'Sch A. Input'!$H$14:$FJ$14,"One-time")</f>
        <v>0</v>
      </c>
      <c r="I35" s="219">
        <f t="shared" si="6"/>
        <v>0</v>
      </c>
      <c r="J35" s="220">
        <f>SUMIFS('Sch A. Input'!H33:FJ33,'Sch A. Input'!$H$14:$FJ$14,"Recurring",'Sch A. Input'!$H$13:$FJ$13,"&lt;="&amp;'Sch D. Workings'!$L$11)</f>
        <v>0</v>
      </c>
      <c r="K35" s="220">
        <f>SUMIFS('Sch A. Input'!H33:FJ33,'Sch A. Input'!$H$14:$FJ$14,"One-time",'Sch A. Input'!$H$13:$FJ$13,"&lt;="&amp;'Sch D. Workings'!$L$11)</f>
        <v>0</v>
      </c>
      <c r="L35" s="221">
        <f t="shared" si="7"/>
        <v>0</v>
      </c>
      <c r="M35" s="220">
        <f t="shared" si="8"/>
        <v>0</v>
      </c>
      <c r="N35" s="220">
        <f t="shared" si="9"/>
        <v>0</v>
      </c>
      <c r="O35" s="249">
        <f t="shared" si="10"/>
        <v>0</v>
      </c>
      <c r="P35" s="258">
        <f t="shared" si="11"/>
        <v>0</v>
      </c>
      <c r="Q35" s="223">
        <f t="shared" si="12"/>
        <v>0</v>
      </c>
      <c r="R35" s="97">
        <f t="shared" si="13"/>
        <v>0</v>
      </c>
      <c r="S35" s="229">
        <f>IF(AND(LARGE('Sch A. Input'!$FL$15:$FL$67,COUNTIF('Sch A. Input'!$FL$15:$FL$67,"&gt;="&amp;F35))&lt;E35,F35&lt;&gt;0),"Leaver",J35-G35)</f>
        <v>0</v>
      </c>
      <c r="T35" s="229">
        <f>IF(AND(LARGE('Sch A. Input'!$FL$15:$FL$67,COUNTIF('Sch A. Input'!$FL$15:$FL$67,"&gt;="&amp;F35))&lt;E35,F35&lt;&gt;0),"Leaver",K35-H35)</f>
        <v>0</v>
      </c>
      <c r="U35" s="230">
        <f>IF(AND(LARGE('Sch A. Input'!$FL$15:$FL$67,COUNTIF('Sch A. Input'!$FL$15:$FL$67,"&gt;="&amp;F35))&lt;E35,F35&lt;&gt;0),"Leaver",L35-I35)</f>
        <v>0</v>
      </c>
      <c r="V35" s="230">
        <f>IF(AND(LARGE('Sch A. Input'!$FL$15:$FL$67,COUNTIF('Sch A. Input'!$FL$15:$FL$67,"&gt;="&amp;F35))&lt;E35,F35&lt;&gt;0),"Leaver",IFERROR(S35/X35*$M$9,0))</f>
        <v>0</v>
      </c>
      <c r="W35" s="230">
        <f>IF(AND(LARGE('Sch A. Input'!$FL$15:$FL$67,COUNTIF('Sch A. Input'!$FL$15:$FL$67,"&gt;="&amp;F35))&lt;E35,F35&lt;&gt;0),"Leaver",V35+T35)</f>
        <v>0</v>
      </c>
      <c r="X35" s="254">
        <f>IF(AND(LARGE('Sch A. Input'!$FL$15:$FL$67,COUNTIF('Sch A. Input'!$FL$15:$FL$67,"&gt;="&amp;F35))&lt;E35,F35&lt;&gt;0),"Leaver",IF(OR(D35="",D35&gt;$L$11,($L$11-7)&lt;$K$9),0,(E35+1-D35)/7-1))</f>
        <v>0</v>
      </c>
      <c r="Y35" s="255">
        <f>IF(AND(LARGE('Sch A. Input'!$FL$15:$FL$67,COUNTIF('Sch A. Input'!$FL$15:$FL$67,"&gt;="&amp;F35))&lt;E35,F35&lt;&gt;0),"Leaver",IFERROR(IF((S35/$X35*$M$9+T35)&gt;900000,"YES","NO"),0))</f>
        <v>0</v>
      </c>
      <c r="Z35" s="217">
        <f>IF(AND(LARGE('Sch A. Input'!$FL$15:$FL$67,COUNTIF('Sch A. Input'!$FL$15:$FL$67,"&gt;="&amp;F35))&lt;E35,F35&lt;&gt;0),"Leaver",IFERROR(IF(Y35="Yes",MIN($U35*(74000/900000),74000),(SUMPRODUCT(--((MIN(W35,900000))&gt;$C$9:$C$12),((MIN(W35,900000))-$C$9:$C$12),$H$9:$H$12))-((1-(X35/$M$9))*(SUMPRODUCT(--((MIN(V35,900000))&gt;$C$9:$C$12),((MIN(V35,900000))-$C$9:$C$12),$H$9:$H$12)))),0))</f>
        <v>0</v>
      </c>
      <c r="AA35" s="165">
        <f>IF(AND(LARGE('Sch A. Input'!$FL$15:$FL$67,COUNTIF('Sch A. Input'!$FL$15:$FL$67,"&gt;="&amp;F35))&lt;E35,F35&lt;&gt;0),"Leaver",IFERROR(Z35/U35,0))</f>
        <v>0</v>
      </c>
      <c r="AB35" s="166">
        <f>IF(AND(LARGE('Sch A. Input'!$FL$15:$FL$67,COUNTIF('Sch A. Input'!$FL$15:$FL$67,"&gt;="&amp;F35))&lt;E35,F35&lt;&gt;0),"Leaver",Q35-Z35)</f>
        <v>0</v>
      </c>
      <c r="AC35" s="94">
        <f t="shared" si="14"/>
        <v>0</v>
      </c>
      <c r="BK35" s="2"/>
      <c r="BL35" s="2"/>
      <c r="CI35"/>
    </row>
    <row r="36" spans="2:87" x14ac:dyDescent="0.25">
      <c r="B36" s="70" t="str">
        <f>IF('Sch A. Input'!B34="","",'Sch A. Input'!B34)</f>
        <v/>
      </c>
      <c r="C36" s="75" t="str">
        <f>IF('Sch A. Input'!C34="","",'Sch A. Input'!C34)</f>
        <v/>
      </c>
      <c r="D36" s="71" t="str">
        <f>IF('Sch A. Input'!D34="","",'Sch A. Input'!D34)</f>
        <v/>
      </c>
      <c r="E36" s="71">
        <f>'Sch A. Input'!E34</f>
        <v>43548</v>
      </c>
      <c r="F36" s="71">
        <f>'Sch A. Input'!F34</f>
        <v>0</v>
      </c>
      <c r="G36" s="218">
        <f>SUMIFS('Sch A. Input'!H34:FJ34,'Sch A. Input'!$H$13:$FJ$13,$L$11,'Sch A. Input'!$H$14:$FJ$14,"Recurring")</f>
        <v>0</v>
      </c>
      <c r="H36" s="218">
        <f>SUMIFS('Sch A. Input'!H34:FJ34,'Sch A. Input'!$H$13:$FJ$13,$L$11,'Sch A. Input'!$H$14:$FJ$14,"One-time")</f>
        <v>0</v>
      </c>
      <c r="I36" s="219">
        <f t="shared" si="6"/>
        <v>0</v>
      </c>
      <c r="J36" s="220">
        <f>SUMIFS('Sch A. Input'!H34:FJ34,'Sch A. Input'!$H$14:$FJ$14,"Recurring",'Sch A. Input'!$H$13:$FJ$13,"&lt;="&amp;'Sch D. Workings'!$L$11)</f>
        <v>0</v>
      </c>
      <c r="K36" s="220">
        <f>SUMIFS('Sch A. Input'!H34:FJ34,'Sch A. Input'!$H$14:$FJ$14,"One-time",'Sch A. Input'!$H$13:$FJ$13,"&lt;="&amp;'Sch D. Workings'!$L$11)</f>
        <v>0</v>
      </c>
      <c r="L36" s="221">
        <f t="shared" si="7"/>
        <v>0</v>
      </c>
      <c r="M36" s="220">
        <f t="shared" si="8"/>
        <v>0</v>
      </c>
      <c r="N36" s="220">
        <f t="shared" si="9"/>
        <v>0</v>
      </c>
      <c r="O36" s="249">
        <f t="shared" si="10"/>
        <v>0</v>
      </c>
      <c r="P36" s="258">
        <f t="shared" si="11"/>
        <v>0</v>
      </c>
      <c r="Q36" s="223">
        <f t="shared" si="12"/>
        <v>0</v>
      </c>
      <c r="R36" s="97">
        <f t="shared" si="13"/>
        <v>0</v>
      </c>
      <c r="S36" s="229">
        <f>IF(AND(LARGE('Sch A. Input'!$FL$15:$FL$67,COUNTIF('Sch A. Input'!$FL$15:$FL$67,"&gt;="&amp;F36))&lt;E36,F36&lt;&gt;0),"Leaver",J36-G36)</f>
        <v>0</v>
      </c>
      <c r="T36" s="229">
        <f>IF(AND(LARGE('Sch A. Input'!$FL$15:$FL$67,COUNTIF('Sch A. Input'!$FL$15:$FL$67,"&gt;="&amp;F36))&lt;E36,F36&lt;&gt;0),"Leaver",K36-H36)</f>
        <v>0</v>
      </c>
      <c r="U36" s="230">
        <f>IF(AND(LARGE('Sch A. Input'!$FL$15:$FL$67,COUNTIF('Sch A. Input'!$FL$15:$FL$67,"&gt;="&amp;F36))&lt;E36,F36&lt;&gt;0),"Leaver",L36-I36)</f>
        <v>0</v>
      </c>
      <c r="V36" s="230">
        <f>IF(AND(LARGE('Sch A. Input'!$FL$15:$FL$67,COUNTIF('Sch A. Input'!$FL$15:$FL$67,"&gt;="&amp;F36))&lt;E36,F36&lt;&gt;0),"Leaver",IFERROR(S36/X36*$M$9,0))</f>
        <v>0</v>
      </c>
      <c r="W36" s="230">
        <f>IF(AND(LARGE('Sch A. Input'!$FL$15:$FL$67,COUNTIF('Sch A. Input'!$FL$15:$FL$67,"&gt;="&amp;F36))&lt;E36,F36&lt;&gt;0),"Leaver",V36+T36)</f>
        <v>0</v>
      </c>
      <c r="X36" s="254">
        <f>IF(AND(LARGE('Sch A. Input'!$FL$15:$FL$67,COUNTIF('Sch A. Input'!$FL$15:$FL$67,"&gt;="&amp;F36))&lt;E36,F36&lt;&gt;0),"Leaver",IF(OR(D36="",D36&gt;$L$11,($L$11-7)&lt;$K$9),0,(E36+1-D36)/7-1))</f>
        <v>0</v>
      </c>
      <c r="Y36" s="255">
        <f>IF(AND(LARGE('Sch A. Input'!$FL$15:$FL$67,COUNTIF('Sch A. Input'!$FL$15:$FL$67,"&gt;="&amp;F36))&lt;E36,F36&lt;&gt;0),"Leaver",IFERROR(IF((S36/$X36*$M$9+T36)&gt;900000,"YES","NO"),0))</f>
        <v>0</v>
      </c>
      <c r="Z36" s="217">
        <f>IF(AND(LARGE('Sch A. Input'!$FL$15:$FL$67,COUNTIF('Sch A. Input'!$FL$15:$FL$67,"&gt;="&amp;F36))&lt;E36,F36&lt;&gt;0),"Leaver",IFERROR(IF(Y36="Yes",MIN($U36*(74000/900000),74000),(SUMPRODUCT(--((MIN(W36,900000))&gt;$C$9:$C$12),((MIN(W36,900000))-$C$9:$C$12),$H$9:$H$12))-((1-(X36/$M$9))*(SUMPRODUCT(--((MIN(V36,900000))&gt;$C$9:$C$12),((MIN(V36,900000))-$C$9:$C$12),$H$9:$H$12)))),0))</f>
        <v>0</v>
      </c>
      <c r="AA36" s="165">
        <f>IF(AND(LARGE('Sch A. Input'!$FL$15:$FL$67,COUNTIF('Sch A. Input'!$FL$15:$FL$67,"&gt;="&amp;F36))&lt;E36,F36&lt;&gt;0),"Leaver",IFERROR(Z36/U36,0))</f>
        <v>0</v>
      </c>
      <c r="AB36" s="166">
        <f>IF(AND(LARGE('Sch A. Input'!$FL$15:$FL$67,COUNTIF('Sch A. Input'!$FL$15:$FL$67,"&gt;="&amp;F36))&lt;E36,F36&lt;&gt;0),"Leaver",Q36-Z36)</f>
        <v>0</v>
      </c>
      <c r="AC36" s="94">
        <f t="shared" si="14"/>
        <v>0</v>
      </c>
      <c r="BK36" s="2"/>
      <c r="BL36" s="2"/>
      <c r="CI36"/>
    </row>
    <row r="37" spans="2:87" x14ac:dyDescent="0.25">
      <c r="B37" s="70" t="str">
        <f>IF('Sch A. Input'!B35="","",'Sch A. Input'!B35)</f>
        <v/>
      </c>
      <c r="C37" s="75" t="str">
        <f>IF('Sch A. Input'!C35="","",'Sch A. Input'!C35)</f>
        <v/>
      </c>
      <c r="D37" s="71" t="str">
        <f>IF('Sch A. Input'!D35="","",'Sch A. Input'!D35)</f>
        <v/>
      </c>
      <c r="E37" s="71">
        <f>'Sch A. Input'!E35</f>
        <v>43548</v>
      </c>
      <c r="F37" s="71">
        <f>'Sch A. Input'!F35</f>
        <v>0</v>
      </c>
      <c r="G37" s="218">
        <f>SUMIFS('Sch A. Input'!H35:FJ35,'Sch A. Input'!$H$13:$FJ$13,$L$11,'Sch A. Input'!$H$14:$FJ$14,"Recurring")</f>
        <v>0</v>
      </c>
      <c r="H37" s="218">
        <f>SUMIFS('Sch A. Input'!H35:FJ35,'Sch A. Input'!$H$13:$FJ$13,$L$11,'Sch A. Input'!$H$14:$FJ$14,"One-time")</f>
        <v>0</v>
      </c>
      <c r="I37" s="219">
        <f t="shared" si="6"/>
        <v>0</v>
      </c>
      <c r="J37" s="220">
        <f>SUMIFS('Sch A. Input'!H35:FJ35,'Sch A. Input'!$H$14:$FJ$14,"Recurring",'Sch A. Input'!$H$13:$FJ$13,"&lt;="&amp;'Sch D. Workings'!$L$11)</f>
        <v>0</v>
      </c>
      <c r="K37" s="220">
        <f>SUMIFS('Sch A. Input'!H35:FJ35,'Sch A. Input'!$H$14:$FJ$14,"One-time",'Sch A. Input'!$H$13:$FJ$13,"&lt;="&amp;'Sch D. Workings'!$L$11)</f>
        <v>0</v>
      </c>
      <c r="L37" s="221">
        <f t="shared" si="7"/>
        <v>0</v>
      </c>
      <c r="M37" s="220">
        <f t="shared" si="8"/>
        <v>0</v>
      </c>
      <c r="N37" s="220">
        <f t="shared" si="9"/>
        <v>0</v>
      </c>
      <c r="O37" s="249">
        <f t="shared" si="10"/>
        <v>0</v>
      </c>
      <c r="P37" s="258">
        <f t="shared" si="11"/>
        <v>0</v>
      </c>
      <c r="Q37" s="223">
        <f t="shared" si="12"/>
        <v>0</v>
      </c>
      <c r="R37" s="97">
        <f t="shared" si="13"/>
        <v>0</v>
      </c>
      <c r="S37" s="229">
        <f>IF(AND(LARGE('Sch A. Input'!$FL$15:$FL$67,COUNTIF('Sch A. Input'!$FL$15:$FL$67,"&gt;="&amp;F37))&lt;E37,F37&lt;&gt;0),"Leaver",J37-G37)</f>
        <v>0</v>
      </c>
      <c r="T37" s="229">
        <f>IF(AND(LARGE('Sch A. Input'!$FL$15:$FL$67,COUNTIF('Sch A. Input'!$FL$15:$FL$67,"&gt;="&amp;F37))&lt;E37,F37&lt;&gt;0),"Leaver",K37-H37)</f>
        <v>0</v>
      </c>
      <c r="U37" s="230">
        <f>IF(AND(LARGE('Sch A. Input'!$FL$15:$FL$67,COUNTIF('Sch A. Input'!$FL$15:$FL$67,"&gt;="&amp;F37))&lt;E37,F37&lt;&gt;0),"Leaver",L37-I37)</f>
        <v>0</v>
      </c>
      <c r="V37" s="230">
        <f>IF(AND(LARGE('Sch A. Input'!$FL$15:$FL$67,COUNTIF('Sch A. Input'!$FL$15:$FL$67,"&gt;="&amp;F37))&lt;E37,F37&lt;&gt;0),"Leaver",IFERROR(S37/X37*$M$9,0))</f>
        <v>0</v>
      </c>
      <c r="W37" s="230">
        <f>IF(AND(LARGE('Sch A. Input'!$FL$15:$FL$67,COUNTIF('Sch A. Input'!$FL$15:$FL$67,"&gt;="&amp;F37))&lt;E37,F37&lt;&gt;0),"Leaver",V37+T37)</f>
        <v>0</v>
      </c>
      <c r="X37" s="254">
        <f>IF(AND(LARGE('Sch A. Input'!$FL$15:$FL$67,COUNTIF('Sch A. Input'!$FL$15:$FL$67,"&gt;="&amp;F37))&lt;E37,F37&lt;&gt;0),"Leaver",IF(OR(D37="",D37&gt;$L$11,($L$11-7)&lt;$K$9),0,(E37+1-D37)/7-1))</f>
        <v>0</v>
      </c>
      <c r="Y37" s="255">
        <f>IF(AND(LARGE('Sch A. Input'!$FL$15:$FL$67,COUNTIF('Sch A. Input'!$FL$15:$FL$67,"&gt;="&amp;F37))&lt;E37,F37&lt;&gt;0),"Leaver",IFERROR(IF((S37/$X37*$M$9+T37)&gt;900000,"YES","NO"),0))</f>
        <v>0</v>
      </c>
      <c r="Z37" s="217">
        <f>IF(AND(LARGE('Sch A. Input'!$FL$15:$FL$67,COUNTIF('Sch A. Input'!$FL$15:$FL$67,"&gt;="&amp;F37))&lt;E37,F37&lt;&gt;0),"Leaver",IFERROR(IF(Y37="Yes",MIN($U37*(74000/900000),74000),(SUMPRODUCT(--((MIN(W37,900000))&gt;$C$9:$C$12),((MIN(W37,900000))-$C$9:$C$12),$H$9:$H$12))-((1-(X37/$M$9))*(SUMPRODUCT(--((MIN(V37,900000))&gt;$C$9:$C$12),((MIN(V37,900000))-$C$9:$C$12),$H$9:$H$12)))),0))</f>
        <v>0</v>
      </c>
      <c r="AA37" s="165">
        <f>IF(AND(LARGE('Sch A. Input'!$FL$15:$FL$67,COUNTIF('Sch A. Input'!$FL$15:$FL$67,"&gt;="&amp;F37))&lt;E37,F37&lt;&gt;0),"Leaver",IFERROR(Z37/U37,0))</f>
        <v>0</v>
      </c>
      <c r="AB37" s="166">
        <f>IF(AND(LARGE('Sch A. Input'!$FL$15:$FL$67,COUNTIF('Sch A. Input'!$FL$15:$FL$67,"&gt;="&amp;F37))&lt;E37,F37&lt;&gt;0),"Leaver",Q37-Z37)</f>
        <v>0</v>
      </c>
      <c r="AC37" s="94">
        <f t="shared" si="14"/>
        <v>0</v>
      </c>
      <c r="BK37" s="2"/>
      <c r="BL37" s="2"/>
      <c r="CI37"/>
    </row>
    <row r="38" spans="2:87" x14ac:dyDescent="0.25">
      <c r="B38" s="70" t="str">
        <f>IF('Sch A. Input'!B36="","",'Sch A. Input'!B36)</f>
        <v/>
      </c>
      <c r="C38" s="75" t="str">
        <f>IF('Sch A. Input'!C36="","",'Sch A. Input'!C36)</f>
        <v/>
      </c>
      <c r="D38" s="71" t="str">
        <f>IF('Sch A. Input'!D36="","",'Sch A. Input'!D36)</f>
        <v/>
      </c>
      <c r="E38" s="71">
        <f>'Sch A. Input'!E36</f>
        <v>43548</v>
      </c>
      <c r="F38" s="71">
        <f>'Sch A. Input'!F36</f>
        <v>0</v>
      </c>
      <c r="G38" s="218">
        <f>SUMIFS('Sch A. Input'!H36:FJ36,'Sch A. Input'!$H$13:$FJ$13,$L$11,'Sch A. Input'!$H$14:$FJ$14,"Recurring")</f>
        <v>0</v>
      </c>
      <c r="H38" s="218">
        <f>SUMIFS('Sch A. Input'!H36:FJ36,'Sch A. Input'!$H$13:$FJ$13,$L$11,'Sch A. Input'!$H$14:$FJ$14,"One-time")</f>
        <v>0</v>
      </c>
      <c r="I38" s="219">
        <f t="shared" si="6"/>
        <v>0</v>
      </c>
      <c r="J38" s="220">
        <f>SUMIFS('Sch A. Input'!H36:FJ36,'Sch A. Input'!$H$14:$FJ$14,"Recurring",'Sch A. Input'!$H$13:$FJ$13,"&lt;="&amp;'Sch D. Workings'!$L$11)</f>
        <v>0</v>
      </c>
      <c r="K38" s="220">
        <f>SUMIFS('Sch A. Input'!H36:FJ36,'Sch A. Input'!$H$14:$FJ$14,"One-time",'Sch A. Input'!$H$13:$FJ$13,"&lt;="&amp;'Sch D. Workings'!$L$11)</f>
        <v>0</v>
      </c>
      <c r="L38" s="221">
        <f t="shared" si="7"/>
        <v>0</v>
      </c>
      <c r="M38" s="220">
        <f t="shared" si="8"/>
        <v>0</v>
      </c>
      <c r="N38" s="220">
        <f t="shared" si="9"/>
        <v>0</v>
      </c>
      <c r="O38" s="249">
        <f t="shared" si="10"/>
        <v>0</v>
      </c>
      <c r="P38" s="258">
        <f t="shared" si="11"/>
        <v>0</v>
      </c>
      <c r="Q38" s="223">
        <f t="shared" si="12"/>
        <v>0</v>
      </c>
      <c r="R38" s="97">
        <f t="shared" si="13"/>
        <v>0</v>
      </c>
      <c r="S38" s="229">
        <f>IF(AND(LARGE('Sch A. Input'!$FL$15:$FL$67,COUNTIF('Sch A. Input'!$FL$15:$FL$67,"&gt;="&amp;F38))&lt;E38,F38&lt;&gt;0),"Leaver",J38-G38)</f>
        <v>0</v>
      </c>
      <c r="T38" s="229">
        <f>IF(AND(LARGE('Sch A. Input'!$FL$15:$FL$67,COUNTIF('Sch A. Input'!$FL$15:$FL$67,"&gt;="&amp;F38))&lt;E38,F38&lt;&gt;0),"Leaver",K38-H38)</f>
        <v>0</v>
      </c>
      <c r="U38" s="230">
        <f>IF(AND(LARGE('Sch A. Input'!$FL$15:$FL$67,COUNTIF('Sch A. Input'!$FL$15:$FL$67,"&gt;="&amp;F38))&lt;E38,F38&lt;&gt;0),"Leaver",L38-I38)</f>
        <v>0</v>
      </c>
      <c r="V38" s="230">
        <f>IF(AND(LARGE('Sch A. Input'!$FL$15:$FL$67,COUNTIF('Sch A. Input'!$FL$15:$FL$67,"&gt;="&amp;F38))&lt;E38,F38&lt;&gt;0),"Leaver",IFERROR(S38/X38*$M$9,0))</f>
        <v>0</v>
      </c>
      <c r="W38" s="230">
        <f>IF(AND(LARGE('Sch A. Input'!$FL$15:$FL$67,COUNTIF('Sch A. Input'!$FL$15:$FL$67,"&gt;="&amp;F38))&lt;E38,F38&lt;&gt;0),"Leaver",V38+T38)</f>
        <v>0</v>
      </c>
      <c r="X38" s="254">
        <f>IF(AND(LARGE('Sch A. Input'!$FL$15:$FL$67,COUNTIF('Sch A. Input'!$FL$15:$FL$67,"&gt;="&amp;F38))&lt;E38,F38&lt;&gt;0),"Leaver",IF(OR(D38="",D38&gt;$L$11,($L$11-7)&lt;$K$9),0,(E38+1-D38)/7-1))</f>
        <v>0</v>
      </c>
      <c r="Y38" s="255">
        <f>IF(AND(LARGE('Sch A. Input'!$FL$15:$FL$67,COUNTIF('Sch A. Input'!$FL$15:$FL$67,"&gt;="&amp;F38))&lt;E38,F38&lt;&gt;0),"Leaver",IFERROR(IF((S38/$X38*$M$9+T38)&gt;900000,"YES","NO"),0))</f>
        <v>0</v>
      </c>
      <c r="Z38" s="217">
        <f>IF(AND(LARGE('Sch A. Input'!$FL$15:$FL$67,COUNTIF('Sch A. Input'!$FL$15:$FL$67,"&gt;="&amp;F38))&lt;E38,F38&lt;&gt;0),"Leaver",IFERROR(IF(Y38="Yes",MIN($U38*(74000/900000),74000),(SUMPRODUCT(--((MIN(W38,900000))&gt;$C$9:$C$12),((MIN(W38,900000))-$C$9:$C$12),$H$9:$H$12))-((1-(X38/$M$9))*(SUMPRODUCT(--((MIN(V38,900000))&gt;$C$9:$C$12),((MIN(V38,900000))-$C$9:$C$12),$H$9:$H$12)))),0))</f>
        <v>0</v>
      </c>
      <c r="AA38" s="165">
        <f>IF(AND(LARGE('Sch A. Input'!$FL$15:$FL$67,COUNTIF('Sch A. Input'!$FL$15:$FL$67,"&gt;="&amp;F38))&lt;E38,F38&lt;&gt;0),"Leaver",IFERROR(Z38/U38,0))</f>
        <v>0</v>
      </c>
      <c r="AB38" s="166">
        <f>IF(AND(LARGE('Sch A. Input'!$FL$15:$FL$67,COUNTIF('Sch A. Input'!$FL$15:$FL$67,"&gt;="&amp;F38))&lt;E38,F38&lt;&gt;0),"Leaver",Q38-Z38)</f>
        <v>0</v>
      </c>
      <c r="AC38" s="94">
        <f t="shared" si="14"/>
        <v>0</v>
      </c>
      <c r="BK38" s="2"/>
      <c r="BL38" s="2"/>
      <c r="CI38"/>
    </row>
    <row r="39" spans="2:87" x14ac:dyDescent="0.25">
      <c r="B39" s="70" t="str">
        <f>IF('Sch A. Input'!B37="","",'Sch A. Input'!B37)</f>
        <v/>
      </c>
      <c r="C39" s="75" t="str">
        <f>IF('Sch A. Input'!C37="","",'Sch A. Input'!C37)</f>
        <v/>
      </c>
      <c r="D39" s="71" t="str">
        <f>IF('Sch A. Input'!D37="","",'Sch A. Input'!D37)</f>
        <v/>
      </c>
      <c r="E39" s="71">
        <f>'Sch A. Input'!E37</f>
        <v>43548</v>
      </c>
      <c r="F39" s="71">
        <f>'Sch A. Input'!F37</f>
        <v>0</v>
      </c>
      <c r="G39" s="218">
        <f>SUMIFS('Sch A. Input'!H37:FJ37,'Sch A. Input'!$H$13:$FJ$13,$L$11,'Sch A. Input'!$H$14:$FJ$14,"Recurring")</f>
        <v>0</v>
      </c>
      <c r="H39" s="218">
        <f>SUMIFS('Sch A. Input'!H37:FJ37,'Sch A. Input'!$H$13:$FJ$13,$L$11,'Sch A. Input'!$H$14:$FJ$14,"One-time")</f>
        <v>0</v>
      </c>
      <c r="I39" s="219">
        <f t="shared" si="6"/>
        <v>0</v>
      </c>
      <c r="J39" s="220">
        <f>SUMIFS('Sch A. Input'!H37:FJ37,'Sch A. Input'!$H$14:$FJ$14,"Recurring",'Sch A. Input'!$H$13:$FJ$13,"&lt;="&amp;'Sch D. Workings'!$L$11)</f>
        <v>0</v>
      </c>
      <c r="K39" s="220">
        <f>SUMIFS('Sch A. Input'!H37:FJ37,'Sch A. Input'!$H$14:$FJ$14,"One-time",'Sch A. Input'!$H$13:$FJ$13,"&lt;="&amp;'Sch D. Workings'!$L$11)</f>
        <v>0</v>
      </c>
      <c r="L39" s="221">
        <f t="shared" si="7"/>
        <v>0</v>
      </c>
      <c r="M39" s="220">
        <f t="shared" si="8"/>
        <v>0</v>
      </c>
      <c r="N39" s="220">
        <f t="shared" si="9"/>
        <v>0</v>
      </c>
      <c r="O39" s="249">
        <f t="shared" si="10"/>
        <v>0</v>
      </c>
      <c r="P39" s="258">
        <f t="shared" si="11"/>
        <v>0</v>
      </c>
      <c r="Q39" s="223">
        <f t="shared" si="12"/>
        <v>0</v>
      </c>
      <c r="R39" s="97">
        <f t="shared" si="13"/>
        <v>0</v>
      </c>
      <c r="S39" s="229">
        <f>IF(AND(LARGE('Sch A. Input'!$FL$15:$FL$67,COUNTIF('Sch A. Input'!$FL$15:$FL$67,"&gt;="&amp;F39))&lt;E39,F39&lt;&gt;0),"Leaver",J39-G39)</f>
        <v>0</v>
      </c>
      <c r="T39" s="229">
        <f>IF(AND(LARGE('Sch A. Input'!$FL$15:$FL$67,COUNTIF('Sch A. Input'!$FL$15:$FL$67,"&gt;="&amp;F39))&lt;E39,F39&lt;&gt;0),"Leaver",K39-H39)</f>
        <v>0</v>
      </c>
      <c r="U39" s="230">
        <f>IF(AND(LARGE('Sch A. Input'!$FL$15:$FL$67,COUNTIF('Sch A. Input'!$FL$15:$FL$67,"&gt;="&amp;F39))&lt;E39,F39&lt;&gt;0),"Leaver",L39-I39)</f>
        <v>0</v>
      </c>
      <c r="V39" s="230">
        <f>IF(AND(LARGE('Sch A. Input'!$FL$15:$FL$67,COUNTIF('Sch A. Input'!$FL$15:$FL$67,"&gt;="&amp;F39))&lt;E39,F39&lt;&gt;0),"Leaver",IFERROR(S39/X39*$M$9,0))</f>
        <v>0</v>
      </c>
      <c r="W39" s="230">
        <f>IF(AND(LARGE('Sch A. Input'!$FL$15:$FL$67,COUNTIF('Sch A. Input'!$FL$15:$FL$67,"&gt;="&amp;F39))&lt;E39,F39&lt;&gt;0),"Leaver",V39+T39)</f>
        <v>0</v>
      </c>
      <c r="X39" s="254">
        <f>IF(AND(LARGE('Sch A. Input'!$FL$15:$FL$67,COUNTIF('Sch A. Input'!$FL$15:$FL$67,"&gt;="&amp;F39))&lt;E39,F39&lt;&gt;0),"Leaver",IF(OR(D39="",D39&gt;$L$11,($L$11-7)&lt;$K$9),0,(E39+1-D39)/7-1))</f>
        <v>0</v>
      </c>
      <c r="Y39" s="255">
        <f>IF(AND(LARGE('Sch A. Input'!$FL$15:$FL$67,COUNTIF('Sch A. Input'!$FL$15:$FL$67,"&gt;="&amp;F39))&lt;E39,F39&lt;&gt;0),"Leaver",IFERROR(IF((S39/$X39*$M$9+T39)&gt;900000,"YES","NO"),0))</f>
        <v>0</v>
      </c>
      <c r="Z39" s="217">
        <f>IF(AND(LARGE('Sch A. Input'!$FL$15:$FL$67,COUNTIF('Sch A. Input'!$FL$15:$FL$67,"&gt;="&amp;F39))&lt;E39,F39&lt;&gt;0),"Leaver",IFERROR(IF(Y39="Yes",MIN($U39*(74000/900000),74000),(SUMPRODUCT(--((MIN(W39,900000))&gt;$C$9:$C$12),((MIN(W39,900000))-$C$9:$C$12),$H$9:$H$12))-((1-(X39/$M$9))*(SUMPRODUCT(--((MIN(V39,900000))&gt;$C$9:$C$12),((MIN(V39,900000))-$C$9:$C$12),$H$9:$H$12)))),0))</f>
        <v>0</v>
      </c>
      <c r="AA39" s="165">
        <f>IF(AND(LARGE('Sch A. Input'!$FL$15:$FL$67,COUNTIF('Sch A. Input'!$FL$15:$FL$67,"&gt;="&amp;F39))&lt;E39,F39&lt;&gt;0),"Leaver",IFERROR(Z39/U39,0))</f>
        <v>0</v>
      </c>
      <c r="AB39" s="166">
        <f>IF(AND(LARGE('Sch A. Input'!$FL$15:$FL$67,COUNTIF('Sch A. Input'!$FL$15:$FL$67,"&gt;="&amp;F39))&lt;E39,F39&lt;&gt;0),"Leaver",Q39-Z39)</f>
        <v>0</v>
      </c>
      <c r="AC39" s="94">
        <f t="shared" si="14"/>
        <v>0</v>
      </c>
      <c r="BK39" s="2"/>
      <c r="BL39" s="2"/>
      <c r="CI39"/>
    </row>
    <row r="40" spans="2:87" x14ac:dyDescent="0.25">
      <c r="B40" s="70" t="str">
        <f>IF('Sch A. Input'!B38="","",'Sch A. Input'!B38)</f>
        <v/>
      </c>
      <c r="C40" s="75" t="str">
        <f>IF('Sch A. Input'!C38="","",'Sch A. Input'!C38)</f>
        <v/>
      </c>
      <c r="D40" s="71" t="str">
        <f>IF('Sch A. Input'!D38="","",'Sch A. Input'!D38)</f>
        <v/>
      </c>
      <c r="E40" s="71">
        <f>'Sch A. Input'!E38</f>
        <v>43548</v>
      </c>
      <c r="F40" s="71">
        <f>'Sch A. Input'!F38</f>
        <v>0</v>
      </c>
      <c r="G40" s="218">
        <f>SUMIFS('Sch A. Input'!H38:FJ38,'Sch A. Input'!$H$13:$FJ$13,$L$11,'Sch A. Input'!$H$14:$FJ$14,"Recurring")</f>
        <v>0</v>
      </c>
      <c r="H40" s="218">
        <f>SUMIFS('Sch A. Input'!H38:FJ38,'Sch A. Input'!$H$13:$FJ$13,$L$11,'Sch A. Input'!$H$14:$FJ$14,"One-time")</f>
        <v>0</v>
      </c>
      <c r="I40" s="219">
        <f t="shared" si="6"/>
        <v>0</v>
      </c>
      <c r="J40" s="220">
        <f>SUMIFS('Sch A. Input'!H38:FJ38,'Sch A. Input'!$H$14:$FJ$14,"Recurring",'Sch A. Input'!$H$13:$FJ$13,"&lt;="&amp;'Sch D. Workings'!$L$11)</f>
        <v>0</v>
      </c>
      <c r="K40" s="220">
        <f>SUMIFS('Sch A. Input'!H38:FJ38,'Sch A. Input'!$H$14:$FJ$14,"One-time",'Sch A. Input'!$H$13:$FJ$13,"&lt;="&amp;'Sch D. Workings'!$L$11)</f>
        <v>0</v>
      </c>
      <c r="L40" s="221">
        <f t="shared" si="7"/>
        <v>0</v>
      </c>
      <c r="M40" s="220">
        <f t="shared" si="8"/>
        <v>0</v>
      </c>
      <c r="N40" s="220">
        <f t="shared" si="9"/>
        <v>0</v>
      </c>
      <c r="O40" s="249">
        <f t="shared" si="10"/>
        <v>0</v>
      </c>
      <c r="P40" s="258">
        <f t="shared" si="11"/>
        <v>0</v>
      </c>
      <c r="Q40" s="223">
        <f t="shared" si="12"/>
        <v>0</v>
      </c>
      <c r="R40" s="97">
        <f t="shared" si="13"/>
        <v>0</v>
      </c>
      <c r="S40" s="229">
        <f>IF(AND(LARGE('Sch A. Input'!$FL$15:$FL$67,COUNTIF('Sch A. Input'!$FL$15:$FL$67,"&gt;="&amp;F40))&lt;E40,F40&lt;&gt;0),"Leaver",J40-G40)</f>
        <v>0</v>
      </c>
      <c r="T40" s="229">
        <f>IF(AND(LARGE('Sch A. Input'!$FL$15:$FL$67,COUNTIF('Sch A. Input'!$FL$15:$FL$67,"&gt;="&amp;F40))&lt;E40,F40&lt;&gt;0),"Leaver",K40-H40)</f>
        <v>0</v>
      </c>
      <c r="U40" s="230">
        <f>IF(AND(LARGE('Sch A. Input'!$FL$15:$FL$67,COUNTIF('Sch A. Input'!$FL$15:$FL$67,"&gt;="&amp;F40))&lt;E40,F40&lt;&gt;0),"Leaver",L40-I40)</f>
        <v>0</v>
      </c>
      <c r="V40" s="230">
        <f>IF(AND(LARGE('Sch A. Input'!$FL$15:$FL$67,COUNTIF('Sch A. Input'!$FL$15:$FL$67,"&gt;="&amp;F40))&lt;E40,F40&lt;&gt;0),"Leaver",IFERROR(S40/X40*$M$9,0))</f>
        <v>0</v>
      </c>
      <c r="W40" s="230">
        <f>IF(AND(LARGE('Sch A. Input'!$FL$15:$FL$67,COUNTIF('Sch A. Input'!$FL$15:$FL$67,"&gt;="&amp;F40))&lt;E40,F40&lt;&gt;0),"Leaver",V40+T40)</f>
        <v>0</v>
      </c>
      <c r="X40" s="254">
        <f>IF(AND(LARGE('Sch A. Input'!$FL$15:$FL$67,COUNTIF('Sch A. Input'!$FL$15:$FL$67,"&gt;="&amp;F40))&lt;E40,F40&lt;&gt;0),"Leaver",IF(OR(D40="",D40&gt;$L$11,($L$11-7)&lt;$K$9),0,(E40+1-D40)/7-1))</f>
        <v>0</v>
      </c>
      <c r="Y40" s="255">
        <f>IF(AND(LARGE('Sch A. Input'!$FL$15:$FL$67,COUNTIF('Sch A. Input'!$FL$15:$FL$67,"&gt;="&amp;F40))&lt;E40,F40&lt;&gt;0),"Leaver",IFERROR(IF((S40/$X40*$M$9+T40)&gt;900000,"YES","NO"),0))</f>
        <v>0</v>
      </c>
      <c r="Z40" s="217">
        <f>IF(AND(LARGE('Sch A. Input'!$FL$15:$FL$67,COUNTIF('Sch A. Input'!$FL$15:$FL$67,"&gt;="&amp;F40))&lt;E40,F40&lt;&gt;0),"Leaver",IFERROR(IF(Y40="Yes",MIN($U40*(74000/900000),74000),(SUMPRODUCT(--((MIN(W40,900000))&gt;$C$9:$C$12),((MIN(W40,900000))-$C$9:$C$12),$H$9:$H$12))-((1-(X40/$M$9))*(SUMPRODUCT(--((MIN(V40,900000))&gt;$C$9:$C$12),((MIN(V40,900000))-$C$9:$C$12),$H$9:$H$12)))),0))</f>
        <v>0</v>
      </c>
      <c r="AA40" s="165">
        <f>IF(AND(LARGE('Sch A. Input'!$FL$15:$FL$67,COUNTIF('Sch A. Input'!$FL$15:$FL$67,"&gt;="&amp;F40))&lt;E40,F40&lt;&gt;0),"Leaver",IFERROR(Z40/U40,0))</f>
        <v>0</v>
      </c>
      <c r="AB40" s="166">
        <f>IF(AND(LARGE('Sch A. Input'!$FL$15:$FL$67,COUNTIF('Sch A. Input'!$FL$15:$FL$67,"&gt;="&amp;F40))&lt;E40,F40&lt;&gt;0),"Leaver",Q40-Z40)</f>
        <v>0</v>
      </c>
      <c r="AC40" s="94">
        <f t="shared" si="14"/>
        <v>0</v>
      </c>
      <c r="BK40" s="2"/>
      <c r="BL40" s="2"/>
      <c r="CI40"/>
    </row>
    <row r="41" spans="2:87" x14ac:dyDescent="0.25">
      <c r="B41" s="70" t="str">
        <f>IF('Sch A. Input'!B39="","",'Sch A. Input'!B39)</f>
        <v/>
      </c>
      <c r="C41" s="75" t="str">
        <f>IF('Sch A. Input'!C39="","",'Sch A. Input'!C39)</f>
        <v/>
      </c>
      <c r="D41" s="71" t="str">
        <f>IF('Sch A. Input'!D39="","",'Sch A. Input'!D39)</f>
        <v/>
      </c>
      <c r="E41" s="71">
        <f>'Sch A. Input'!E39</f>
        <v>43548</v>
      </c>
      <c r="F41" s="71">
        <f>'Sch A. Input'!F39</f>
        <v>0</v>
      </c>
      <c r="G41" s="218">
        <f>SUMIFS('Sch A. Input'!H39:FJ39,'Sch A. Input'!$H$13:$FJ$13,$L$11,'Sch A. Input'!$H$14:$FJ$14,"Recurring")</f>
        <v>0</v>
      </c>
      <c r="H41" s="218">
        <f>SUMIFS('Sch A. Input'!H39:FJ39,'Sch A. Input'!$H$13:$FJ$13,$L$11,'Sch A. Input'!$H$14:$FJ$14,"One-time")</f>
        <v>0</v>
      </c>
      <c r="I41" s="219">
        <f t="shared" si="6"/>
        <v>0</v>
      </c>
      <c r="J41" s="220">
        <f>SUMIFS('Sch A. Input'!H39:FJ39,'Sch A. Input'!$H$14:$FJ$14,"Recurring",'Sch A. Input'!$H$13:$FJ$13,"&lt;="&amp;'Sch D. Workings'!$L$11)</f>
        <v>0</v>
      </c>
      <c r="K41" s="220">
        <f>SUMIFS('Sch A. Input'!H39:FJ39,'Sch A. Input'!$H$14:$FJ$14,"One-time",'Sch A. Input'!$H$13:$FJ$13,"&lt;="&amp;'Sch D. Workings'!$L$11)</f>
        <v>0</v>
      </c>
      <c r="L41" s="221">
        <f t="shared" si="7"/>
        <v>0</v>
      </c>
      <c r="M41" s="220">
        <f t="shared" si="8"/>
        <v>0</v>
      </c>
      <c r="N41" s="220">
        <f t="shared" si="9"/>
        <v>0</v>
      </c>
      <c r="O41" s="249">
        <f t="shared" si="10"/>
        <v>0</v>
      </c>
      <c r="P41" s="258">
        <f t="shared" si="11"/>
        <v>0</v>
      </c>
      <c r="Q41" s="223">
        <f t="shared" si="12"/>
        <v>0</v>
      </c>
      <c r="R41" s="97">
        <f t="shared" si="13"/>
        <v>0</v>
      </c>
      <c r="S41" s="229">
        <f>IF(AND(LARGE('Sch A. Input'!$FL$15:$FL$67,COUNTIF('Sch A. Input'!$FL$15:$FL$67,"&gt;="&amp;F41))&lt;E41,F41&lt;&gt;0),"Leaver",J41-G41)</f>
        <v>0</v>
      </c>
      <c r="T41" s="229">
        <f>IF(AND(LARGE('Sch A. Input'!$FL$15:$FL$67,COUNTIF('Sch A. Input'!$FL$15:$FL$67,"&gt;="&amp;F41))&lt;E41,F41&lt;&gt;0),"Leaver",K41-H41)</f>
        <v>0</v>
      </c>
      <c r="U41" s="230">
        <f>IF(AND(LARGE('Sch A. Input'!$FL$15:$FL$67,COUNTIF('Sch A. Input'!$FL$15:$FL$67,"&gt;="&amp;F41))&lt;E41,F41&lt;&gt;0),"Leaver",L41-I41)</f>
        <v>0</v>
      </c>
      <c r="V41" s="230">
        <f>IF(AND(LARGE('Sch A. Input'!$FL$15:$FL$67,COUNTIF('Sch A. Input'!$FL$15:$FL$67,"&gt;="&amp;F41))&lt;E41,F41&lt;&gt;0),"Leaver",IFERROR(S41/X41*$M$9,0))</f>
        <v>0</v>
      </c>
      <c r="W41" s="230">
        <f>IF(AND(LARGE('Sch A. Input'!$FL$15:$FL$67,COUNTIF('Sch A. Input'!$FL$15:$FL$67,"&gt;="&amp;F41))&lt;E41,F41&lt;&gt;0),"Leaver",V41+T41)</f>
        <v>0</v>
      </c>
      <c r="X41" s="254">
        <f>IF(AND(LARGE('Sch A. Input'!$FL$15:$FL$67,COUNTIF('Sch A. Input'!$FL$15:$FL$67,"&gt;="&amp;F41))&lt;E41,F41&lt;&gt;0),"Leaver",IF(OR(D41="",D41&gt;$L$11,($L$11-7)&lt;$K$9),0,(E41+1-D41)/7-1))</f>
        <v>0</v>
      </c>
      <c r="Y41" s="255">
        <f>IF(AND(LARGE('Sch A. Input'!$FL$15:$FL$67,COUNTIF('Sch A. Input'!$FL$15:$FL$67,"&gt;="&amp;F41))&lt;E41,F41&lt;&gt;0),"Leaver",IFERROR(IF((S41/$X41*$M$9+T41)&gt;900000,"YES","NO"),0))</f>
        <v>0</v>
      </c>
      <c r="Z41" s="217">
        <f>IF(AND(LARGE('Sch A. Input'!$FL$15:$FL$67,COUNTIF('Sch A. Input'!$FL$15:$FL$67,"&gt;="&amp;F41))&lt;E41,F41&lt;&gt;0),"Leaver",IFERROR(IF(Y41="Yes",MIN($U41*(74000/900000),74000),(SUMPRODUCT(--((MIN(W41,900000))&gt;$C$9:$C$12),((MIN(W41,900000))-$C$9:$C$12),$H$9:$H$12))-((1-(X41/$M$9))*(SUMPRODUCT(--((MIN(V41,900000))&gt;$C$9:$C$12),((MIN(V41,900000))-$C$9:$C$12),$H$9:$H$12)))),0))</f>
        <v>0</v>
      </c>
      <c r="AA41" s="165">
        <f>IF(AND(LARGE('Sch A. Input'!$FL$15:$FL$67,COUNTIF('Sch A. Input'!$FL$15:$FL$67,"&gt;="&amp;F41))&lt;E41,F41&lt;&gt;0),"Leaver",IFERROR(Z41/U41,0))</f>
        <v>0</v>
      </c>
      <c r="AB41" s="166">
        <f>IF(AND(LARGE('Sch A. Input'!$FL$15:$FL$67,COUNTIF('Sch A. Input'!$FL$15:$FL$67,"&gt;="&amp;F41))&lt;E41,F41&lt;&gt;0),"Leaver",Q41-Z41)</f>
        <v>0</v>
      </c>
      <c r="AC41" s="94">
        <f t="shared" si="14"/>
        <v>0</v>
      </c>
      <c r="BK41" s="2"/>
      <c r="BL41" s="2"/>
      <c r="CI41"/>
    </row>
    <row r="42" spans="2:87" x14ac:dyDescent="0.25">
      <c r="B42" s="70" t="str">
        <f>IF('Sch A. Input'!B40="","",'Sch A. Input'!B40)</f>
        <v/>
      </c>
      <c r="C42" s="75" t="str">
        <f>IF('Sch A. Input'!C40="","",'Sch A. Input'!C40)</f>
        <v/>
      </c>
      <c r="D42" s="71" t="str">
        <f>IF('Sch A. Input'!D40="","",'Sch A. Input'!D40)</f>
        <v/>
      </c>
      <c r="E42" s="71">
        <f>'Sch A. Input'!E40</f>
        <v>43548</v>
      </c>
      <c r="F42" s="71">
        <f>'Sch A. Input'!F40</f>
        <v>0</v>
      </c>
      <c r="G42" s="218">
        <f>SUMIFS('Sch A. Input'!H40:FJ40,'Sch A. Input'!$H$13:$FJ$13,$L$11,'Sch A. Input'!$H$14:$FJ$14,"Recurring")</f>
        <v>0</v>
      </c>
      <c r="H42" s="218">
        <f>SUMIFS('Sch A. Input'!H40:FJ40,'Sch A. Input'!$H$13:$FJ$13,$L$11,'Sch A. Input'!$H$14:$FJ$14,"One-time")</f>
        <v>0</v>
      </c>
      <c r="I42" s="219">
        <f t="shared" si="6"/>
        <v>0</v>
      </c>
      <c r="J42" s="220">
        <f>SUMIFS('Sch A. Input'!H40:FJ40,'Sch A. Input'!$H$14:$FJ$14,"Recurring",'Sch A. Input'!$H$13:$FJ$13,"&lt;="&amp;'Sch D. Workings'!$L$11)</f>
        <v>0</v>
      </c>
      <c r="K42" s="220">
        <f>SUMIFS('Sch A. Input'!H40:FJ40,'Sch A. Input'!$H$14:$FJ$14,"One-time",'Sch A. Input'!$H$13:$FJ$13,"&lt;="&amp;'Sch D. Workings'!$L$11)</f>
        <v>0</v>
      </c>
      <c r="L42" s="221">
        <f t="shared" si="7"/>
        <v>0</v>
      </c>
      <c r="M42" s="220">
        <f t="shared" si="8"/>
        <v>0</v>
      </c>
      <c r="N42" s="220">
        <f t="shared" si="9"/>
        <v>0</v>
      </c>
      <c r="O42" s="249">
        <f t="shared" si="10"/>
        <v>0</v>
      </c>
      <c r="P42" s="258">
        <f t="shared" si="11"/>
        <v>0</v>
      </c>
      <c r="Q42" s="223">
        <f t="shared" si="12"/>
        <v>0</v>
      </c>
      <c r="R42" s="97">
        <f t="shared" si="13"/>
        <v>0</v>
      </c>
      <c r="S42" s="229">
        <f>IF(AND(LARGE('Sch A. Input'!$FL$15:$FL$67,COUNTIF('Sch A. Input'!$FL$15:$FL$67,"&gt;="&amp;F42))&lt;E42,F42&lt;&gt;0),"Leaver",J42-G42)</f>
        <v>0</v>
      </c>
      <c r="T42" s="229">
        <f>IF(AND(LARGE('Sch A. Input'!$FL$15:$FL$67,COUNTIF('Sch A. Input'!$FL$15:$FL$67,"&gt;="&amp;F42))&lt;E42,F42&lt;&gt;0),"Leaver",K42-H42)</f>
        <v>0</v>
      </c>
      <c r="U42" s="230">
        <f>IF(AND(LARGE('Sch A. Input'!$FL$15:$FL$67,COUNTIF('Sch A. Input'!$FL$15:$FL$67,"&gt;="&amp;F42))&lt;E42,F42&lt;&gt;0),"Leaver",L42-I42)</f>
        <v>0</v>
      </c>
      <c r="V42" s="230">
        <f>IF(AND(LARGE('Sch A. Input'!$FL$15:$FL$67,COUNTIF('Sch A. Input'!$FL$15:$FL$67,"&gt;="&amp;F42))&lt;E42,F42&lt;&gt;0),"Leaver",IFERROR(S42/X42*$M$9,0))</f>
        <v>0</v>
      </c>
      <c r="W42" s="230">
        <f>IF(AND(LARGE('Sch A. Input'!$FL$15:$FL$67,COUNTIF('Sch A. Input'!$FL$15:$FL$67,"&gt;="&amp;F42))&lt;E42,F42&lt;&gt;0),"Leaver",V42+T42)</f>
        <v>0</v>
      </c>
      <c r="X42" s="254">
        <f>IF(AND(LARGE('Sch A. Input'!$FL$15:$FL$67,COUNTIF('Sch A. Input'!$FL$15:$FL$67,"&gt;="&amp;F42))&lt;E42,F42&lt;&gt;0),"Leaver",IF(OR(D42="",D42&gt;$L$11,($L$11-7)&lt;$K$9),0,(E42+1-D42)/7-1))</f>
        <v>0</v>
      </c>
      <c r="Y42" s="255">
        <f>IF(AND(LARGE('Sch A. Input'!$FL$15:$FL$67,COUNTIF('Sch A. Input'!$FL$15:$FL$67,"&gt;="&amp;F42))&lt;E42,F42&lt;&gt;0),"Leaver",IFERROR(IF((S42/$X42*$M$9+T42)&gt;900000,"YES","NO"),0))</f>
        <v>0</v>
      </c>
      <c r="Z42" s="217">
        <f>IF(AND(LARGE('Sch A. Input'!$FL$15:$FL$67,COUNTIF('Sch A. Input'!$FL$15:$FL$67,"&gt;="&amp;F42))&lt;E42,F42&lt;&gt;0),"Leaver",IFERROR(IF(Y42="Yes",MIN($U42*(74000/900000),74000),(SUMPRODUCT(--((MIN(W42,900000))&gt;$C$9:$C$12),((MIN(W42,900000))-$C$9:$C$12),$H$9:$H$12))-((1-(X42/$M$9))*(SUMPRODUCT(--((MIN(V42,900000))&gt;$C$9:$C$12),((MIN(V42,900000))-$C$9:$C$12),$H$9:$H$12)))),0))</f>
        <v>0</v>
      </c>
      <c r="AA42" s="165">
        <f>IF(AND(LARGE('Sch A. Input'!$FL$15:$FL$67,COUNTIF('Sch A. Input'!$FL$15:$FL$67,"&gt;="&amp;F42))&lt;E42,F42&lt;&gt;0),"Leaver",IFERROR(Z42/U42,0))</f>
        <v>0</v>
      </c>
      <c r="AB42" s="166">
        <f>IF(AND(LARGE('Sch A. Input'!$FL$15:$FL$67,COUNTIF('Sch A. Input'!$FL$15:$FL$67,"&gt;="&amp;F42))&lt;E42,F42&lt;&gt;0),"Leaver",Q42-Z42)</f>
        <v>0</v>
      </c>
      <c r="AC42" s="94">
        <f t="shared" si="14"/>
        <v>0</v>
      </c>
      <c r="BK42" s="2"/>
      <c r="BL42" s="2"/>
      <c r="CI42"/>
    </row>
    <row r="43" spans="2:87" x14ac:dyDescent="0.25">
      <c r="B43" s="70" t="str">
        <f>IF('Sch A. Input'!B41="","",'Sch A. Input'!B41)</f>
        <v/>
      </c>
      <c r="C43" s="75" t="str">
        <f>IF('Sch A. Input'!C41="","",'Sch A. Input'!C41)</f>
        <v/>
      </c>
      <c r="D43" s="71" t="str">
        <f>IF('Sch A. Input'!D41="","",'Sch A. Input'!D41)</f>
        <v/>
      </c>
      <c r="E43" s="71">
        <f>'Sch A. Input'!E41</f>
        <v>43548</v>
      </c>
      <c r="F43" s="71">
        <f>'Sch A. Input'!F41</f>
        <v>0</v>
      </c>
      <c r="G43" s="218">
        <f>SUMIFS('Sch A. Input'!H41:FJ41,'Sch A. Input'!$H$13:$FJ$13,$L$11,'Sch A. Input'!$H$14:$FJ$14,"Recurring")</f>
        <v>0</v>
      </c>
      <c r="H43" s="218">
        <f>SUMIFS('Sch A. Input'!H41:FJ41,'Sch A. Input'!$H$13:$FJ$13,$L$11,'Sch A. Input'!$H$14:$FJ$14,"One-time")</f>
        <v>0</v>
      </c>
      <c r="I43" s="219">
        <f t="shared" si="6"/>
        <v>0</v>
      </c>
      <c r="J43" s="220">
        <f>SUMIFS('Sch A. Input'!H41:FJ41,'Sch A. Input'!$H$14:$FJ$14,"Recurring",'Sch A. Input'!$H$13:$FJ$13,"&lt;="&amp;'Sch D. Workings'!$L$11)</f>
        <v>0</v>
      </c>
      <c r="K43" s="220">
        <f>SUMIFS('Sch A. Input'!H41:FJ41,'Sch A. Input'!$H$14:$FJ$14,"One-time",'Sch A. Input'!$H$13:$FJ$13,"&lt;="&amp;'Sch D. Workings'!$L$11)</f>
        <v>0</v>
      </c>
      <c r="L43" s="221">
        <f t="shared" si="7"/>
        <v>0</v>
      </c>
      <c r="M43" s="220">
        <f t="shared" si="8"/>
        <v>0</v>
      </c>
      <c r="N43" s="220">
        <f t="shared" si="9"/>
        <v>0</v>
      </c>
      <c r="O43" s="249">
        <f t="shared" si="10"/>
        <v>0</v>
      </c>
      <c r="P43" s="258">
        <f t="shared" si="11"/>
        <v>0</v>
      </c>
      <c r="Q43" s="223">
        <f t="shared" si="12"/>
        <v>0</v>
      </c>
      <c r="R43" s="97">
        <f t="shared" si="13"/>
        <v>0</v>
      </c>
      <c r="S43" s="229">
        <f>IF(AND(LARGE('Sch A. Input'!$FL$15:$FL$67,COUNTIF('Sch A. Input'!$FL$15:$FL$67,"&gt;="&amp;F43))&lt;E43,F43&lt;&gt;0),"Leaver",J43-G43)</f>
        <v>0</v>
      </c>
      <c r="T43" s="229">
        <f>IF(AND(LARGE('Sch A. Input'!$FL$15:$FL$67,COUNTIF('Sch A. Input'!$FL$15:$FL$67,"&gt;="&amp;F43))&lt;E43,F43&lt;&gt;0),"Leaver",K43-H43)</f>
        <v>0</v>
      </c>
      <c r="U43" s="230">
        <f>IF(AND(LARGE('Sch A. Input'!$FL$15:$FL$67,COUNTIF('Sch A. Input'!$FL$15:$FL$67,"&gt;="&amp;F43))&lt;E43,F43&lt;&gt;0),"Leaver",L43-I43)</f>
        <v>0</v>
      </c>
      <c r="V43" s="230">
        <f>IF(AND(LARGE('Sch A. Input'!$FL$15:$FL$67,COUNTIF('Sch A. Input'!$FL$15:$FL$67,"&gt;="&amp;F43))&lt;E43,F43&lt;&gt;0),"Leaver",IFERROR(S43/X43*$M$9,0))</f>
        <v>0</v>
      </c>
      <c r="W43" s="230">
        <f>IF(AND(LARGE('Sch A. Input'!$FL$15:$FL$67,COUNTIF('Sch A. Input'!$FL$15:$FL$67,"&gt;="&amp;F43))&lt;E43,F43&lt;&gt;0),"Leaver",V43+T43)</f>
        <v>0</v>
      </c>
      <c r="X43" s="254">
        <f>IF(AND(LARGE('Sch A. Input'!$FL$15:$FL$67,COUNTIF('Sch A. Input'!$FL$15:$FL$67,"&gt;="&amp;F43))&lt;E43,F43&lt;&gt;0),"Leaver",IF(OR(D43="",D43&gt;$L$11,($L$11-7)&lt;$K$9),0,(E43+1-D43)/7-1))</f>
        <v>0</v>
      </c>
      <c r="Y43" s="255">
        <f>IF(AND(LARGE('Sch A. Input'!$FL$15:$FL$67,COUNTIF('Sch A. Input'!$FL$15:$FL$67,"&gt;="&amp;F43))&lt;E43,F43&lt;&gt;0),"Leaver",IFERROR(IF((S43/$X43*$M$9+T43)&gt;900000,"YES","NO"),0))</f>
        <v>0</v>
      </c>
      <c r="Z43" s="217">
        <f>IF(AND(LARGE('Sch A. Input'!$FL$15:$FL$67,COUNTIF('Sch A. Input'!$FL$15:$FL$67,"&gt;="&amp;F43))&lt;E43,F43&lt;&gt;0),"Leaver",IFERROR(IF(Y43="Yes",MIN($U43*(74000/900000),74000),(SUMPRODUCT(--((MIN(W43,900000))&gt;$C$9:$C$12),((MIN(W43,900000))-$C$9:$C$12),$H$9:$H$12))-((1-(X43/$M$9))*(SUMPRODUCT(--((MIN(V43,900000))&gt;$C$9:$C$12),((MIN(V43,900000))-$C$9:$C$12),$H$9:$H$12)))),0))</f>
        <v>0</v>
      </c>
      <c r="AA43" s="165">
        <f>IF(AND(LARGE('Sch A. Input'!$FL$15:$FL$67,COUNTIF('Sch A. Input'!$FL$15:$FL$67,"&gt;="&amp;F43))&lt;E43,F43&lt;&gt;0),"Leaver",IFERROR(Z43/U43,0))</f>
        <v>0</v>
      </c>
      <c r="AB43" s="166">
        <f>IF(AND(LARGE('Sch A. Input'!$FL$15:$FL$67,COUNTIF('Sch A. Input'!$FL$15:$FL$67,"&gt;="&amp;F43))&lt;E43,F43&lt;&gt;0),"Leaver",Q43-Z43)</f>
        <v>0</v>
      </c>
      <c r="AC43" s="94">
        <f t="shared" si="14"/>
        <v>0</v>
      </c>
      <c r="BK43" s="2"/>
      <c r="BL43" s="2"/>
      <c r="CI43"/>
    </row>
    <row r="44" spans="2:87" x14ac:dyDescent="0.25">
      <c r="B44" s="70" t="str">
        <f>IF('Sch A. Input'!B42="","",'Sch A. Input'!B42)</f>
        <v/>
      </c>
      <c r="C44" s="75" t="str">
        <f>IF('Sch A. Input'!C42="","",'Sch A. Input'!C42)</f>
        <v/>
      </c>
      <c r="D44" s="71" t="str">
        <f>IF('Sch A. Input'!D42="","",'Sch A. Input'!D42)</f>
        <v/>
      </c>
      <c r="E44" s="71">
        <f>'Sch A. Input'!E42</f>
        <v>43548</v>
      </c>
      <c r="F44" s="71">
        <f>'Sch A. Input'!F42</f>
        <v>0</v>
      </c>
      <c r="G44" s="218">
        <f>SUMIFS('Sch A. Input'!H42:FJ42,'Sch A. Input'!$H$13:$FJ$13,$L$11,'Sch A. Input'!$H$14:$FJ$14,"Recurring")</f>
        <v>0</v>
      </c>
      <c r="H44" s="218">
        <f>SUMIFS('Sch A. Input'!H42:FJ42,'Sch A. Input'!$H$13:$FJ$13,$L$11,'Sch A. Input'!$H$14:$FJ$14,"One-time")</f>
        <v>0</v>
      </c>
      <c r="I44" s="219">
        <f t="shared" si="6"/>
        <v>0</v>
      </c>
      <c r="J44" s="220">
        <f>SUMIFS('Sch A. Input'!H42:FJ42,'Sch A. Input'!$H$14:$FJ$14,"Recurring",'Sch A. Input'!$H$13:$FJ$13,"&lt;="&amp;'Sch D. Workings'!$L$11)</f>
        <v>0</v>
      </c>
      <c r="K44" s="220">
        <f>SUMIFS('Sch A. Input'!H42:FJ42,'Sch A. Input'!$H$14:$FJ$14,"One-time",'Sch A. Input'!$H$13:$FJ$13,"&lt;="&amp;'Sch D. Workings'!$L$11)</f>
        <v>0</v>
      </c>
      <c r="L44" s="221">
        <f t="shared" si="7"/>
        <v>0</v>
      </c>
      <c r="M44" s="220">
        <f t="shared" si="8"/>
        <v>0</v>
      </c>
      <c r="N44" s="220">
        <f t="shared" si="9"/>
        <v>0</v>
      </c>
      <c r="O44" s="249">
        <f t="shared" si="10"/>
        <v>0</v>
      </c>
      <c r="P44" s="258">
        <f t="shared" si="11"/>
        <v>0</v>
      </c>
      <c r="Q44" s="223">
        <f t="shared" si="12"/>
        <v>0</v>
      </c>
      <c r="R44" s="97">
        <f t="shared" si="13"/>
        <v>0</v>
      </c>
      <c r="S44" s="229">
        <f>IF(AND(LARGE('Sch A. Input'!$FL$15:$FL$67,COUNTIF('Sch A. Input'!$FL$15:$FL$67,"&gt;="&amp;F44))&lt;E44,F44&lt;&gt;0),"Leaver",J44-G44)</f>
        <v>0</v>
      </c>
      <c r="T44" s="229">
        <f>IF(AND(LARGE('Sch A. Input'!$FL$15:$FL$67,COUNTIF('Sch A. Input'!$FL$15:$FL$67,"&gt;="&amp;F44))&lt;E44,F44&lt;&gt;0),"Leaver",K44-H44)</f>
        <v>0</v>
      </c>
      <c r="U44" s="230">
        <f>IF(AND(LARGE('Sch A. Input'!$FL$15:$FL$67,COUNTIF('Sch A. Input'!$FL$15:$FL$67,"&gt;="&amp;F44))&lt;E44,F44&lt;&gt;0),"Leaver",L44-I44)</f>
        <v>0</v>
      </c>
      <c r="V44" s="230">
        <f>IF(AND(LARGE('Sch A. Input'!$FL$15:$FL$67,COUNTIF('Sch A. Input'!$FL$15:$FL$67,"&gt;="&amp;F44))&lt;E44,F44&lt;&gt;0),"Leaver",IFERROR(S44/X44*$M$9,0))</f>
        <v>0</v>
      </c>
      <c r="W44" s="230">
        <f>IF(AND(LARGE('Sch A. Input'!$FL$15:$FL$67,COUNTIF('Sch A. Input'!$FL$15:$FL$67,"&gt;="&amp;F44))&lt;E44,F44&lt;&gt;0),"Leaver",V44+T44)</f>
        <v>0</v>
      </c>
      <c r="X44" s="254">
        <f>IF(AND(LARGE('Sch A. Input'!$FL$15:$FL$67,COUNTIF('Sch A. Input'!$FL$15:$FL$67,"&gt;="&amp;F44))&lt;E44,F44&lt;&gt;0),"Leaver",IF(OR(D44="",D44&gt;$L$11,($L$11-7)&lt;$K$9),0,(E44+1-D44)/7-1))</f>
        <v>0</v>
      </c>
      <c r="Y44" s="255">
        <f>IF(AND(LARGE('Sch A. Input'!$FL$15:$FL$67,COUNTIF('Sch A. Input'!$FL$15:$FL$67,"&gt;="&amp;F44))&lt;E44,F44&lt;&gt;0),"Leaver",IFERROR(IF((S44/$X44*$M$9+T44)&gt;900000,"YES","NO"),0))</f>
        <v>0</v>
      </c>
      <c r="Z44" s="217">
        <f>IF(AND(LARGE('Sch A. Input'!$FL$15:$FL$67,COUNTIF('Sch A. Input'!$FL$15:$FL$67,"&gt;="&amp;F44))&lt;E44,F44&lt;&gt;0),"Leaver",IFERROR(IF(Y44="Yes",MIN($U44*(74000/900000),74000),(SUMPRODUCT(--((MIN(W44,900000))&gt;$C$9:$C$12),((MIN(W44,900000))-$C$9:$C$12),$H$9:$H$12))-((1-(X44/$M$9))*(SUMPRODUCT(--((MIN(V44,900000))&gt;$C$9:$C$12),((MIN(V44,900000))-$C$9:$C$12),$H$9:$H$12)))),0))</f>
        <v>0</v>
      </c>
      <c r="AA44" s="165">
        <f>IF(AND(LARGE('Sch A. Input'!$FL$15:$FL$67,COUNTIF('Sch A. Input'!$FL$15:$FL$67,"&gt;="&amp;F44))&lt;E44,F44&lt;&gt;0),"Leaver",IFERROR(Z44/U44,0))</f>
        <v>0</v>
      </c>
      <c r="AB44" s="166">
        <f>IF(AND(LARGE('Sch A. Input'!$FL$15:$FL$67,COUNTIF('Sch A. Input'!$FL$15:$FL$67,"&gt;="&amp;F44))&lt;E44,F44&lt;&gt;0),"Leaver",Q44-Z44)</f>
        <v>0</v>
      </c>
      <c r="AC44" s="94">
        <f t="shared" si="14"/>
        <v>0</v>
      </c>
      <c r="BK44" s="2"/>
      <c r="BL44" s="2"/>
      <c r="CI44"/>
    </row>
    <row r="45" spans="2:87" x14ac:dyDescent="0.25">
      <c r="B45" s="70" t="str">
        <f>IF('Sch A. Input'!B43="","",'Sch A. Input'!B43)</f>
        <v/>
      </c>
      <c r="C45" s="75" t="str">
        <f>IF('Sch A. Input'!C43="","",'Sch A. Input'!C43)</f>
        <v/>
      </c>
      <c r="D45" s="71" t="str">
        <f>IF('Sch A. Input'!D43="","",'Sch A. Input'!D43)</f>
        <v/>
      </c>
      <c r="E45" s="71">
        <f>'Sch A. Input'!E43</f>
        <v>43548</v>
      </c>
      <c r="F45" s="71">
        <f>'Sch A. Input'!F43</f>
        <v>0</v>
      </c>
      <c r="G45" s="218">
        <f>SUMIFS('Sch A. Input'!H43:FJ43,'Sch A. Input'!$H$13:$FJ$13,$L$11,'Sch A. Input'!$H$14:$FJ$14,"Recurring")</f>
        <v>0</v>
      </c>
      <c r="H45" s="218">
        <f>SUMIFS('Sch A. Input'!H43:FJ43,'Sch A. Input'!$H$13:$FJ$13,$L$11,'Sch A. Input'!$H$14:$FJ$14,"One-time")</f>
        <v>0</v>
      </c>
      <c r="I45" s="219">
        <f t="shared" si="6"/>
        <v>0</v>
      </c>
      <c r="J45" s="220">
        <f>SUMIFS('Sch A. Input'!H43:FJ43,'Sch A. Input'!$H$14:$FJ$14,"Recurring",'Sch A. Input'!$H$13:$FJ$13,"&lt;="&amp;'Sch D. Workings'!$L$11)</f>
        <v>0</v>
      </c>
      <c r="K45" s="220">
        <f>SUMIFS('Sch A. Input'!H43:FJ43,'Sch A. Input'!$H$14:$FJ$14,"One-time",'Sch A. Input'!$H$13:$FJ$13,"&lt;="&amp;'Sch D. Workings'!$L$11)</f>
        <v>0</v>
      </c>
      <c r="L45" s="221">
        <f t="shared" si="7"/>
        <v>0</v>
      </c>
      <c r="M45" s="220">
        <f t="shared" si="8"/>
        <v>0</v>
      </c>
      <c r="N45" s="220">
        <f t="shared" si="9"/>
        <v>0</v>
      </c>
      <c r="O45" s="249">
        <f t="shared" si="10"/>
        <v>0</v>
      </c>
      <c r="P45" s="258">
        <f t="shared" si="11"/>
        <v>0</v>
      </c>
      <c r="Q45" s="223">
        <f t="shared" si="12"/>
        <v>0</v>
      </c>
      <c r="R45" s="97">
        <f t="shared" si="13"/>
        <v>0</v>
      </c>
      <c r="S45" s="229">
        <f>IF(AND(LARGE('Sch A. Input'!$FL$15:$FL$67,COUNTIF('Sch A. Input'!$FL$15:$FL$67,"&gt;="&amp;F45))&lt;E45,F45&lt;&gt;0),"Leaver",J45-G45)</f>
        <v>0</v>
      </c>
      <c r="T45" s="229">
        <f>IF(AND(LARGE('Sch A. Input'!$FL$15:$FL$67,COUNTIF('Sch A. Input'!$FL$15:$FL$67,"&gt;="&amp;F45))&lt;E45,F45&lt;&gt;0),"Leaver",K45-H45)</f>
        <v>0</v>
      </c>
      <c r="U45" s="230">
        <f>IF(AND(LARGE('Sch A. Input'!$FL$15:$FL$67,COUNTIF('Sch A. Input'!$FL$15:$FL$67,"&gt;="&amp;F45))&lt;E45,F45&lt;&gt;0),"Leaver",L45-I45)</f>
        <v>0</v>
      </c>
      <c r="V45" s="230">
        <f>IF(AND(LARGE('Sch A. Input'!$FL$15:$FL$67,COUNTIF('Sch A. Input'!$FL$15:$FL$67,"&gt;="&amp;F45))&lt;E45,F45&lt;&gt;0),"Leaver",IFERROR(S45/X45*$M$9,0))</f>
        <v>0</v>
      </c>
      <c r="W45" s="230">
        <f>IF(AND(LARGE('Sch A. Input'!$FL$15:$FL$67,COUNTIF('Sch A. Input'!$FL$15:$FL$67,"&gt;="&amp;F45))&lt;E45,F45&lt;&gt;0),"Leaver",V45+T45)</f>
        <v>0</v>
      </c>
      <c r="X45" s="254">
        <f>IF(AND(LARGE('Sch A. Input'!$FL$15:$FL$67,COUNTIF('Sch A. Input'!$FL$15:$FL$67,"&gt;="&amp;F45))&lt;E45,F45&lt;&gt;0),"Leaver",IF(OR(D45="",D45&gt;$L$11,($L$11-7)&lt;$K$9),0,(E45+1-D45)/7-1))</f>
        <v>0</v>
      </c>
      <c r="Y45" s="255">
        <f>IF(AND(LARGE('Sch A. Input'!$FL$15:$FL$67,COUNTIF('Sch A. Input'!$FL$15:$FL$67,"&gt;="&amp;F45))&lt;E45,F45&lt;&gt;0),"Leaver",IFERROR(IF((S45/$X45*$M$9+T45)&gt;900000,"YES","NO"),0))</f>
        <v>0</v>
      </c>
      <c r="Z45" s="217">
        <f>IF(AND(LARGE('Sch A. Input'!$FL$15:$FL$67,COUNTIF('Sch A. Input'!$FL$15:$FL$67,"&gt;="&amp;F45))&lt;E45,F45&lt;&gt;0),"Leaver",IFERROR(IF(Y45="Yes",MIN($U45*(74000/900000),74000),(SUMPRODUCT(--((MIN(W45,900000))&gt;$C$9:$C$12),((MIN(W45,900000))-$C$9:$C$12),$H$9:$H$12))-((1-(X45/$M$9))*(SUMPRODUCT(--((MIN(V45,900000))&gt;$C$9:$C$12),((MIN(V45,900000))-$C$9:$C$12),$H$9:$H$12)))),0))</f>
        <v>0</v>
      </c>
      <c r="AA45" s="165">
        <f>IF(AND(LARGE('Sch A. Input'!$FL$15:$FL$67,COUNTIF('Sch A. Input'!$FL$15:$FL$67,"&gt;="&amp;F45))&lt;E45,F45&lt;&gt;0),"Leaver",IFERROR(Z45/U45,0))</f>
        <v>0</v>
      </c>
      <c r="AB45" s="166">
        <f>IF(AND(LARGE('Sch A. Input'!$FL$15:$FL$67,COUNTIF('Sch A. Input'!$FL$15:$FL$67,"&gt;="&amp;F45))&lt;E45,F45&lt;&gt;0),"Leaver",Q45-Z45)</f>
        <v>0</v>
      </c>
      <c r="AC45" s="94">
        <f t="shared" si="14"/>
        <v>0</v>
      </c>
      <c r="BK45" s="2"/>
      <c r="BL45" s="2"/>
      <c r="CI45"/>
    </row>
    <row r="46" spans="2:87" x14ac:dyDescent="0.25">
      <c r="B46" s="70" t="str">
        <f>IF('Sch A. Input'!B44="","",'Sch A. Input'!B44)</f>
        <v/>
      </c>
      <c r="C46" s="75" t="str">
        <f>IF('Sch A. Input'!C44="","",'Sch A. Input'!C44)</f>
        <v/>
      </c>
      <c r="D46" s="71" t="str">
        <f>IF('Sch A. Input'!D44="","",'Sch A. Input'!D44)</f>
        <v/>
      </c>
      <c r="E46" s="71">
        <f>'Sch A. Input'!E44</f>
        <v>43548</v>
      </c>
      <c r="F46" s="71">
        <f>'Sch A. Input'!F44</f>
        <v>0</v>
      </c>
      <c r="G46" s="218">
        <f>SUMIFS('Sch A. Input'!H44:FJ44,'Sch A. Input'!$H$13:$FJ$13,$L$11,'Sch A. Input'!$H$14:$FJ$14,"Recurring")</f>
        <v>0</v>
      </c>
      <c r="H46" s="218">
        <f>SUMIFS('Sch A. Input'!H44:FJ44,'Sch A. Input'!$H$13:$FJ$13,$L$11,'Sch A. Input'!$H$14:$FJ$14,"One-time")</f>
        <v>0</v>
      </c>
      <c r="I46" s="219">
        <f t="shared" si="6"/>
        <v>0</v>
      </c>
      <c r="J46" s="220">
        <f>SUMIFS('Sch A. Input'!H44:FJ44,'Sch A. Input'!$H$14:$FJ$14,"Recurring",'Sch A. Input'!$H$13:$FJ$13,"&lt;="&amp;'Sch D. Workings'!$L$11)</f>
        <v>0</v>
      </c>
      <c r="K46" s="220">
        <f>SUMIFS('Sch A. Input'!H44:FJ44,'Sch A. Input'!$H$14:$FJ$14,"One-time",'Sch A. Input'!$H$13:$FJ$13,"&lt;="&amp;'Sch D. Workings'!$L$11)</f>
        <v>0</v>
      </c>
      <c r="L46" s="221">
        <f t="shared" si="7"/>
        <v>0</v>
      </c>
      <c r="M46" s="220">
        <f t="shared" si="8"/>
        <v>0</v>
      </c>
      <c r="N46" s="220">
        <f t="shared" si="9"/>
        <v>0</v>
      </c>
      <c r="O46" s="249">
        <f t="shared" si="10"/>
        <v>0</v>
      </c>
      <c r="P46" s="258">
        <f t="shared" si="11"/>
        <v>0</v>
      </c>
      <c r="Q46" s="223">
        <f t="shared" si="12"/>
        <v>0</v>
      </c>
      <c r="R46" s="97">
        <f t="shared" si="13"/>
        <v>0</v>
      </c>
      <c r="S46" s="229">
        <f>IF(AND(LARGE('Sch A. Input'!$FL$15:$FL$67,COUNTIF('Sch A. Input'!$FL$15:$FL$67,"&gt;="&amp;F46))&lt;E46,F46&lt;&gt;0),"Leaver",J46-G46)</f>
        <v>0</v>
      </c>
      <c r="T46" s="229">
        <f>IF(AND(LARGE('Sch A. Input'!$FL$15:$FL$67,COUNTIF('Sch A. Input'!$FL$15:$FL$67,"&gt;="&amp;F46))&lt;E46,F46&lt;&gt;0),"Leaver",K46-H46)</f>
        <v>0</v>
      </c>
      <c r="U46" s="230">
        <f>IF(AND(LARGE('Sch A. Input'!$FL$15:$FL$67,COUNTIF('Sch A. Input'!$FL$15:$FL$67,"&gt;="&amp;F46))&lt;E46,F46&lt;&gt;0),"Leaver",L46-I46)</f>
        <v>0</v>
      </c>
      <c r="V46" s="230">
        <f>IF(AND(LARGE('Sch A. Input'!$FL$15:$FL$67,COUNTIF('Sch A. Input'!$FL$15:$FL$67,"&gt;="&amp;F46))&lt;E46,F46&lt;&gt;0),"Leaver",IFERROR(S46/X46*$M$9,0))</f>
        <v>0</v>
      </c>
      <c r="W46" s="230">
        <f>IF(AND(LARGE('Sch A. Input'!$FL$15:$FL$67,COUNTIF('Sch A. Input'!$FL$15:$FL$67,"&gt;="&amp;F46))&lt;E46,F46&lt;&gt;0),"Leaver",V46+T46)</f>
        <v>0</v>
      </c>
      <c r="X46" s="254">
        <f>IF(AND(LARGE('Sch A. Input'!$FL$15:$FL$67,COUNTIF('Sch A. Input'!$FL$15:$FL$67,"&gt;="&amp;F46))&lt;E46,F46&lt;&gt;0),"Leaver",IF(OR(D46="",D46&gt;$L$11,($L$11-7)&lt;$K$9),0,(E46+1-D46)/7-1))</f>
        <v>0</v>
      </c>
      <c r="Y46" s="255">
        <f>IF(AND(LARGE('Sch A. Input'!$FL$15:$FL$67,COUNTIF('Sch A. Input'!$FL$15:$FL$67,"&gt;="&amp;F46))&lt;E46,F46&lt;&gt;0),"Leaver",IFERROR(IF((S46/$X46*$M$9+T46)&gt;900000,"YES","NO"),0))</f>
        <v>0</v>
      </c>
      <c r="Z46" s="217">
        <f>IF(AND(LARGE('Sch A. Input'!$FL$15:$FL$67,COUNTIF('Sch A. Input'!$FL$15:$FL$67,"&gt;="&amp;F46))&lt;E46,F46&lt;&gt;0),"Leaver",IFERROR(IF(Y46="Yes",MIN($U46*(74000/900000),74000),(SUMPRODUCT(--((MIN(W46,900000))&gt;$C$9:$C$12),((MIN(W46,900000))-$C$9:$C$12),$H$9:$H$12))-((1-(X46/$M$9))*(SUMPRODUCT(--((MIN(V46,900000))&gt;$C$9:$C$12),((MIN(V46,900000))-$C$9:$C$12),$H$9:$H$12)))),0))</f>
        <v>0</v>
      </c>
      <c r="AA46" s="165">
        <f>IF(AND(LARGE('Sch A. Input'!$FL$15:$FL$67,COUNTIF('Sch A. Input'!$FL$15:$FL$67,"&gt;="&amp;F46))&lt;E46,F46&lt;&gt;0),"Leaver",IFERROR(Z46/U46,0))</f>
        <v>0</v>
      </c>
      <c r="AB46" s="166">
        <f>IF(AND(LARGE('Sch A. Input'!$FL$15:$FL$67,COUNTIF('Sch A. Input'!$FL$15:$FL$67,"&gt;="&amp;F46))&lt;E46,F46&lt;&gt;0),"Leaver",Q46-Z46)</f>
        <v>0</v>
      </c>
      <c r="AC46" s="94">
        <f t="shared" si="14"/>
        <v>0</v>
      </c>
      <c r="BK46" s="2"/>
      <c r="BL46" s="2"/>
      <c r="CI46"/>
    </row>
    <row r="47" spans="2:87" x14ac:dyDescent="0.25">
      <c r="B47" s="70" t="str">
        <f>IF('Sch A. Input'!B45="","",'Sch A. Input'!B45)</f>
        <v/>
      </c>
      <c r="C47" s="75" t="str">
        <f>IF('Sch A. Input'!C45="","",'Sch A. Input'!C45)</f>
        <v/>
      </c>
      <c r="D47" s="71" t="str">
        <f>IF('Sch A. Input'!D45="","",'Sch A. Input'!D45)</f>
        <v/>
      </c>
      <c r="E47" s="71">
        <f>'Sch A. Input'!E45</f>
        <v>43548</v>
      </c>
      <c r="F47" s="71">
        <f>'Sch A. Input'!F45</f>
        <v>0</v>
      </c>
      <c r="G47" s="218">
        <f>SUMIFS('Sch A. Input'!H45:FJ45,'Sch A. Input'!$H$13:$FJ$13,$L$11,'Sch A. Input'!$H$14:$FJ$14,"Recurring")</f>
        <v>0</v>
      </c>
      <c r="H47" s="218">
        <f>SUMIFS('Sch A. Input'!H45:FJ45,'Sch A. Input'!$H$13:$FJ$13,$L$11,'Sch A. Input'!$H$14:$FJ$14,"One-time")</f>
        <v>0</v>
      </c>
      <c r="I47" s="219">
        <f t="shared" si="6"/>
        <v>0</v>
      </c>
      <c r="J47" s="220">
        <f>SUMIFS('Sch A. Input'!H45:FJ45,'Sch A. Input'!$H$14:$FJ$14,"Recurring",'Sch A. Input'!$H$13:$FJ$13,"&lt;="&amp;'Sch D. Workings'!$L$11)</f>
        <v>0</v>
      </c>
      <c r="K47" s="220">
        <f>SUMIFS('Sch A. Input'!H45:FJ45,'Sch A. Input'!$H$14:$FJ$14,"One-time",'Sch A. Input'!$H$13:$FJ$13,"&lt;="&amp;'Sch D. Workings'!$L$11)</f>
        <v>0</v>
      </c>
      <c r="L47" s="221">
        <f t="shared" si="7"/>
        <v>0</v>
      </c>
      <c r="M47" s="220">
        <f t="shared" si="8"/>
        <v>0</v>
      </c>
      <c r="N47" s="220">
        <f t="shared" si="9"/>
        <v>0</v>
      </c>
      <c r="O47" s="249">
        <f t="shared" si="10"/>
        <v>0</v>
      </c>
      <c r="P47" s="258">
        <f t="shared" si="11"/>
        <v>0</v>
      </c>
      <c r="Q47" s="223">
        <f t="shared" si="12"/>
        <v>0</v>
      </c>
      <c r="R47" s="97">
        <f t="shared" si="13"/>
        <v>0</v>
      </c>
      <c r="S47" s="229">
        <f>IF(AND(LARGE('Sch A. Input'!$FL$15:$FL$67,COUNTIF('Sch A. Input'!$FL$15:$FL$67,"&gt;="&amp;F47))&lt;E47,F47&lt;&gt;0),"Leaver",J47-G47)</f>
        <v>0</v>
      </c>
      <c r="T47" s="229">
        <f>IF(AND(LARGE('Sch A. Input'!$FL$15:$FL$67,COUNTIF('Sch A. Input'!$FL$15:$FL$67,"&gt;="&amp;F47))&lt;E47,F47&lt;&gt;0),"Leaver",K47-H47)</f>
        <v>0</v>
      </c>
      <c r="U47" s="230">
        <f>IF(AND(LARGE('Sch A. Input'!$FL$15:$FL$67,COUNTIF('Sch A. Input'!$FL$15:$FL$67,"&gt;="&amp;F47))&lt;E47,F47&lt;&gt;0),"Leaver",L47-I47)</f>
        <v>0</v>
      </c>
      <c r="V47" s="230">
        <f>IF(AND(LARGE('Sch A. Input'!$FL$15:$FL$67,COUNTIF('Sch A. Input'!$FL$15:$FL$67,"&gt;="&amp;F47))&lt;E47,F47&lt;&gt;0),"Leaver",IFERROR(S47/X47*$M$9,0))</f>
        <v>0</v>
      </c>
      <c r="W47" s="230">
        <f>IF(AND(LARGE('Sch A. Input'!$FL$15:$FL$67,COUNTIF('Sch A. Input'!$FL$15:$FL$67,"&gt;="&amp;F47))&lt;E47,F47&lt;&gt;0),"Leaver",V47+T47)</f>
        <v>0</v>
      </c>
      <c r="X47" s="254">
        <f>IF(AND(LARGE('Sch A. Input'!$FL$15:$FL$67,COUNTIF('Sch A. Input'!$FL$15:$FL$67,"&gt;="&amp;F47))&lt;E47,F47&lt;&gt;0),"Leaver",IF(OR(D47="",D47&gt;$L$11,($L$11-7)&lt;$K$9),0,(E47+1-D47)/7-1))</f>
        <v>0</v>
      </c>
      <c r="Y47" s="255">
        <f>IF(AND(LARGE('Sch A. Input'!$FL$15:$FL$67,COUNTIF('Sch A. Input'!$FL$15:$FL$67,"&gt;="&amp;F47))&lt;E47,F47&lt;&gt;0),"Leaver",IFERROR(IF((S47/$X47*$M$9+T47)&gt;900000,"YES","NO"),0))</f>
        <v>0</v>
      </c>
      <c r="Z47" s="217">
        <f>IF(AND(LARGE('Sch A. Input'!$FL$15:$FL$67,COUNTIF('Sch A. Input'!$FL$15:$FL$67,"&gt;="&amp;F47))&lt;E47,F47&lt;&gt;0),"Leaver",IFERROR(IF(Y47="Yes",MIN($U47*(74000/900000),74000),(SUMPRODUCT(--((MIN(W47,900000))&gt;$C$9:$C$12),((MIN(W47,900000))-$C$9:$C$12),$H$9:$H$12))-((1-(X47/$M$9))*(SUMPRODUCT(--((MIN(V47,900000))&gt;$C$9:$C$12),((MIN(V47,900000))-$C$9:$C$12),$H$9:$H$12)))),0))</f>
        <v>0</v>
      </c>
      <c r="AA47" s="165">
        <f>IF(AND(LARGE('Sch A. Input'!$FL$15:$FL$67,COUNTIF('Sch A. Input'!$FL$15:$FL$67,"&gt;="&amp;F47))&lt;E47,F47&lt;&gt;0),"Leaver",IFERROR(Z47/U47,0))</f>
        <v>0</v>
      </c>
      <c r="AB47" s="166">
        <f>IF(AND(LARGE('Sch A. Input'!$FL$15:$FL$67,COUNTIF('Sch A. Input'!$FL$15:$FL$67,"&gt;="&amp;F47))&lt;E47,F47&lt;&gt;0),"Leaver",Q47-Z47)</f>
        <v>0</v>
      </c>
      <c r="AC47" s="94">
        <f t="shared" si="14"/>
        <v>0</v>
      </c>
      <c r="BK47" s="2"/>
      <c r="BL47" s="2"/>
      <c r="CI47"/>
    </row>
    <row r="48" spans="2:87" x14ac:dyDescent="0.25">
      <c r="B48" s="70" t="str">
        <f>IF('Sch A. Input'!B46="","",'Sch A. Input'!B46)</f>
        <v/>
      </c>
      <c r="C48" s="75" t="str">
        <f>IF('Sch A. Input'!C46="","",'Sch A. Input'!C46)</f>
        <v/>
      </c>
      <c r="D48" s="71" t="str">
        <f>IF('Sch A. Input'!D46="","",'Sch A. Input'!D46)</f>
        <v/>
      </c>
      <c r="E48" s="71">
        <f>'Sch A. Input'!E46</f>
        <v>43548</v>
      </c>
      <c r="F48" s="71">
        <f>'Sch A. Input'!F46</f>
        <v>0</v>
      </c>
      <c r="G48" s="218">
        <f>SUMIFS('Sch A. Input'!H46:FJ46,'Sch A. Input'!$H$13:$FJ$13,$L$11,'Sch A. Input'!$H$14:$FJ$14,"Recurring")</f>
        <v>0</v>
      </c>
      <c r="H48" s="218">
        <f>SUMIFS('Sch A. Input'!H46:FJ46,'Sch A. Input'!$H$13:$FJ$13,$L$11,'Sch A. Input'!$H$14:$FJ$14,"One-time")</f>
        <v>0</v>
      </c>
      <c r="I48" s="219">
        <f t="shared" si="6"/>
        <v>0</v>
      </c>
      <c r="J48" s="220">
        <f>SUMIFS('Sch A. Input'!H46:FJ46,'Sch A. Input'!$H$14:$FJ$14,"Recurring",'Sch A. Input'!$H$13:$FJ$13,"&lt;="&amp;'Sch D. Workings'!$L$11)</f>
        <v>0</v>
      </c>
      <c r="K48" s="220">
        <f>SUMIFS('Sch A. Input'!H46:FJ46,'Sch A. Input'!$H$14:$FJ$14,"One-time",'Sch A. Input'!$H$13:$FJ$13,"&lt;="&amp;'Sch D. Workings'!$L$11)</f>
        <v>0</v>
      </c>
      <c r="L48" s="221">
        <f t="shared" si="7"/>
        <v>0</v>
      </c>
      <c r="M48" s="220">
        <f t="shared" si="8"/>
        <v>0</v>
      </c>
      <c r="N48" s="220">
        <f t="shared" si="9"/>
        <v>0</v>
      </c>
      <c r="O48" s="249">
        <f t="shared" si="10"/>
        <v>0</v>
      </c>
      <c r="P48" s="258">
        <f t="shared" si="11"/>
        <v>0</v>
      </c>
      <c r="Q48" s="223">
        <f t="shared" si="12"/>
        <v>0</v>
      </c>
      <c r="R48" s="97">
        <f t="shared" si="13"/>
        <v>0</v>
      </c>
      <c r="S48" s="229">
        <f>IF(AND(LARGE('Sch A. Input'!$FL$15:$FL$67,COUNTIF('Sch A. Input'!$FL$15:$FL$67,"&gt;="&amp;F48))&lt;E48,F48&lt;&gt;0),"Leaver",J48-G48)</f>
        <v>0</v>
      </c>
      <c r="T48" s="229">
        <f>IF(AND(LARGE('Sch A. Input'!$FL$15:$FL$67,COUNTIF('Sch A. Input'!$FL$15:$FL$67,"&gt;="&amp;F48))&lt;E48,F48&lt;&gt;0),"Leaver",K48-H48)</f>
        <v>0</v>
      </c>
      <c r="U48" s="230">
        <f>IF(AND(LARGE('Sch A. Input'!$FL$15:$FL$67,COUNTIF('Sch A. Input'!$FL$15:$FL$67,"&gt;="&amp;F48))&lt;E48,F48&lt;&gt;0),"Leaver",L48-I48)</f>
        <v>0</v>
      </c>
      <c r="V48" s="230">
        <f>IF(AND(LARGE('Sch A. Input'!$FL$15:$FL$67,COUNTIF('Sch A. Input'!$FL$15:$FL$67,"&gt;="&amp;F48))&lt;E48,F48&lt;&gt;0),"Leaver",IFERROR(S48/X48*$M$9,0))</f>
        <v>0</v>
      </c>
      <c r="W48" s="230">
        <f>IF(AND(LARGE('Sch A. Input'!$FL$15:$FL$67,COUNTIF('Sch A. Input'!$FL$15:$FL$67,"&gt;="&amp;F48))&lt;E48,F48&lt;&gt;0),"Leaver",V48+T48)</f>
        <v>0</v>
      </c>
      <c r="X48" s="254">
        <f>IF(AND(LARGE('Sch A. Input'!$FL$15:$FL$67,COUNTIF('Sch A. Input'!$FL$15:$FL$67,"&gt;="&amp;F48))&lt;E48,F48&lt;&gt;0),"Leaver",IF(OR(D48="",D48&gt;$L$11,($L$11-7)&lt;$K$9),0,(E48+1-D48)/7-1))</f>
        <v>0</v>
      </c>
      <c r="Y48" s="255">
        <f>IF(AND(LARGE('Sch A. Input'!$FL$15:$FL$67,COUNTIF('Sch A. Input'!$FL$15:$FL$67,"&gt;="&amp;F48))&lt;E48,F48&lt;&gt;0),"Leaver",IFERROR(IF((S48/$X48*$M$9+T48)&gt;900000,"YES","NO"),0))</f>
        <v>0</v>
      </c>
      <c r="Z48" s="217">
        <f>IF(AND(LARGE('Sch A. Input'!$FL$15:$FL$67,COUNTIF('Sch A. Input'!$FL$15:$FL$67,"&gt;="&amp;F48))&lt;E48,F48&lt;&gt;0),"Leaver",IFERROR(IF(Y48="Yes",MIN($U48*(74000/900000),74000),(SUMPRODUCT(--((MIN(W48,900000))&gt;$C$9:$C$12),((MIN(W48,900000))-$C$9:$C$12),$H$9:$H$12))-((1-(X48/$M$9))*(SUMPRODUCT(--((MIN(V48,900000))&gt;$C$9:$C$12),((MIN(V48,900000))-$C$9:$C$12),$H$9:$H$12)))),0))</f>
        <v>0</v>
      </c>
      <c r="AA48" s="165">
        <f>IF(AND(LARGE('Sch A. Input'!$FL$15:$FL$67,COUNTIF('Sch A. Input'!$FL$15:$FL$67,"&gt;="&amp;F48))&lt;E48,F48&lt;&gt;0),"Leaver",IFERROR(Z48/U48,0))</f>
        <v>0</v>
      </c>
      <c r="AB48" s="166">
        <f>IF(AND(LARGE('Sch A. Input'!$FL$15:$FL$67,COUNTIF('Sch A. Input'!$FL$15:$FL$67,"&gt;="&amp;F48))&lt;E48,F48&lt;&gt;0),"Leaver",Q48-Z48)</f>
        <v>0</v>
      </c>
      <c r="AC48" s="94">
        <f t="shared" si="14"/>
        <v>0</v>
      </c>
      <c r="BK48" s="2"/>
      <c r="BL48" s="2"/>
      <c r="CI48"/>
    </row>
    <row r="49" spans="2:87" x14ac:dyDescent="0.25">
      <c r="B49" s="70" t="str">
        <f>IF('Sch A. Input'!B47="","",'Sch A. Input'!B47)</f>
        <v/>
      </c>
      <c r="C49" s="75" t="str">
        <f>IF('Sch A. Input'!C47="","",'Sch A. Input'!C47)</f>
        <v/>
      </c>
      <c r="D49" s="71" t="str">
        <f>IF('Sch A. Input'!D47="","",'Sch A. Input'!D47)</f>
        <v/>
      </c>
      <c r="E49" s="71">
        <f>'Sch A. Input'!E47</f>
        <v>43548</v>
      </c>
      <c r="F49" s="71">
        <f>'Sch A. Input'!F47</f>
        <v>0</v>
      </c>
      <c r="G49" s="218">
        <f>SUMIFS('Sch A. Input'!H47:FJ47,'Sch A. Input'!$H$13:$FJ$13,$L$11,'Sch A. Input'!$H$14:$FJ$14,"Recurring")</f>
        <v>0</v>
      </c>
      <c r="H49" s="218">
        <f>SUMIFS('Sch A. Input'!H47:FJ47,'Sch A. Input'!$H$13:$FJ$13,$L$11,'Sch A. Input'!$H$14:$FJ$14,"One-time")</f>
        <v>0</v>
      </c>
      <c r="I49" s="219">
        <f t="shared" si="6"/>
        <v>0</v>
      </c>
      <c r="J49" s="220">
        <f>SUMIFS('Sch A. Input'!H47:FJ47,'Sch A. Input'!$H$14:$FJ$14,"Recurring",'Sch A. Input'!$H$13:$FJ$13,"&lt;="&amp;'Sch D. Workings'!$L$11)</f>
        <v>0</v>
      </c>
      <c r="K49" s="220">
        <f>SUMIFS('Sch A. Input'!H47:FJ47,'Sch A. Input'!$H$14:$FJ$14,"One-time",'Sch A. Input'!$H$13:$FJ$13,"&lt;="&amp;'Sch D. Workings'!$L$11)</f>
        <v>0</v>
      </c>
      <c r="L49" s="221">
        <f t="shared" si="7"/>
        <v>0</v>
      </c>
      <c r="M49" s="220">
        <f t="shared" si="8"/>
        <v>0</v>
      </c>
      <c r="N49" s="220">
        <f t="shared" si="9"/>
        <v>0</v>
      </c>
      <c r="O49" s="249">
        <f t="shared" si="10"/>
        <v>0</v>
      </c>
      <c r="P49" s="258">
        <f t="shared" si="11"/>
        <v>0</v>
      </c>
      <c r="Q49" s="223">
        <f t="shared" si="12"/>
        <v>0</v>
      </c>
      <c r="R49" s="97">
        <f t="shared" si="13"/>
        <v>0</v>
      </c>
      <c r="S49" s="229">
        <f>IF(AND(LARGE('Sch A. Input'!$FL$15:$FL$67,COUNTIF('Sch A. Input'!$FL$15:$FL$67,"&gt;="&amp;F49))&lt;E49,F49&lt;&gt;0),"Leaver",J49-G49)</f>
        <v>0</v>
      </c>
      <c r="T49" s="229">
        <f>IF(AND(LARGE('Sch A. Input'!$FL$15:$FL$67,COUNTIF('Sch A. Input'!$FL$15:$FL$67,"&gt;="&amp;F49))&lt;E49,F49&lt;&gt;0),"Leaver",K49-H49)</f>
        <v>0</v>
      </c>
      <c r="U49" s="230">
        <f>IF(AND(LARGE('Sch A. Input'!$FL$15:$FL$67,COUNTIF('Sch A. Input'!$FL$15:$FL$67,"&gt;="&amp;F49))&lt;E49,F49&lt;&gt;0),"Leaver",L49-I49)</f>
        <v>0</v>
      </c>
      <c r="V49" s="230">
        <f>IF(AND(LARGE('Sch A. Input'!$FL$15:$FL$67,COUNTIF('Sch A. Input'!$FL$15:$FL$67,"&gt;="&amp;F49))&lt;E49,F49&lt;&gt;0),"Leaver",IFERROR(S49/X49*$M$9,0))</f>
        <v>0</v>
      </c>
      <c r="W49" s="230">
        <f>IF(AND(LARGE('Sch A. Input'!$FL$15:$FL$67,COUNTIF('Sch A. Input'!$FL$15:$FL$67,"&gt;="&amp;F49))&lt;E49,F49&lt;&gt;0),"Leaver",V49+T49)</f>
        <v>0</v>
      </c>
      <c r="X49" s="254">
        <f>IF(AND(LARGE('Sch A. Input'!$FL$15:$FL$67,COUNTIF('Sch A. Input'!$FL$15:$FL$67,"&gt;="&amp;F49))&lt;E49,F49&lt;&gt;0),"Leaver",IF(OR(D49="",D49&gt;$L$11,($L$11-7)&lt;$K$9),0,(E49+1-D49)/7-1))</f>
        <v>0</v>
      </c>
      <c r="Y49" s="255">
        <f>IF(AND(LARGE('Sch A. Input'!$FL$15:$FL$67,COUNTIF('Sch A. Input'!$FL$15:$FL$67,"&gt;="&amp;F49))&lt;E49,F49&lt;&gt;0),"Leaver",IFERROR(IF((S49/$X49*$M$9+T49)&gt;900000,"YES","NO"),0))</f>
        <v>0</v>
      </c>
      <c r="Z49" s="217">
        <f>IF(AND(LARGE('Sch A. Input'!$FL$15:$FL$67,COUNTIF('Sch A. Input'!$FL$15:$FL$67,"&gt;="&amp;F49))&lt;E49,F49&lt;&gt;0),"Leaver",IFERROR(IF(Y49="Yes",MIN($U49*(74000/900000),74000),(SUMPRODUCT(--((MIN(W49,900000))&gt;$C$9:$C$12),((MIN(W49,900000))-$C$9:$C$12),$H$9:$H$12))-((1-(X49/$M$9))*(SUMPRODUCT(--((MIN(V49,900000))&gt;$C$9:$C$12),((MIN(V49,900000))-$C$9:$C$12),$H$9:$H$12)))),0))</f>
        <v>0</v>
      </c>
      <c r="AA49" s="165">
        <f>IF(AND(LARGE('Sch A. Input'!$FL$15:$FL$67,COUNTIF('Sch A. Input'!$FL$15:$FL$67,"&gt;="&amp;F49))&lt;E49,F49&lt;&gt;0),"Leaver",IFERROR(Z49/U49,0))</f>
        <v>0</v>
      </c>
      <c r="AB49" s="166">
        <f>IF(AND(LARGE('Sch A. Input'!$FL$15:$FL$67,COUNTIF('Sch A. Input'!$FL$15:$FL$67,"&gt;="&amp;F49))&lt;E49,F49&lt;&gt;0),"Leaver",Q49-Z49)</f>
        <v>0</v>
      </c>
      <c r="AC49" s="94">
        <f t="shared" si="14"/>
        <v>0</v>
      </c>
      <c r="BK49" s="2"/>
      <c r="BL49" s="2"/>
      <c r="CI49"/>
    </row>
    <row r="50" spans="2:87" x14ac:dyDescent="0.25">
      <c r="B50" s="70" t="str">
        <f>IF('Sch A. Input'!B48="","",'Sch A. Input'!B48)</f>
        <v/>
      </c>
      <c r="C50" s="75" t="str">
        <f>IF('Sch A. Input'!C48="","",'Sch A. Input'!C48)</f>
        <v/>
      </c>
      <c r="D50" s="71" t="str">
        <f>IF('Sch A. Input'!D48="","",'Sch A. Input'!D48)</f>
        <v/>
      </c>
      <c r="E50" s="71">
        <f>'Sch A. Input'!E48</f>
        <v>43548</v>
      </c>
      <c r="F50" s="71">
        <f>'Sch A. Input'!F48</f>
        <v>0</v>
      </c>
      <c r="G50" s="218">
        <f>SUMIFS('Sch A. Input'!H48:FJ48,'Sch A. Input'!$H$13:$FJ$13,$L$11,'Sch A. Input'!$H$14:$FJ$14,"Recurring")</f>
        <v>0</v>
      </c>
      <c r="H50" s="218">
        <f>SUMIFS('Sch A. Input'!H48:FJ48,'Sch A. Input'!$H$13:$FJ$13,$L$11,'Sch A. Input'!$H$14:$FJ$14,"One-time")</f>
        <v>0</v>
      </c>
      <c r="I50" s="219">
        <f t="shared" si="6"/>
        <v>0</v>
      </c>
      <c r="J50" s="220">
        <f>SUMIFS('Sch A. Input'!H48:FJ48,'Sch A. Input'!$H$14:$FJ$14,"Recurring",'Sch A. Input'!$H$13:$FJ$13,"&lt;="&amp;'Sch D. Workings'!$L$11)</f>
        <v>0</v>
      </c>
      <c r="K50" s="220">
        <f>SUMIFS('Sch A. Input'!H48:FJ48,'Sch A. Input'!$H$14:$FJ$14,"One-time",'Sch A. Input'!$H$13:$FJ$13,"&lt;="&amp;'Sch D. Workings'!$L$11)</f>
        <v>0</v>
      </c>
      <c r="L50" s="221">
        <f t="shared" si="7"/>
        <v>0</v>
      </c>
      <c r="M50" s="220">
        <f t="shared" si="8"/>
        <v>0</v>
      </c>
      <c r="N50" s="220">
        <f t="shared" si="9"/>
        <v>0</v>
      </c>
      <c r="O50" s="249">
        <f t="shared" si="10"/>
        <v>0</v>
      </c>
      <c r="P50" s="258">
        <f t="shared" si="11"/>
        <v>0</v>
      </c>
      <c r="Q50" s="223">
        <f t="shared" si="12"/>
        <v>0</v>
      </c>
      <c r="R50" s="97">
        <f t="shared" si="13"/>
        <v>0</v>
      </c>
      <c r="S50" s="229">
        <f>IF(AND(LARGE('Sch A. Input'!$FL$15:$FL$67,COUNTIF('Sch A. Input'!$FL$15:$FL$67,"&gt;="&amp;F50))&lt;E50,F50&lt;&gt;0),"Leaver",J50-G50)</f>
        <v>0</v>
      </c>
      <c r="T50" s="229">
        <f>IF(AND(LARGE('Sch A. Input'!$FL$15:$FL$67,COUNTIF('Sch A. Input'!$FL$15:$FL$67,"&gt;="&amp;F50))&lt;E50,F50&lt;&gt;0),"Leaver",K50-H50)</f>
        <v>0</v>
      </c>
      <c r="U50" s="230">
        <f>IF(AND(LARGE('Sch A. Input'!$FL$15:$FL$67,COUNTIF('Sch A. Input'!$FL$15:$FL$67,"&gt;="&amp;F50))&lt;E50,F50&lt;&gt;0),"Leaver",L50-I50)</f>
        <v>0</v>
      </c>
      <c r="V50" s="230">
        <f>IF(AND(LARGE('Sch A. Input'!$FL$15:$FL$67,COUNTIF('Sch A. Input'!$FL$15:$FL$67,"&gt;="&amp;F50))&lt;E50,F50&lt;&gt;0),"Leaver",IFERROR(S50/X50*$M$9,0))</f>
        <v>0</v>
      </c>
      <c r="W50" s="230">
        <f>IF(AND(LARGE('Sch A. Input'!$FL$15:$FL$67,COUNTIF('Sch A. Input'!$FL$15:$FL$67,"&gt;="&amp;F50))&lt;E50,F50&lt;&gt;0),"Leaver",V50+T50)</f>
        <v>0</v>
      </c>
      <c r="X50" s="254">
        <f>IF(AND(LARGE('Sch A. Input'!$FL$15:$FL$67,COUNTIF('Sch A. Input'!$FL$15:$FL$67,"&gt;="&amp;F50))&lt;E50,F50&lt;&gt;0),"Leaver",IF(OR(D50="",D50&gt;$L$11,($L$11-7)&lt;$K$9),0,(E50+1-D50)/7-1))</f>
        <v>0</v>
      </c>
      <c r="Y50" s="255">
        <f>IF(AND(LARGE('Sch A. Input'!$FL$15:$FL$67,COUNTIF('Sch A. Input'!$FL$15:$FL$67,"&gt;="&amp;F50))&lt;E50,F50&lt;&gt;0),"Leaver",IFERROR(IF((S50/$X50*$M$9+T50)&gt;900000,"YES","NO"),0))</f>
        <v>0</v>
      </c>
      <c r="Z50" s="217">
        <f>IF(AND(LARGE('Sch A. Input'!$FL$15:$FL$67,COUNTIF('Sch A. Input'!$FL$15:$FL$67,"&gt;="&amp;F50))&lt;E50,F50&lt;&gt;0),"Leaver",IFERROR(IF(Y50="Yes",MIN($U50*(74000/900000),74000),(SUMPRODUCT(--((MIN(W50,900000))&gt;$C$9:$C$12),((MIN(W50,900000))-$C$9:$C$12),$H$9:$H$12))-((1-(X50/$M$9))*(SUMPRODUCT(--((MIN(V50,900000))&gt;$C$9:$C$12),((MIN(V50,900000))-$C$9:$C$12),$H$9:$H$12)))),0))</f>
        <v>0</v>
      </c>
      <c r="AA50" s="165">
        <f>IF(AND(LARGE('Sch A. Input'!$FL$15:$FL$67,COUNTIF('Sch A. Input'!$FL$15:$FL$67,"&gt;="&amp;F50))&lt;E50,F50&lt;&gt;0),"Leaver",IFERROR(Z50/U50,0))</f>
        <v>0</v>
      </c>
      <c r="AB50" s="166">
        <f>IF(AND(LARGE('Sch A. Input'!$FL$15:$FL$67,COUNTIF('Sch A. Input'!$FL$15:$FL$67,"&gt;="&amp;F50))&lt;E50,F50&lt;&gt;0),"Leaver",Q50-Z50)</f>
        <v>0</v>
      </c>
      <c r="AC50" s="94">
        <f t="shared" si="14"/>
        <v>0</v>
      </c>
      <c r="BK50" s="2"/>
      <c r="BL50" s="2"/>
      <c r="CI50"/>
    </row>
    <row r="51" spans="2:87" x14ac:dyDescent="0.25">
      <c r="B51" s="70" t="str">
        <f>IF('Sch A. Input'!B49="","",'Sch A. Input'!B49)</f>
        <v/>
      </c>
      <c r="C51" s="75" t="str">
        <f>IF('Sch A. Input'!C49="","",'Sch A. Input'!C49)</f>
        <v/>
      </c>
      <c r="D51" s="71" t="str">
        <f>IF('Sch A. Input'!D49="","",'Sch A. Input'!D49)</f>
        <v/>
      </c>
      <c r="E51" s="71">
        <f>'Sch A. Input'!E49</f>
        <v>43548</v>
      </c>
      <c r="F51" s="71">
        <f>'Sch A. Input'!F49</f>
        <v>0</v>
      </c>
      <c r="G51" s="218">
        <f>SUMIFS('Sch A. Input'!H49:FJ49,'Sch A. Input'!$H$13:$FJ$13,$L$11,'Sch A. Input'!$H$14:$FJ$14,"Recurring")</f>
        <v>0</v>
      </c>
      <c r="H51" s="218">
        <f>SUMIFS('Sch A. Input'!H49:FJ49,'Sch A. Input'!$H$13:$FJ$13,$L$11,'Sch A. Input'!$H$14:$FJ$14,"One-time")</f>
        <v>0</v>
      </c>
      <c r="I51" s="219">
        <f t="shared" si="6"/>
        <v>0</v>
      </c>
      <c r="J51" s="220">
        <f>SUMIFS('Sch A. Input'!H49:FJ49,'Sch A. Input'!$H$14:$FJ$14,"Recurring",'Sch A. Input'!$H$13:$FJ$13,"&lt;="&amp;'Sch D. Workings'!$L$11)</f>
        <v>0</v>
      </c>
      <c r="K51" s="220">
        <f>SUMIFS('Sch A. Input'!H49:FJ49,'Sch A. Input'!$H$14:$FJ$14,"One-time",'Sch A. Input'!$H$13:$FJ$13,"&lt;="&amp;'Sch D. Workings'!$L$11)</f>
        <v>0</v>
      </c>
      <c r="L51" s="221">
        <f t="shared" si="7"/>
        <v>0</v>
      </c>
      <c r="M51" s="220">
        <f t="shared" si="8"/>
        <v>0</v>
      </c>
      <c r="N51" s="220">
        <f t="shared" si="9"/>
        <v>0</v>
      </c>
      <c r="O51" s="249">
        <f t="shared" si="10"/>
        <v>0</v>
      </c>
      <c r="P51" s="258">
        <f t="shared" si="11"/>
        <v>0</v>
      </c>
      <c r="Q51" s="223">
        <f t="shared" si="12"/>
        <v>0</v>
      </c>
      <c r="R51" s="97">
        <f t="shared" si="13"/>
        <v>0</v>
      </c>
      <c r="S51" s="229">
        <f>IF(AND(LARGE('Sch A. Input'!$FL$15:$FL$67,COUNTIF('Sch A. Input'!$FL$15:$FL$67,"&gt;="&amp;F51))&lt;E51,F51&lt;&gt;0),"Leaver",J51-G51)</f>
        <v>0</v>
      </c>
      <c r="T51" s="229">
        <f>IF(AND(LARGE('Sch A. Input'!$FL$15:$FL$67,COUNTIF('Sch A. Input'!$FL$15:$FL$67,"&gt;="&amp;F51))&lt;E51,F51&lt;&gt;0),"Leaver",K51-H51)</f>
        <v>0</v>
      </c>
      <c r="U51" s="230">
        <f>IF(AND(LARGE('Sch A. Input'!$FL$15:$FL$67,COUNTIF('Sch A. Input'!$FL$15:$FL$67,"&gt;="&amp;F51))&lt;E51,F51&lt;&gt;0),"Leaver",L51-I51)</f>
        <v>0</v>
      </c>
      <c r="V51" s="230">
        <f>IF(AND(LARGE('Sch A. Input'!$FL$15:$FL$67,COUNTIF('Sch A. Input'!$FL$15:$FL$67,"&gt;="&amp;F51))&lt;E51,F51&lt;&gt;0),"Leaver",IFERROR(S51/X51*$M$9,0))</f>
        <v>0</v>
      </c>
      <c r="W51" s="230">
        <f>IF(AND(LARGE('Sch A. Input'!$FL$15:$FL$67,COUNTIF('Sch A. Input'!$FL$15:$FL$67,"&gt;="&amp;F51))&lt;E51,F51&lt;&gt;0),"Leaver",V51+T51)</f>
        <v>0</v>
      </c>
      <c r="X51" s="254">
        <f>IF(AND(LARGE('Sch A. Input'!$FL$15:$FL$67,COUNTIF('Sch A. Input'!$FL$15:$FL$67,"&gt;="&amp;F51))&lt;E51,F51&lt;&gt;0),"Leaver",IF(OR(D51="",D51&gt;$L$11,($L$11-7)&lt;$K$9),0,(E51+1-D51)/7-1))</f>
        <v>0</v>
      </c>
      <c r="Y51" s="255">
        <f>IF(AND(LARGE('Sch A. Input'!$FL$15:$FL$67,COUNTIF('Sch A. Input'!$FL$15:$FL$67,"&gt;="&amp;F51))&lt;E51,F51&lt;&gt;0),"Leaver",IFERROR(IF((S51/$X51*$M$9+T51)&gt;900000,"YES","NO"),0))</f>
        <v>0</v>
      </c>
      <c r="Z51" s="217">
        <f>IF(AND(LARGE('Sch A. Input'!$FL$15:$FL$67,COUNTIF('Sch A. Input'!$FL$15:$FL$67,"&gt;="&amp;F51))&lt;E51,F51&lt;&gt;0),"Leaver",IFERROR(IF(Y51="Yes",MIN($U51*(74000/900000),74000),(SUMPRODUCT(--((MIN(W51,900000))&gt;$C$9:$C$12),((MIN(W51,900000))-$C$9:$C$12),$H$9:$H$12))-((1-(X51/$M$9))*(SUMPRODUCT(--((MIN(V51,900000))&gt;$C$9:$C$12),((MIN(V51,900000))-$C$9:$C$12),$H$9:$H$12)))),0))</f>
        <v>0</v>
      </c>
      <c r="AA51" s="165">
        <f>IF(AND(LARGE('Sch A. Input'!$FL$15:$FL$67,COUNTIF('Sch A. Input'!$FL$15:$FL$67,"&gt;="&amp;F51))&lt;E51,F51&lt;&gt;0),"Leaver",IFERROR(Z51/U51,0))</f>
        <v>0</v>
      </c>
      <c r="AB51" s="166">
        <f>IF(AND(LARGE('Sch A. Input'!$FL$15:$FL$67,COUNTIF('Sch A. Input'!$FL$15:$FL$67,"&gt;="&amp;F51))&lt;E51,F51&lt;&gt;0),"Leaver",Q51-Z51)</f>
        <v>0</v>
      </c>
      <c r="AC51" s="94">
        <f t="shared" si="14"/>
        <v>0</v>
      </c>
      <c r="BK51" s="2"/>
      <c r="BL51" s="2"/>
      <c r="CI51"/>
    </row>
    <row r="52" spans="2:87" x14ac:dyDescent="0.25">
      <c r="B52" s="70" t="str">
        <f>IF('Sch A. Input'!B50="","",'Sch A. Input'!B50)</f>
        <v/>
      </c>
      <c r="C52" s="75" t="str">
        <f>IF('Sch A. Input'!C50="","",'Sch A. Input'!C50)</f>
        <v/>
      </c>
      <c r="D52" s="71" t="str">
        <f>IF('Sch A. Input'!D50="","",'Sch A. Input'!D50)</f>
        <v/>
      </c>
      <c r="E52" s="71">
        <f>'Sch A. Input'!E50</f>
        <v>43548</v>
      </c>
      <c r="F52" s="71">
        <f>'Sch A. Input'!F50</f>
        <v>0</v>
      </c>
      <c r="G52" s="218">
        <f>SUMIFS('Sch A. Input'!H50:FJ50,'Sch A. Input'!$H$13:$FJ$13,$L$11,'Sch A. Input'!$H$14:$FJ$14,"Recurring")</f>
        <v>0</v>
      </c>
      <c r="H52" s="218">
        <f>SUMIFS('Sch A. Input'!H50:FJ50,'Sch A. Input'!$H$13:$FJ$13,$L$11,'Sch A. Input'!$H$14:$FJ$14,"One-time")</f>
        <v>0</v>
      </c>
      <c r="I52" s="219">
        <f t="shared" si="6"/>
        <v>0</v>
      </c>
      <c r="J52" s="220">
        <f>SUMIFS('Sch A. Input'!H50:FJ50,'Sch A. Input'!$H$14:$FJ$14,"Recurring",'Sch A. Input'!$H$13:$FJ$13,"&lt;="&amp;'Sch D. Workings'!$L$11)</f>
        <v>0</v>
      </c>
      <c r="K52" s="220">
        <f>SUMIFS('Sch A. Input'!H50:FJ50,'Sch A. Input'!$H$14:$FJ$14,"One-time",'Sch A. Input'!$H$13:$FJ$13,"&lt;="&amp;'Sch D. Workings'!$L$11)</f>
        <v>0</v>
      </c>
      <c r="L52" s="221">
        <f t="shared" si="7"/>
        <v>0</v>
      </c>
      <c r="M52" s="220">
        <f t="shared" si="8"/>
        <v>0</v>
      </c>
      <c r="N52" s="220">
        <f t="shared" si="9"/>
        <v>0</v>
      </c>
      <c r="O52" s="249">
        <f t="shared" si="10"/>
        <v>0</v>
      </c>
      <c r="P52" s="258">
        <f t="shared" si="11"/>
        <v>0</v>
      </c>
      <c r="Q52" s="223">
        <f t="shared" si="12"/>
        <v>0</v>
      </c>
      <c r="R52" s="97">
        <f t="shared" si="13"/>
        <v>0</v>
      </c>
      <c r="S52" s="229">
        <f>IF(AND(LARGE('Sch A. Input'!$FL$15:$FL$67,COUNTIF('Sch A. Input'!$FL$15:$FL$67,"&gt;="&amp;F52))&lt;E52,F52&lt;&gt;0),"Leaver",J52-G52)</f>
        <v>0</v>
      </c>
      <c r="T52" s="229">
        <f>IF(AND(LARGE('Sch A. Input'!$FL$15:$FL$67,COUNTIF('Sch A. Input'!$FL$15:$FL$67,"&gt;="&amp;F52))&lt;E52,F52&lt;&gt;0),"Leaver",K52-H52)</f>
        <v>0</v>
      </c>
      <c r="U52" s="230">
        <f>IF(AND(LARGE('Sch A. Input'!$FL$15:$FL$67,COUNTIF('Sch A. Input'!$FL$15:$FL$67,"&gt;="&amp;F52))&lt;E52,F52&lt;&gt;0),"Leaver",L52-I52)</f>
        <v>0</v>
      </c>
      <c r="V52" s="230">
        <f>IF(AND(LARGE('Sch A. Input'!$FL$15:$FL$67,COUNTIF('Sch A. Input'!$FL$15:$FL$67,"&gt;="&amp;F52))&lt;E52,F52&lt;&gt;0),"Leaver",IFERROR(S52/X52*$M$9,0))</f>
        <v>0</v>
      </c>
      <c r="W52" s="230">
        <f>IF(AND(LARGE('Sch A. Input'!$FL$15:$FL$67,COUNTIF('Sch A. Input'!$FL$15:$FL$67,"&gt;="&amp;F52))&lt;E52,F52&lt;&gt;0),"Leaver",V52+T52)</f>
        <v>0</v>
      </c>
      <c r="X52" s="254">
        <f>IF(AND(LARGE('Sch A. Input'!$FL$15:$FL$67,COUNTIF('Sch A. Input'!$FL$15:$FL$67,"&gt;="&amp;F52))&lt;E52,F52&lt;&gt;0),"Leaver",IF(OR(D52="",D52&gt;$L$11,($L$11-7)&lt;$K$9),0,(E52+1-D52)/7-1))</f>
        <v>0</v>
      </c>
      <c r="Y52" s="255">
        <f>IF(AND(LARGE('Sch A. Input'!$FL$15:$FL$67,COUNTIF('Sch A. Input'!$FL$15:$FL$67,"&gt;="&amp;F52))&lt;E52,F52&lt;&gt;0),"Leaver",IFERROR(IF((S52/$X52*$M$9+T52)&gt;900000,"YES","NO"),0))</f>
        <v>0</v>
      </c>
      <c r="Z52" s="217">
        <f>IF(AND(LARGE('Sch A. Input'!$FL$15:$FL$67,COUNTIF('Sch A. Input'!$FL$15:$FL$67,"&gt;="&amp;F52))&lt;E52,F52&lt;&gt;0),"Leaver",IFERROR(IF(Y52="Yes",MIN($U52*(74000/900000),74000),(SUMPRODUCT(--((MIN(W52,900000))&gt;$C$9:$C$12),((MIN(W52,900000))-$C$9:$C$12),$H$9:$H$12))-((1-(X52/$M$9))*(SUMPRODUCT(--((MIN(V52,900000))&gt;$C$9:$C$12),((MIN(V52,900000))-$C$9:$C$12),$H$9:$H$12)))),0))</f>
        <v>0</v>
      </c>
      <c r="AA52" s="165">
        <f>IF(AND(LARGE('Sch A. Input'!$FL$15:$FL$67,COUNTIF('Sch A. Input'!$FL$15:$FL$67,"&gt;="&amp;F52))&lt;E52,F52&lt;&gt;0),"Leaver",IFERROR(Z52/U52,0))</f>
        <v>0</v>
      </c>
      <c r="AB52" s="166">
        <f>IF(AND(LARGE('Sch A. Input'!$FL$15:$FL$67,COUNTIF('Sch A. Input'!$FL$15:$FL$67,"&gt;="&amp;F52))&lt;E52,F52&lt;&gt;0),"Leaver",Q52-Z52)</f>
        <v>0</v>
      </c>
      <c r="AC52" s="94">
        <f t="shared" si="14"/>
        <v>0</v>
      </c>
      <c r="BK52" s="2"/>
      <c r="BL52" s="2"/>
      <c r="CI52"/>
    </row>
    <row r="53" spans="2:87" x14ac:dyDescent="0.25">
      <c r="B53" s="70" t="str">
        <f>IF('Sch A. Input'!B51="","",'Sch A. Input'!B51)</f>
        <v/>
      </c>
      <c r="C53" s="75" t="str">
        <f>IF('Sch A. Input'!C51="","",'Sch A. Input'!C51)</f>
        <v/>
      </c>
      <c r="D53" s="71" t="str">
        <f>IF('Sch A. Input'!D51="","",'Sch A. Input'!D51)</f>
        <v/>
      </c>
      <c r="E53" s="71">
        <f>'Sch A. Input'!E51</f>
        <v>43548</v>
      </c>
      <c r="F53" s="71">
        <f>'Sch A. Input'!F51</f>
        <v>0</v>
      </c>
      <c r="G53" s="218">
        <f>SUMIFS('Sch A. Input'!H51:FJ51,'Sch A. Input'!$H$13:$FJ$13,$L$11,'Sch A. Input'!$H$14:$FJ$14,"Recurring")</f>
        <v>0</v>
      </c>
      <c r="H53" s="218">
        <f>SUMIFS('Sch A. Input'!H51:FJ51,'Sch A. Input'!$H$13:$FJ$13,$L$11,'Sch A. Input'!$H$14:$FJ$14,"One-time")</f>
        <v>0</v>
      </c>
      <c r="I53" s="219">
        <f t="shared" si="6"/>
        <v>0</v>
      </c>
      <c r="J53" s="220">
        <f>SUMIFS('Sch A. Input'!H51:FJ51,'Sch A. Input'!$H$14:$FJ$14,"Recurring",'Sch A. Input'!$H$13:$FJ$13,"&lt;="&amp;'Sch D. Workings'!$L$11)</f>
        <v>0</v>
      </c>
      <c r="K53" s="220">
        <f>SUMIFS('Sch A. Input'!H51:FJ51,'Sch A. Input'!$H$14:$FJ$14,"One-time",'Sch A. Input'!$H$13:$FJ$13,"&lt;="&amp;'Sch D. Workings'!$L$11)</f>
        <v>0</v>
      </c>
      <c r="L53" s="221">
        <f t="shared" si="7"/>
        <v>0</v>
      </c>
      <c r="M53" s="220">
        <f t="shared" si="8"/>
        <v>0</v>
      </c>
      <c r="N53" s="220">
        <f t="shared" si="9"/>
        <v>0</v>
      </c>
      <c r="O53" s="249">
        <f t="shared" si="10"/>
        <v>0</v>
      </c>
      <c r="P53" s="258">
        <f t="shared" si="11"/>
        <v>0</v>
      </c>
      <c r="Q53" s="223">
        <f t="shared" si="12"/>
        <v>0</v>
      </c>
      <c r="R53" s="97">
        <f t="shared" si="13"/>
        <v>0</v>
      </c>
      <c r="S53" s="229">
        <f>IF(AND(LARGE('Sch A. Input'!$FL$15:$FL$67,COUNTIF('Sch A. Input'!$FL$15:$FL$67,"&gt;="&amp;F53))&lt;E53,F53&lt;&gt;0),"Leaver",J53-G53)</f>
        <v>0</v>
      </c>
      <c r="T53" s="229">
        <f>IF(AND(LARGE('Sch A. Input'!$FL$15:$FL$67,COUNTIF('Sch A. Input'!$FL$15:$FL$67,"&gt;="&amp;F53))&lt;E53,F53&lt;&gt;0),"Leaver",K53-H53)</f>
        <v>0</v>
      </c>
      <c r="U53" s="230">
        <f>IF(AND(LARGE('Sch A. Input'!$FL$15:$FL$67,COUNTIF('Sch A. Input'!$FL$15:$FL$67,"&gt;="&amp;F53))&lt;E53,F53&lt;&gt;0),"Leaver",L53-I53)</f>
        <v>0</v>
      </c>
      <c r="V53" s="230">
        <f>IF(AND(LARGE('Sch A. Input'!$FL$15:$FL$67,COUNTIF('Sch A. Input'!$FL$15:$FL$67,"&gt;="&amp;F53))&lt;E53,F53&lt;&gt;0),"Leaver",IFERROR(S53/X53*$M$9,0))</f>
        <v>0</v>
      </c>
      <c r="W53" s="230">
        <f>IF(AND(LARGE('Sch A. Input'!$FL$15:$FL$67,COUNTIF('Sch A. Input'!$FL$15:$FL$67,"&gt;="&amp;F53))&lt;E53,F53&lt;&gt;0),"Leaver",V53+T53)</f>
        <v>0</v>
      </c>
      <c r="X53" s="254">
        <f>IF(AND(LARGE('Sch A. Input'!$FL$15:$FL$67,COUNTIF('Sch A. Input'!$FL$15:$FL$67,"&gt;="&amp;F53))&lt;E53,F53&lt;&gt;0),"Leaver",IF(OR(D53="",D53&gt;$L$11,($L$11-7)&lt;$K$9),0,(E53+1-D53)/7-1))</f>
        <v>0</v>
      </c>
      <c r="Y53" s="255">
        <f>IF(AND(LARGE('Sch A. Input'!$FL$15:$FL$67,COUNTIF('Sch A. Input'!$FL$15:$FL$67,"&gt;="&amp;F53))&lt;E53,F53&lt;&gt;0),"Leaver",IFERROR(IF((S53/$X53*$M$9+T53)&gt;900000,"YES","NO"),0))</f>
        <v>0</v>
      </c>
      <c r="Z53" s="217">
        <f>IF(AND(LARGE('Sch A. Input'!$FL$15:$FL$67,COUNTIF('Sch A. Input'!$FL$15:$FL$67,"&gt;="&amp;F53))&lt;E53,F53&lt;&gt;0),"Leaver",IFERROR(IF(Y53="Yes",MIN($U53*(74000/900000),74000),(SUMPRODUCT(--((MIN(W53,900000))&gt;$C$9:$C$12),((MIN(W53,900000))-$C$9:$C$12),$H$9:$H$12))-((1-(X53/$M$9))*(SUMPRODUCT(--((MIN(V53,900000))&gt;$C$9:$C$12),((MIN(V53,900000))-$C$9:$C$12),$H$9:$H$12)))),0))</f>
        <v>0</v>
      </c>
      <c r="AA53" s="165">
        <f>IF(AND(LARGE('Sch A. Input'!$FL$15:$FL$67,COUNTIF('Sch A. Input'!$FL$15:$FL$67,"&gt;="&amp;F53))&lt;E53,F53&lt;&gt;0),"Leaver",IFERROR(Z53/U53,0))</f>
        <v>0</v>
      </c>
      <c r="AB53" s="166">
        <f>IF(AND(LARGE('Sch A. Input'!$FL$15:$FL$67,COUNTIF('Sch A. Input'!$FL$15:$FL$67,"&gt;="&amp;F53))&lt;E53,F53&lt;&gt;0),"Leaver",Q53-Z53)</f>
        <v>0</v>
      </c>
      <c r="AC53" s="94">
        <f t="shared" si="14"/>
        <v>0</v>
      </c>
      <c r="BK53" s="2"/>
      <c r="BL53" s="2"/>
      <c r="CI53"/>
    </row>
    <row r="54" spans="2:87" x14ac:dyDescent="0.25">
      <c r="B54" s="70" t="str">
        <f>IF('Sch A. Input'!B52="","",'Sch A. Input'!B52)</f>
        <v/>
      </c>
      <c r="C54" s="75" t="str">
        <f>IF('Sch A. Input'!C52="","",'Sch A. Input'!C52)</f>
        <v/>
      </c>
      <c r="D54" s="71" t="str">
        <f>IF('Sch A. Input'!D52="","",'Sch A. Input'!D52)</f>
        <v/>
      </c>
      <c r="E54" s="71">
        <f>'Sch A. Input'!E52</f>
        <v>43548</v>
      </c>
      <c r="F54" s="71">
        <f>'Sch A. Input'!F52</f>
        <v>0</v>
      </c>
      <c r="G54" s="218">
        <f>SUMIFS('Sch A. Input'!H52:FJ52,'Sch A. Input'!$H$13:$FJ$13,$L$11,'Sch A. Input'!$H$14:$FJ$14,"Recurring")</f>
        <v>0</v>
      </c>
      <c r="H54" s="218">
        <f>SUMIFS('Sch A. Input'!H52:FJ52,'Sch A. Input'!$H$13:$FJ$13,$L$11,'Sch A. Input'!$H$14:$FJ$14,"One-time")</f>
        <v>0</v>
      </c>
      <c r="I54" s="219">
        <f t="shared" si="6"/>
        <v>0</v>
      </c>
      <c r="J54" s="220">
        <f>SUMIFS('Sch A. Input'!H52:FJ52,'Sch A. Input'!$H$14:$FJ$14,"Recurring",'Sch A. Input'!$H$13:$FJ$13,"&lt;="&amp;'Sch D. Workings'!$L$11)</f>
        <v>0</v>
      </c>
      <c r="K54" s="220">
        <f>SUMIFS('Sch A. Input'!H52:FJ52,'Sch A. Input'!$H$14:$FJ$14,"One-time",'Sch A. Input'!$H$13:$FJ$13,"&lt;="&amp;'Sch D. Workings'!$L$11)</f>
        <v>0</v>
      </c>
      <c r="L54" s="221">
        <f t="shared" si="7"/>
        <v>0</v>
      </c>
      <c r="M54" s="220">
        <f t="shared" si="8"/>
        <v>0</v>
      </c>
      <c r="N54" s="220">
        <f t="shared" si="9"/>
        <v>0</v>
      </c>
      <c r="O54" s="249">
        <f t="shared" si="10"/>
        <v>0</v>
      </c>
      <c r="P54" s="258">
        <f t="shared" si="11"/>
        <v>0</v>
      </c>
      <c r="Q54" s="223">
        <f t="shared" si="12"/>
        <v>0</v>
      </c>
      <c r="R54" s="97">
        <f t="shared" si="13"/>
        <v>0</v>
      </c>
      <c r="S54" s="229">
        <f>IF(AND(LARGE('Sch A. Input'!$FL$15:$FL$67,COUNTIF('Sch A. Input'!$FL$15:$FL$67,"&gt;="&amp;F54))&lt;E54,F54&lt;&gt;0),"Leaver",J54-G54)</f>
        <v>0</v>
      </c>
      <c r="T54" s="229">
        <f>IF(AND(LARGE('Sch A. Input'!$FL$15:$FL$67,COUNTIF('Sch A. Input'!$FL$15:$FL$67,"&gt;="&amp;F54))&lt;E54,F54&lt;&gt;0),"Leaver",K54-H54)</f>
        <v>0</v>
      </c>
      <c r="U54" s="230">
        <f>IF(AND(LARGE('Sch A. Input'!$FL$15:$FL$67,COUNTIF('Sch A. Input'!$FL$15:$FL$67,"&gt;="&amp;F54))&lt;E54,F54&lt;&gt;0),"Leaver",L54-I54)</f>
        <v>0</v>
      </c>
      <c r="V54" s="230">
        <f>IF(AND(LARGE('Sch A. Input'!$FL$15:$FL$67,COUNTIF('Sch A. Input'!$FL$15:$FL$67,"&gt;="&amp;F54))&lt;E54,F54&lt;&gt;0),"Leaver",IFERROR(S54/X54*$M$9,0))</f>
        <v>0</v>
      </c>
      <c r="W54" s="230">
        <f>IF(AND(LARGE('Sch A. Input'!$FL$15:$FL$67,COUNTIF('Sch A. Input'!$FL$15:$FL$67,"&gt;="&amp;F54))&lt;E54,F54&lt;&gt;0),"Leaver",V54+T54)</f>
        <v>0</v>
      </c>
      <c r="X54" s="254">
        <f>IF(AND(LARGE('Sch A. Input'!$FL$15:$FL$67,COUNTIF('Sch A. Input'!$FL$15:$FL$67,"&gt;="&amp;F54))&lt;E54,F54&lt;&gt;0),"Leaver",IF(OR(D54="",D54&gt;$L$11,($L$11-7)&lt;$K$9),0,(E54+1-D54)/7-1))</f>
        <v>0</v>
      </c>
      <c r="Y54" s="255">
        <f>IF(AND(LARGE('Sch A. Input'!$FL$15:$FL$67,COUNTIF('Sch A. Input'!$FL$15:$FL$67,"&gt;="&amp;F54))&lt;E54,F54&lt;&gt;0),"Leaver",IFERROR(IF((S54/$X54*$M$9+T54)&gt;900000,"YES","NO"),0))</f>
        <v>0</v>
      </c>
      <c r="Z54" s="217">
        <f>IF(AND(LARGE('Sch A. Input'!$FL$15:$FL$67,COUNTIF('Sch A. Input'!$FL$15:$FL$67,"&gt;="&amp;F54))&lt;E54,F54&lt;&gt;0),"Leaver",IFERROR(IF(Y54="Yes",MIN($U54*(74000/900000),74000),(SUMPRODUCT(--((MIN(W54,900000))&gt;$C$9:$C$12),((MIN(W54,900000))-$C$9:$C$12),$H$9:$H$12))-((1-(X54/$M$9))*(SUMPRODUCT(--((MIN(V54,900000))&gt;$C$9:$C$12),((MIN(V54,900000))-$C$9:$C$12),$H$9:$H$12)))),0))</f>
        <v>0</v>
      </c>
      <c r="AA54" s="165">
        <f>IF(AND(LARGE('Sch A. Input'!$FL$15:$FL$67,COUNTIF('Sch A. Input'!$FL$15:$FL$67,"&gt;="&amp;F54))&lt;E54,F54&lt;&gt;0),"Leaver",IFERROR(Z54/U54,0))</f>
        <v>0</v>
      </c>
      <c r="AB54" s="166">
        <f>IF(AND(LARGE('Sch A. Input'!$FL$15:$FL$67,COUNTIF('Sch A. Input'!$FL$15:$FL$67,"&gt;="&amp;F54))&lt;E54,F54&lt;&gt;0),"Leaver",Q54-Z54)</f>
        <v>0</v>
      </c>
      <c r="AC54" s="94">
        <f t="shared" si="14"/>
        <v>0</v>
      </c>
      <c r="BK54" s="2"/>
      <c r="BL54" s="2"/>
      <c r="CI54"/>
    </row>
    <row r="55" spans="2:87" x14ac:dyDescent="0.25">
      <c r="B55" s="70" t="str">
        <f>IF('Sch A. Input'!B53="","",'Sch A. Input'!B53)</f>
        <v/>
      </c>
      <c r="C55" s="75" t="str">
        <f>IF('Sch A. Input'!C53="","",'Sch A. Input'!C53)</f>
        <v/>
      </c>
      <c r="D55" s="71" t="str">
        <f>IF('Sch A. Input'!D53="","",'Sch A. Input'!D53)</f>
        <v/>
      </c>
      <c r="E55" s="71">
        <f>'Sch A. Input'!E53</f>
        <v>43548</v>
      </c>
      <c r="F55" s="71">
        <f>'Sch A. Input'!F53</f>
        <v>0</v>
      </c>
      <c r="G55" s="218">
        <f>SUMIFS('Sch A. Input'!H53:FJ53,'Sch A. Input'!$H$13:$FJ$13,$L$11,'Sch A. Input'!$H$14:$FJ$14,"Recurring")</f>
        <v>0</v>
      </c>
      <c r="H55" s="218">
        <f>SUMIFS('Sch A. Input'!H53:FJ53,'Sch A. Input'!$H$13:$FJ$13,$L$11,'Sch A. Input'!$H$14:$FJ$14,"One-time")</f>
        <v>0</v>
      </c>
      <c r="I55" s="219">
        <f t="shared" si="6"/>
        <v>0</v>
      </c>
      <c r="J55" s="220">
        <f>SUMIFS('Sch A. Input'!H53:FJ53,'Sch A. Input'!$H$14:$FJ$14,"Recurring",'Sch A. Input'!$H$13:$FJ$13,"&lt;="&amp;'Sch D. Workings'!$L$11)</f>
        <v>0</v>
      </c>
      <c r="K55" s="220">
        <f>SUMIFS('Sch A. Input'!H53:FJ53,'Sch A. Input'!$H$14:$FJ$14,"One-time",'Sch A. Input'!$H$13:$FJ$13,"&lt;="&amp;'Sch D. Workings'!$L$11)</f>
        <v>0</v>
      </c>
      <c r="L55" s="221">
        <f t="shared" si="7"/>
        <v>0</v>
      </c>
      <c r="M55" s="220">
        <f t="shared" si="8"/>
        <v>0</v>
      </c>
      <c r="N55" s="220">
        <f t="shared" si="9"/>
        <v>0</v>
      </c>
      <c r="O55" s="249">
        <f t="shared" si="10"/>
        <v>0</v>
      </c>
      <c r="P55" s="258">
        <f t="shared" si="11"/>
        <v>0</v>
      </c>
      <c r="Q55" s="223">
        <f t="shared" si="12"/>
        <v>0</v>
      </c>
      <c r="R55" s="97">
        <f t="shared" si="13"/>
        <v>0</v>
      </c>
      <c r="S55" s="229">
        <f>IF(AND(LARGE('Sch A. Input'!$FL$15:$FL$67,COUNTIF('Sch A. Input'!$FL$15:$FL$67,"&gt;="&amp;F55))&lt;E55,F55&lt;&gt;0),"Leaver",J55-G55)</f>
        <v>0</v>
      </c>
      <c r="T55" s="229">
        <f>IF(AND(LARGE('Sch A. Input'!$FL$15:$FL$67,COUNTIF('Sch A. Input'!$FL$15:$FL$67,"&gt;="&amp;F55))&lt;E55,F55&lt;&gt;0),"Leaver",K55-H55)</f>
        <v>0</v>
      </c>
      <c r="U55" s="230">
        <f>IF(AND(LARGE('Sch A. Input'!$FL$15:$FL$67,COUNTIF('Sch A. Input'!$FL$15:$FL$67,"&gt;="&amp;F55))&lt;E55,F55&lt;&gt;0),"Leaver",L55-I55)</f>
        <v>0</v>
      </c>
      <c r="V55" s="230">
        <f>IF(AND(LARGE('Sch A. Input'!$FL$15:$FL$67,COUNTIF('Sch A. Input'!$FL$15:$FL$67,"&gt;="&amp;F55))&lt;E55,F55&lt;&gt;0),"Leaver",IFERROR(S55/X55*$M$9,0))</f>
        <v>0</v>
      </c>
      <c r="W55" s="230">
        <f>IF(AND(LARGE('Sch A. Input'!$FL$15:$FL$67,COUNTIF('Sch A. Input'!$FL$15:$FL$67,"&gt;="&amp;F55))&lt;E55,F55&lt;&gt;0),"Leaver",V55+T55)</f>
        <v>0</v>
      </c>
      <c r="X55" s="254">
        <f>IF(AND(LARGE('Sch A. Input'!$FL$15:$FL$67,COUNTIF('Sch A. Input'!$FL$15:$FL$67,"&gt;="&amp;F55))&lt;E55,F55&lt;&gt;0),"Leaver",IF(OR(D55="",D55&gt;$L$11,($L$11-7)&lt;$K$9),0,(E55+1-D55)/7-1))</f>
        <v>0</v>
      </c>
      <c r="Y55" s="255">
        <f>IF(AND(LARGE('Sch A. Input'!$FL$15:$FL$67,COUNTIF('Sch A. Input'!$FL$15:$FL$67,"&gt;="&amp;F55))&lt;E55,F55&lt;&gt;0),"Leaver",IFERROR(IF((S55/$X55*$M$9+T55)&gt;900000,"YES","NO"),0))</f>
        <v>0</v>
      </c>
      <c r="Z55" s="217">
        <f>IF(AND(LARGE('Sch A. Input'!$FL$15:$FL$67,COUNTIF('Sch A. Input'!$FL$15:$FL$67,"&gt;="&amp;F55))&lt;E55,F55&lt;&gt;0),"Leaver",IFERROR(IF(Y55="Yes",MIN($U55*(74000/900000),74000),(SUMPRODUCT(--((MIN(W55,900000))&gt;$C$9:$C$12),((MIN(W55,900000))-$C$9:$C$12),$H$9:$H$12))-((1-(X55/$M$9))*(SUMPRODUCT(--((MIN(V55,900000))&gt;$C$9:$C$12),((MIN(V55,900000))-$C$9:$C$12),$H$9:$H$12)))),0))</f>
        <v>0</v>
      </c>
      <c r="AA55" s="165">
        <f>IF(AND(LARGE('Sch A. Input'!$FL$15:$FL$67,COUNTIF('Sch A. Input'!$FL$15:$FL$67,"&gt;="&amp;F55))&lt;E55,F55&lt;&gt;0),"Leaver",IFERROR(Z55/U55,0))</f>
        <v>0</v>
      </c>
      <c r="AB55" s="166">
        <f>IF(AND(LARGE('Sch A. Input'!$FL$15:$FL$67,COUNTIF('Sch A. Input'!$FL$15:$FL$67,"&gt;="&amp;F55))&lt;E55,F55&lt;&gt;0),"Leaver",Q55-Z55)</f>
        <v>0</v>
      </c>
      <c r="AC55" s="94">
        <f t="shared" si="14"/>
        <v>0</v>
      </c>
      <c r="BK55" s="2"/>
      <c r="BL55" s="2"/>
      <c r="CI55"/>
    </row>
    <row r="56" spans="2:87" x14ac:dyDescent="0.25">
      <c r="B56" s="70" t="str">
        <f>IF('Sch A. Input'!B54="","",'Sch A. Input'!B54)</f>
        <v/>
      </c>
      <c r="C56" s="75" t="str">
        <f>IF('Sch A. Input'!C54="","",'Sch A. Input'!C54)</f>
        <v/>
      </c>
      <c r="D56" s="71" t="str">
        <f>IF('Sch A. Input'!D54="","",'Sch A. Input'!D54)</f>
        <v/>
      </c>
      <c r="E56" s="71">
        <f>'Sch A. Input'!E54</f>
        <v>43548</v>
      </c>
      <c r="F56" s="71">
        <f>'Sch A. Input'!F54</f>
        <v>0</v>
      </c>
      <c r="G56" s="218">
        <f>SUMIFS('Sch A. Input'!H54:FJ54,'Sch A. Input'!$H$13:$FJ$13,$L$11,'Sch A. Input'!$H$14:$FJ$14,"Recurring")</f>
        <v>0</v>
      </c>
      <c r="H56" s="218">
        <f>SUMIFS('Sch A. Input'!H54:FJ54,'Sch A. Input'!$H$13:$FJ$13,$L$11,'Sch A. Input'!$H$14:$FJ$14,"One-time")</f>
        <v>0</v>
      </c>
      <c r="I56" s="219">
        <f t="shared" si="6"/>
        <v>0</v>
      </c>
      <c r="J56" s="220">
        <f>SUMIFS('Sch A. Input'!H54:FJ54,'Sch A. Input'!$H$14:$FJ$14,"Recurring",'Sch A. Input'!$H$13:$FJ$13,"&lt;="&amp;'Sch D. Workings'!$L$11)</f>
        <v>0</v>
      </c>
      <c r="K56" s="220">
        <f>SUMIFS('Sch A. Input'!H54:FJ54,'Sch A. Input'!$H$14:$FJ$14,"One-time",'Sch A. Input'!$H$13:$FJ$13,"&lt;="&amp;'Sch D. Workings'!$L$11)</f>
        <v>0</v>
      </c>
      <c r="L56" s="221">
        <f t="shared" si="7"/>
        <v>0</v>
      </c>
      <c r="M56" s="220">
        <f t="shared" si="8"/>
        <v>0</v>
      </c>
      <c r="N56" s="220">
        <f t="shared" si="9"/>
        <v>0</v>
      </c>
      <c r="O56" s="249">
        <f t="shared" si="10"/>
        <v>0</v>
      </c>
      <c r="P56" s="258">
        <f t="shared" si="11"/>
        <v>0</v>
      </c>
      <c r="Q56" s="223">
        <f t="shared" si="12"/>
        <v>0</v>
      </c>
      <c r="R56" s="97">
        <f t="shared" si="13"/>
        <v>0</v>
      </c>
      <c r="S56" s="229">
        <f>IF(AND(LARGE('Sch A. Input'!$FL$15:$FL$67,COUNTIF('Sch A. Input'!$FL$15:$FL$67,"&gt;="&amp;F56))&lt;E56,F56&lt;&gt;0),"Leaver",J56-G56)</f>
        <v>0</v>
      </c>
      <c r="T56" s="229">
        <f>IF(AND(LARGE('Sch A. Input'!$FL$15:$FL$67,COUNTIF('Sch A. Input'!$FL$15:$FL$67,"&gt;="&amp;F56))&lt;E56,F56&lt;&gt;0),"Leaver",K56-H56)</f>
        <v>0</v>
      </c>
      <c r="U56" s="230">
        <f>IF(AND(LARGE('Sch A. Input'!$FL$15:$FL$67,COUNTIF('Sch A. Input'!$FL$15:$FL$67,"&gt;="&amp;F56))&lt;E56,F56&lt;&gt;0),"Leaver",L56-I56)</f>
        <v>0</v>
      </c>
      <c r="V56" s="230">
        <f>IF(AND(LARGE('Sch A. Input'!$FL$15:$FL$67,COUNTIF('Sch A. Input'!$FL$15:$FL$67,"&gt;="&amp;F56))&lt;E56,F56&lt;&gt;0),"Leaver",IFERROR(S56/X56*$M$9,0))</f>
        <v>0</v>
      </c>
      <c r="W56" s="230">
        <f>IF(AND(LARGE('Sch A. Input'!$FL$15:$FL$67,COUNTIF('Sch A. Input'!$FL$15:$FL$67,"&gt;="&amp;F56))&lt;E56,F56&lt;&gt;0),"Leaver",V56+T56)</f>
        <v>0</v>
      </c>
      <c r="X56" s="254">
        <f>IF(AND(LARGE('Sch A. Input'!$FL$15:$FL$67,COUNTIF('Sch A. Input'!$FL$15:$FL$67,"&gt;="&amp;F56))&lt;E56,F56&lt;&gt;0),"Leaver",IF(OR(D56="",D56&gt;$L$11,($L$11-7)&lt;$K$9),0,(E56+1-D56)/7-1))</f>
        <v>0</v>
      </c>
      <c r="Y56" s="255">
        <f>IF(AND(LARGE('Sch A. Input'!$FL$15:$FL$67,COUNTIF('Sch A. Input'!$FL$15:$FL$67,"&gt;="&amp;F56))&lt;E56,F56&lt;&gt;0),"Leaver",IFERROR(IF((S56/$X56*$M$9+T56)&gt;900000,"YES","NO"),0))</f>
        <v>0</v>
      </c>
      <c r="Z56" s="217">
        <f>IF(AND(LARGE('Sch A. Input'!$FL$15:$FL$67,COUNTIF('Sch A. Input'!$FL$15:$FL$67,"&gt;="&amp;F56))&lt;E56,F56&lt;&gt;0),"Leaver",IFERROR(IF(Y56="Yes",MIN($U56*(74000/900000),74000),(SUMPRODUCT(--((MIN(W56,900000))&gt;$C$9:$C$12),((MIN(W56,900000))-$C$9:$C$12),$H$9:$H$12))-((1-(X56/$M$9))*(SUMPRODUCT(--((MIN(V56,900000))&gt;$C$9:$C$12),((MIN(V56,900000))-$C$9:$C$12),$H$9:$H$12)))),0))</f>
        <v>0</v>
      </c>
      <c r="AA56" s="165">
        <f>IF(AND(LARGE('Sch A. Input'!$FL$15:$FL$67,COUNTIF('Sch A. Input'!$FL$15:$FL$67,"&gt;="&amp;F56))&lt;E56,F56&lt;&gt;0),"Leaver",IFERROR(Z56/U56,0))</f>
        <v>0</v>
      </c>
      <c r="AB56" s="166">
        <f>IF(AND(LARGE('Sch A. Input'!$FL$15:$FL$67,COUNTIF('Sch A. Input'!$FL$15:$FL$67,"&gt;="&amp;F56))&lt;E56,F56&lt;&gt;0),"Leaver",Q56-Z56)</f>
        <v>0</v>
      </c>
      <c r="AC56" s="94">
        <f t="shared" si="14"/>
        <v>0</v>
      </c>
      <c r="BK56" s="2"/>
      <c r="BL56" s="2"/>
      <c r="CI56"/>
    </row>
    <row r="57" spans="2:87" x14ac:dyDescent="0.25">
      <c r="B57" s="70" t="str">
        <f>IF('Sch A. Input'!B55="","",'Sch A. Input'!B55)</f>
        <v/>
      </c>
      <c r="C57" s="75" t="str">
        <f>IF('Sch A. Input'!C55="","",'Sch A. Input'!C55)</f>
        <v/>
      </c>
      <c r="D57" s="71" t="str">
        <f>IF('Sch A. Input'!D55="","",'Sch A. Input'!D55)</f>
        <v/>
      </c>
      <c r="E57" s="71">
        <f>'Sch A. Input'!E55</f>
        <v>43548</v>
      </c>
      <c r="F57" s="71">
        <f>'Sch A. Input'!F55</f>
        <v>0</v>
      </c>
      <c r="G57" s="218">
        <f>SUMIFS('Sch A. Input'!H55:FJ55,'Sch A. Input'!$H$13:$FJ$13,$L$11,'Sch A. Input'!$H$14:$FJ$14,"Recurring")</f>
        <v>0</v>
      </c>
      <c r="H57" s="218">
        <f>SUMIFS('Sch A. Input'!H55:FJ55,'Sch A. Input'!$H$13:$FJ$13,$L$11,'Sch A. Input'!$H$14:$FJ$14,"One-time")</f>
        <v>0</v>
      </c>
      <c r="I57" s="219">
        <f t="shared" si="6"/>
        <v>0</v>
      </c>
      <c r="J57" s="220">
        <f>SUMIFS('Sch A. Input'!H55:FJ55,'Sch A. Input'!$H$14:$FJ$14,"Recurring",'Sch A. Input'!$H$13:$FJ$13,"&lt;="&amp;'Sch D. Workings'!$L$11)</f>
        <v>0</v>
      </c>
      <c r="K57" s="220">
        <f>SUMIFS('Sch A. Input'!H55:FJ55,'Sch A. Input'!$H$14:$FJ$14,"One-time",'Sch A. Input'!$H$13:$FJ$13,"&lt;="&amp;'Sch D. Workings'!$L$11)</f>
        <v>0</v>
      </c>
      <c r="L57" s="221">
        <f t="shared" si="7"/>
        <v>0</v>
      </c>
      <c r="M57" s="220">
        <f t="shared" si="8"/>
        <v>0</v>
      </c>
      <c r="N57" s="220">
        <f t="shared" si="9"/>
        <v>0</v>
      </c>
      <c r="O57" s="249">
        <f t="shared" si="10"/>
        <v>0</v>
      </c>
      <c r="P57" s="258">
        <f t="shared" si="11"/>
        <v>0</v>
      </c>
      <c r="Q57" s="223">
        <f t="shared" si="12"/>
        <v>0</v>
      </c>
      <c r="R57" s="97">
        <f t="shared" si="13"/>
        <v>0</v>
      </c>
      <c r="S57" s="229">
        <f>IF(AND(LARGE('Sch A. Input'!$FL$15:$FL$67,COUNTIF('Sch A. Input'!$FL$15:$FL$67,"&gt;="&amp;F57))&lt;E57,F57&lt;&gt;0),"Leaver",J57-G57)</f>
        <v>0</v>
      </c>
      <c r="T57" s="229">
        <f>IF(AND(LARGE('Sch A. Input'!$FL$15:$FL$67,COUNTIF('Sch A. Input'!$FL$15:$FL$67,"&gt;="&amp;F57))&lt;E57,F57&lt;&gt;0),"Leaver",K57-H57)</f>
        <v>0</v>
      </c>
      <c r="U57" s="230">
        <f>IF(AND(LARGE('Sch A. Input'!$FL$15:$FL$67,COUNTIF('Sch A. Input'!$FL$15:$FL$67,"&gt;="&amp;F57))&lt;E57,F57&lt;&gt;0),"Leaver",L57-I57)</f>
        <v>0</v>
      </c>
      <c r="V57" s="230">
        <f>IF(AND(LARGE('Sch A. Input'!$FL$15:$FL$67,COUNTIF('Sch A. Input'!$FL$15:$FL$67,"&gt;="&amp;F57))&lt;E57,F57&lt;&gt;0),"Leaver",IFERROR(S57/X57*$M$9,0))</f>
        <v>0</v>
      </c>
      <c r="W57" s="230">
        <f>IF(AND(LARGE('Sch A. Input'!$FL$15:$FL$67,COUNTIF('Sch A. Input'!$FL$15:$FL$67,"&gt;="&amp;F57))&lt;E57,F57&lt;&gt;0),"Leaver",V57+T57)</f>
        <v>0</v>
      </c>
      <c r="X57" s="254">
        <f>IF(AND(LARGE('Sch A. Input'!$FL$15:$FL$67,COUNTIF('Sch A. Input'!$FL$15:$FL$67,"&gt;="&amp;F57))&lt;E57,F57&lt;&gt;0),"Leaver",IF(OR(D57="",D57&gt;$L$11,($L$11-7)&lt;$K$9),0,(E57+1-D57)/7-1))</f>
        <v>0</v>
      </c>
      <c r="Y57" s="255">
        <f>IF(AND(LARGE('Sch A. Input'!$FL$15:$FL$67,COUNTIF('Sch A. Input'!$FL$15:$FL$67,"&gt;="&amp;F57))&lt;E57,F57&lt;&gt;0),"Leaver",IFERROR(IF((S57/$X57*$M$9+T57)&gt;900000,"YES","NO"),0))</f>
        <v>0</v>
      </c>
      <c r="Z57" s="217">
        <f>IF(AND(LARGE('Sch A. Input'!$FL$15:$FL$67,COUNTIF('Sch A. Input'!$FL$15:$FL$67,"&gt;="&amp;F57))&lt;E57,F57&lt;&gt;0),"Leaver",IFERROR(IF(Y57="Yes",MIN($U57*(74000/900000),74000),(SUMPRODUCT(--((MIN(W57,900000))&gt;$C$9:$C$12),((MIN(W57,900000))-$C$9:$C$12),$H$9:$H$12))-((1-(X57/$M$9))*(SUMPRODUCT(--((MIN(V57,900000))&gt;$C$9:$C$12),((MIN(V57,900000))-$C$9:$C$12),$H$9:$H$12)))),0))</f>
        <v>0</v>
      </c>
      <c r="AA57" s="165">
        <f>IF(AND(LARGE('Sch A. Input'!$FL$15:$FL$67,COUNTIF('Sch A. Input'!$FL$15:$FL$67,"&gt;="&amp;F57))&lt;E57,F57&lt;&gt;0),"Leaver",IFERROR(Z57/U57,0))</f>
        <v>0</v>
      </c>
      <c r="AB57" s="166">
        <f>IF(AND(LARGE('Sch A. Input'!$FL$15:$FL$67,COUNTIF('Sch A. Input'!$FL$15:$FL$67,"&gt;="&amp;F57))&lt;E57,F57&lt;&gt;0),"Leaver",Q57-Z57)</f>
        <v>0</v>
      </c>
      <c r="AC57" s="94">
        <f t="shared" si="14"/>
        <v>0</v>
      </c>
      <c r="BK57" s="2"/>
      <c r="BL57" s="2"/>
      <c r="CI57"/>
    </row>
    <row r="58" spans="2:87" x14ac:dyDescent="0.25">
      <c r="B58" s="70" t="str">
        <f>IF('Sch A. Input'!B56="","",'Sch A. Input'!B56)</f>
        <v/>
      </c>
      <c r="C58" s="75" t="str">
        <f>IF('Sch A. Input'!C56="","",'Sch A. Input'!C56)</f>
        <v/>
      </c>
      <c r="D58" s="71" t="str">
        <f>IF('Sch A. Input'!D56="","",'Sch A. Input'!D56)</f>
        <v/>
      </c>
      <c r="E58" s="71">
        <f>'Sch A. Input'!E56</f>
        <v>43548</v>
      </c>
      <c r="F58" s="71">
        <f>'Sch A. Input'!F56</f>
        <v>0</v>
      </c>
      <c r="G58" s="218">
        <f>SUMIFS('Sch A. Input'!H56:FJ56,'Sch A. Input'!$H$13:$FJ$13,$L$11,'Sch A. Input'!$H$14:$FJ$14,"Recurring")</f>
        <v>0</v>
      </c>
      <c r="H58" s="218">
        <f>SUMIFS('Sch A. Input'!H56:FJ56,'Sch A. Input'!$H$13:$FJ$13,$L$11,'Sch A. Input'!$H$14:$FJ$14,"One-time")</f>
        <v>0</v>
      </c>
      <c r="I58" s="219">
        <f t="shared" si="6"/>
        <v>0</v>
      </c>
      <c r="J58" s="220">
        <f>SUMIFS('Sch A. Input'!H56:FJ56,'Sch A. Input'!$H$14:$FJ$14,"Recurring",'Sch A. Input'!$H$13:$FJ$13,"&lt;="&amp;'Sch D. Workings'!$L$11)</f>
        <v>0</v>
      </c>
      <c r="K58" s="220">
        <f>SUMIFS('Sch A. Input'!H56:FJ56,'Sch A. Input'!$H$14:$FJ$14,"One-time",'Sch A. Input'!$H$13:$FJ$13,"&lt;="&amp;'Sch D. Workings'!$L$11)</f>
        <v>0</v>
      </c>
      <c r="L58" s="221">
        <f t="shared" si="7"/>
        <v>0</v>
      </c>
      <c r="M58" s="220">
        <f t="shared" si="8"/>
        <v>0</v>
      </c>
      <c r="N58" s="220">
        <f t="shared" si="9"/>
        <v>0</v>
      </c>
      <c r="O58" s="249">
        <f t="shared" si="10"/>
        <v>0</v>
      </c>
      <c r="P58" s="258">
        <f t="shared" si="11"/>
        <v>0</v>
      </c>
      <c r="Q58" s="223">
        <f t="shared" si="12"/>
        <v>0</v>
      </c>
      <c r="R58" s="97">
        <f t="shared" si="13"/>
        <v>0</v>
      </c>
      <c r="S58" s="229">
        <f>IF(AND(LARGE('Sch A. Input'!$FL$15:$FL$67,COUNTIF('Sch A. Input'!$FL$15:$FL$67,"&gt;="&amp;F58))&lt;E58,F58&lt;&gt;0),"Leaver",J58-G58)</f>
        <v>0</v>
      </c>
      <c r="T58" s="229">
        <f>IF(AND(LARGE('Sch A. Input'!$FL$15:$FL$67,COUNTIF('Sch A. Input'!$FL$15:$FL$67,"&gt;="&amp;F58))&lt;E58,F58&lt;&gt;0),"Leaver",K58-H58)</f>
        <v>0</v>
      </c>
      <c r="U58" s="230">
        <f>IF(AND(LARGE('Sch A. Input'!$FL$15:$FL$67,COUNTIF('Sch A. Input'!$FL$15:$FL$67,"&gt;="&amp;F58))&lt;E58,F58&lt;&gt;0),"Leaver",L58-I58)</f>
        <v>0</v>
      </c>
      <c r="V58" s="230">
        <f>IF(AND(LARGE('Sch A. Input'!$FL$15:$FL$67,COUNTIF('Sch A. Input'!$FL$15:$FL$67,"&gt;="&amp;F58))&lt;E58,F58&lt;&gt;0),"Leaver",IFERROR(S58/X58*$M$9,0))</f>
        <v>0</v>
      </c>
      <c r="W58" s="230">
        <f>IF(AND(LARGE('Sch A. Input'!$FL$15:$FL$67,COUNTIF('Sch A. Input'!$FL$15:$FL$67,"&gt;="&amp;F58))&lt;E58,F58&lt;&gt;0),"Leaver",V58+T58)</f>
        <v>0</v>
      </c>
      <c r="X58" s="254">
        <f>IF(AND(LARGE('Sch A. Input'!$FL$15:$FL$67,COUNTIF('Sch A. Input'!$FL$15:$FL$67,"&gt;="&amp;F58))&lt;E58,F58&lt;&gt;0),"Leaver",IF(OR(D58="",D58&gt;$L$11,($L$11-7)&lt;$K$9),0,(E58+1-D58)/7-1))</f>
        <v>0</v>
      </c>
      <c r="Y58" s="255">
        <f>IF(AND(LARGE('Sch A. Input'!$FL$15:$FL$67,COUNTIF('Sch A. Input'!$FL$15:$FL$67,"&gt;="&amp;F58))&lt;E58,F58&lt;&gt;0),"Leaver",IFERROR(IF((S58/$X58*$M$9+T58)&gt;900000,"YES","NO"),0))</f>
        <v>0</v>
      </c>
      <c r="Z58" s="217">
        <f>IF(AND(LARGE('Sch A. Input'!$FL$15:$FL$67,COUNTIF('Sch A. Input'!$FL$15:$FL$67,"&gt;="&amp;F58))&lt;E58,F58&lt;&gt;0),"Leaver",IFERROR(IF(Y58="Yes",MIN($U58*(74000/900000),74000),(SUMPRODUCT(--((MIN(W58,900000))&gt;$C$9:$C$12),((MIN(W58,900000))-$C$9:$C$12),$H$9:$H$12))-((1-(X58/$M$9))*(SUMPRODUCT(--((MIN(V58,900000))&gt;$C$9:$C$12),((MIN(V58,900000))-$C$9:$C$12),$H$9:$H$12)))),0))</f>
        <v>0</v>
      </c>
      <c r="AA58" s="165">
        <f>IF(AND(LARGE('Sch A. Input'!$FL$15:$FL$67,COUNTIF('Sch A. Input'!$FL$15:$FL$67,"&gt;="&amp;F58))&lt;E58,F58&lt;&gt;0),"Leaver",IFERROR(Z58/U58,0))</f>
        <v>0</v>
      </c>
      <c r="AB58" s="166">
        <f>IF(AND(LARGE('Sch A. Input'!$FL$15:$FL$67,COUNTIF('Sch A. Input'!$FL$15:$FL$67,"&gt;="&amp;F58))&lt;E58,F58&lt;&gt;0),"Leaver",Q58-Z58)</f>
        <v>0</v>
      </c>
      <c r="AC58" s="94">
        <f t="shared" si="14"/>
        <v>0</v>
      </c>
      <c r="BK58" s="2"/>
      <c r="BL58" s="2"/>
      <c r="CI58"/>
    </row>
    <row r="59" spans="2:87" x14ac:dyDescent="0.25">
      <c r="B59" s="70" t="str">
        <f>IF('Sch A. Input'!B57="","",'Sch A. Input'!B57)</f>
        <v/>
      </c>
      <c r="C59" s="75" t="str">
        <f>IF('Sch A. Input'!C57="","",'Sch A. Input'!C57)</f>
        <v/>
      </c>
      <c r="D59" s="71" t="str">
        <f>IF('Sch A. Input'!D57="","",'Sch A. Input'!D57)</f>
        <v/>
      </c>
      <c r="E59" s="71">
        <f>'Sch A. Input'!E57</f>
        <v>43548</v>
      </c>
      <c r="F59" s="71">
        <f>'Sch A. Input'!F57</f>
        <v>0</v>
      </c>
      <c r="G59" s="218">
        <f>SUMIFS('Sch A. Input'!H57:FJ57,'Sch A. Input'!$H$13:$FJ$13,$L$11,'Sch A. Input'!$H$14:$FJ$14,"Recurring")</f>
        <v>0</v>
      </c>
      <c r="H59" s="218">
        <f>SUMIFS('Sch A. Input'!H57:FJ57,'Sch A. Input'!$H$13:$FJ$13,$L$11,'Sch A. Input'!$H$14:$FJ$14,"One-time")</f>
        <v>0</v>
      </c>
      <c r="I59" s="219">
        <f t="shared" si="6"/>
        <v>0</v>
      </c>
      <c r="J59" s="220">
        <f>SUMIFS('Sch A. Input'!H57:FJ57,'Sch A. Input'!$H$14:$FJ$14,"Recurring",'Sch A. Input'!$H$13:$FJ$13,"&lt;="&amp;'Sch D. Workings'!$L$11)</f>
        <v>0</v>
      </c>
      <c r="K59" s="220">
        <f>SUMIFS('Sch A. Input'!H57:FJ57,'Sch A. Input'!$H$14:$FJ$14,"One-time",'Sch A. Input'!$H$13:$FJ$13,"&lt;="&amp;'Sch D. Workings'!$L$11)</f>
        <v>0</v>
      </c>
      <c r="L59" s="221">
        <f t="shared" si="7"/>
        <v>0</v>
      </c>
      <c r="M59" s="220">
        <f t="shared" si="8"/>
        <v>0</v>
      </c>
      <c r="N59" s="220">
        <f t="shared" si="9"/>
        <v>0</v>
      </c>
      <c r="O59" s="249">
        <f t="shared" si="10"/>
        <v>0</v>
      </c>
      <c r="P59" s="258">
        <f t="shared" si="11"/>
        <v>0</v>
      </c>
      <c r="Q59" s="223">
        <f t="shared" si="12"/>
        <v>0</v>
      </c>
      <c r="R59" s="97">
        <f t="shared" si="13"/>
        <v>0</v>
      </c>
      <c r="S59" s="229">
        <f>IF(AND(LARGE('Sch A. Input'!$FL$15:$FL$67,COUNTIF('Sch A. Input'!$FL$15:$FL$67,"&gt;="&amp;F59))&lt;E59,F59&lt;&gt;0),"Leaver",J59-G59)</f>
        <v>0</v>
      </c>
      <c r="T59" s="229">
        <f>IF(AND(LARGE('Sch A. Input'!$FL$15:$FL$67,COUNTIF('Sch A. Input'!$FL$15:$FL$67,"&gt;="&amp;F59))&lt;E59,F59&lt;&gt;0),"Leaver",K59-H59)</f>
        <v>0</v>
      </c>
      <c r="U59" s="230">
        <f>IF(AND(LARGE('Sch A. Input'!$FL$15:$FL$67,COUNTIF('Sch A. Input'!$FL$15:$FL$67,"&gt;="&amp;F59))&lt;E59,F59&lt;&gt;0),"Leaver",L59-I59)</f>
        <v>0</v>
      </c>
      <c r="V59" s="230">
        <f>IF(AND(LARGE('Sch A. Input'!$FL$15:$FL$67,COUNTIF('Sch A. Input'!$FL$15:$FL$67,"&gt;="&amp;F59))&lt;E59,F59&lt;&gt;0),"Leaver",IFERROR(S59/X59*$M$9,0))</f>
        <v>0</v>
      </c>
      <c r="W59" s="230">
        <f>IF(AND(LARGE('Sch A. Input'!$FL$15:$FL$67,COUNTIF('Sch A. Input'!$FL$15:$FL$67,"&gt;="&amp;F59))&lt;E59,F59&lt;&gt;0),"Leaver",V59+T59)</f>
        <v>0</v>
      </c>
      <c r="X59" s="254">
        <f>IF(AND(LARGE('Sch A. Input'!$FL$15:$FL$67,COUNTIF('Sch A. Input'!$FL$15:$FL$67,"&gt;="&amp;F59))&lt;E59,F59&lt;&gt;0),"Leaver",IF(OR(D59="",D59&gt;$L$11,($L$11-7)&lt;$K$9),0,(E59+1-D59)/7-1))</f>
        <v>0</v>
      </c>
      <c r="Y59" s="255">
        <f>IF(AND(LARGE('Sch A. Input'!$FL$15:$FL$67,COUNTIF('Sch A. Input'!$FL$15:$FL$67,"&gt;="&amp;F59))&lt;E59,F59&lt;&gt;0),"Leaver",IFERROR(IF((S59/$X59*$M$9+T59)&gt;900000,"YES","NO"),0))</f>
        <v>0</v>
      </c>
      <c r="Z59" s="217">
        <f>IF(AND(LARGE('Sch A. Input'!$FL$15:$FL$67,COUNTIF('Sch A. Input'!$FL$15:$FL$67,"&gt;="&amp;F59))&lt;E59,F59&lt;&gt;0),"Leaver",IFERROR(IF(Y59="Yes",MIN($U59*(74000/900000),74000),(SUMPRODUCT(--((MIN(W59,900000))&gt;$C$9:$C$12),((MIN(W59,900000))-$C$9:$C$12),$H$9:$H$12))-((1-(X59/$M$9))*(SUMPRODUCT(--((MIN(V59,900000))&gt;$C$9:$C$12),((MIN(V59,900000))-$C$9:$C$12),$H$9:$H$12)))),0))</f>
        <v>0</v>
      </c>
      <c r="AA59" s="165">
        <f>IF(AND(LARGE('Sch A. Input'!$FL$15:$FL$67,COUNTIF('Sch A. Input'!$FL$15:$FL$67,"&gt;="&amp;F59))&lt;E59,F59&lt;&gt;0),"Leaver",IFERROR(Z59/U59,0))</f>
        <v>0</v>
      </c>
      <c r="AB59" s="166">
        <f>IF(AND(LARGE('Sch A. Input'!$FL$15:$FL$67,COUNTIF('Sch A. Input'!$FL$15:$FL$67,"&gt;="&amp;F59))&lt;E59,F59&lt;&gt;0),"Leaver",Q59-Z59)</f>
        <v>0</v>
      </c>
      <c r="AC59" s="94">
        <f t="shared" si="14"/>
        <v>0</v>
      </c>
      <c r="BK59" s="2"/>
      <c r="BL59" s="2"/>
      <c r="CI59"/>
    </row>
    <row r="60" spans="2:87" x14ac:dyDescent="0.25">
      <c r="B60" s="70" t="str">
        <f>IF('Sch A. Input'!B58="","",'Sch A. Input'!B58)</f>
        <v/>
      </c>
      <c r="C60" s="75" t="str">
        <f>IF('Sch A. Input'!C58="","",'Sch A. Input'!C58)</f>
        <v/>
      </c>
      <c r="D60" s="71" t="str">
        <f>IF('Sch A. Input'!D58="","",'Sch A. Input'!D58)</f>
        <v/>
      </c>
      <c r="E60" s="71">
        <f>'Sch A. Input'!E58</f>
        <v>43548</v>
      </c>
      <c r="F60" s="71">
        <f>'Sch A. Input'!F58</f>
        <v>0</v>
      </c>
      <c r="G60" s="218">
        <f>SUMIFS('Sch A. Input'!H58:FJ58,'Sch A. Input'!$H$13:$FJ$13,$L$11,'Sch A. Input'!$H$14:$FJ$14,"Recurring")</f>
        <v>0</v>
      </c>
      <c r="H60" s="218">
        <f>SUMIFS('Sch A. Input'!H58:FJ58,'Sch A. Input'!$H$13:$FJ$13,$L$11,'Sch A. Input'!$H$14:$FJ$14,"One-time")</f>
        <v>0</v>
      </c>
      <c r="I60" s="219">
        <f t="shared" si="6"/>
        <v>0</v>
      </c>
      <c r="J60" s="220">
        <f>SUMIFS('Sch A. Input'!H58:FJ58,'Sch A. Input'!$H$14:$FJ$14,"Recurring",'Sch A. Input'!$H$13:$FJ$13,"&lt;="&amp;'Sch D. Workings'!$L$11)</f>
        <v>0</v>
      </c>
      <c r="K60" s="220">
        <f>SUMIFS('Sch A. Input'!H58:FJ58,'Sch A. Input'!$H$14:$FJ$14,"One-time",'Sch A. Input'!$H$13:$FJ$13,"&lt;="&amp;'Sch D. Workings'!$L$11)</f>
        <v>0</v>
      </c>
      <c r="L60" s="221">
        <f t="shared" si="7"/>
        <v>0</v>
      </c>
      <c r="M60" s="220">
        <f t="shared" si="8"/>
        <v>0</v>
      </c>
      <c r="N60" s="220">
        <f t="shared" si="9"/>
        <v>0</v>
      </c>
      <c r="O60" s="249">
        <f t="shared" si="10"/>
        <v>0</v>
      </c>
      <c r="P60" s="258">
        <f t="shared" si="11"/>
        <v>0</v>
      </c>
      <c r="Q60" s="223">
        <f t="shared" si="12"/>
        <v>0</v>
      </c>
      <c r="R60" s="97">
        <f t="shared" si="13"/>
        <v>0</v>
      </c>
      <c r="S60" s="229">
        <f>IF(AND(LARGE('Sch A. Input'!$FL$15:$FL$67,COUNTIF('Sch A. Input'!$FL$15:$FL$67,"&gt;="&amp;F60))&lt;E60,F60&lt;&gt;0),"Leaver",J60-G60)</f>
        <v>0</v>
      </c>
      <c r="T60" s="229">
        <f>IF(AND(LARGE('Sch A. Input'!$FL$15:$FL$67,COUNTIF('Sch A. Input'!$FL$15:$FL$67,"&gt;="&amp;F60))&lt;E60,F60&lt;&gt;0),"Leaver",K60-H60)</f>
        <v>0</v>
      </c>
      <c r="U60" s="230">
        <f>IF(AND(LARGE('Sch A. Input'!$FL$15:$FL$67,COUNTIF('Sch A. Input'!$FL$15:$FL$67,"&gt;="&amp;F60))&lt;E60,F60&lt;&gt;0),"Leaver",L60-I60)</f>
        <v>0</v>
      </c>
      <c r="V60" s="230">
        <f>IF(AND(LARGE('Sch A. Input'!$FL$15:$FL$67,COUNTIF('Sch A. Input'!$FL$15:$FL$67,"&gt;="&amp;F60))&lt;E60,F60&lt;&gt;0),"Leaver",IFERROR(S60/X60*$M$9,0))</f>
        <v>0</v>
      </c>
      <c r="W60" s="230">
        <f>IF(AND(LARGE('Sch A. Input'!$FL$15:$FL$67,COUNTIF('Sch A. Input'!$FL$15:$FL$67,"&gt;="&amp;F60))&lt;E60,F60&lt;&gt;0),"Leaver",V60+T60)</f>
        <v>0</v>
      </c>
      <c r="X60" s="254">
        <f>IF(AND(LARGE('Sch A. Input'!$FL$15:$FL$67,COUNTIF('Sch A. Input'!$FL$15:$FL$67,"&gt;="&amp;F60))&lt;E60,F60&lt;&gt;0),"Leaver",IF(OR(D60="",D60&gt;$L$11,($L$11-7)&lt;$K$9),0,(E60+1-D60)/7-1))</f>
        <v>0</v>
      </c>
      <c r="Y60" s="255">
        <f>IF(AND(LARGE('Sch A. Input'!$FL$15:$FL$67,COUNTIF('Sch A. Input'!$FL$15:$FL$67,"&gt;="&amp;F60))&lt;E60,F60&lt;&gt;0),"Leaver",IFERROR(IF((S60/$X60*$M$9+T60)&gt;900000,"YES","NO"),0))</f>
        <v>0</v>
      </c>
      <c r="Z60" s="217">
        <f>IF(AND(LARGE('Sch A. Input'!$FL$15:$FL$67,COUNTIF('Sch A. Input'!$FL$15:$FL$67,"&gt;="&amp;F60))&lt;E60,F60&lt;&gt;0),"Leaver",IFERROR(IF(Y60="Yes",MIN($U60*(74000/900000),74000),(SUMPRODUCT(--((MIN(W60,900000))&gt;$C$9:$C$12),((MIN(W60,900000))-$C$9:$C$12),$H$9:$H$12))-((1-(X60/$M$9))*(SUMPRODUCT(--((MIN(V60,900000))&gt;$C$9:$C$12),((MIN(V60,900000))-$C$9:$C$12),$H$9:$H$12)))),0))</f>
        <v>0</v>
      </c>
      <c r="AA60" s="165">
        <f>IF(AND(LARGE('Sch A. Input'!$FL$15:$FL$67,COUNTIF('Sch A. Input'!$FL$15:$FL$67,"&gt;="&amp;F60))&lt;E60,F60&lt;&gt;0),"Leaver",IFERROR(Z60/U60,0))</f>
        <v>0</v>
      </c>
      <c r="AB60" s="166">
        <f>IF(AND(LARGE('Sch A. Input'!$FL$15:$FL$67,COUNTIF('Sch A. Input'!$FL$15:$FL$67,"&gt;="&amp;F60))&lt;E60,F60&lt;&gt;0),"Leaver",Q60-Z60)</f>
        <v>0</v>
      </c>
      <c r="AC60" s="94">
        <f t="shared" si="14"/>
        <v>0</v>
      </c>
      <c r="BK60" s="2"/>
      <c r="BL60" s="2"/>
      <c r="CI60"/>
    </row>
    <row r="61" spans="2:87" x14ac:dyDescent="0.25">
      <c r="B61" s="70" t="str">
        <f>IF('Sch A. Input'!B59="","",'Sch A. Input'!B59)</f>
        <v/>
      </c>
      <c r="C61" s="75" t="str">
        <f>IF('Sch A. Input'!C59="","",'Sch A. Input'!C59)</f>
        <v/>
      </c>
      <c r="D61" s="71" t="str">
        <f>IF('Sch A. Input'!D59="","",'Sch A. Input'!D59)</f>
        <v/>
      </c>
      <c r="E61" s="71">
        <f>'Sch A. Input'!E59</f>
        <v>43548</v>
      </c>
      <c r="F61" s="71">
        <f>'Sch A. Input'!F59</f>
        <v>0</v>
      </c>
      <c r="G61" s="218">
        <f>SUMIFS('Sch A. Input'!H59:FJ59,'Sch A. Input'!$H$13:$FJ$13,$L$11,'Sch A. Input'!$H$14:$FJ$14,"Recurring")</f>
        <v>0</v>
      </c>
      <c r="H61" s="218">
        <f>SUMIFS('Sch A. Input'!H59:FJ59,'Sch A. Input'!$H$13:$FJ$13,$L$11,'Sch A. Input'!$H$14:$FJ$14,"One-time")</f>
        <v>0</v>
      </c>
      <c r="I61" s="219">
        <f t="shared" si="6"/>
        <v>0</v>
      </c>
      <c r="J61" s="220">
        <f>SUMIFS('Sch A. Input'!H59:FJ59,'Sch A. Input'!$H$14:$FJ$14,"Recurring",'Sch A. Input'!$H$13:$FJ$13,"&lt;="&amp;'Sch D. Workings'!$L$11)</f>
        <v>0</v>
      </c>
      <c r="K61" s="220">
        <f>SUMIFS('Sch A. Input'!H59:FJ59,'Sch A. Input'!$H$14:$FJ$14,"One-time",'Sch A. Input'!$H$13:$FJ$13,"&lt;="&amp;'Sch D. Workings'!$L$11)</f>
        <v>0</v>
      </c>
      <c r="L61" s="221">
        <f t="shared" si="7"/>
        <v>0</v>
      </c>
      <c r="M61" s="220">
        <f t="shared" si="8"/>
        <v>0</v>
      </c>
      <c r="N61" s="220">
        <f t="shared" si="9"/>
        <v>0</v>
      </c>
      <c r="O61" s="249">
        <f t="shared" si="10"/>
        <v>0</v>
      </c>
      <c r="P61" s="258">
        <f t="shared" si="11"/>
        <v>0</v>
      </c>
      <c r="Q61" s="223">
        <f t="shared" si="12"/>
        <v>0</v>
      </c>
      <c r="R61" s="97">
        <f t="shared" si="13"/>
        <v>0</v>
      </c>
      <c r="S61" s="229">
        <f>IF(AND(LARGE('Sch A. Input'!$FL$15:$FL$67,COUNTIF('Sch A. Input'!$FL$15:$FL$67,"&gt;="&amp;F61))&lt;E61,F61&lt;&gt;0),"Leaver",J61-G61)</f>
        <v>0</v>
      </c>
      <c r="T61" s="229">
        <f>IF(AND(LARGE('Sch A. Input'!$FL$15:$FL$67,COUNTIF('Sch A. Input'!$FL$15:$FL$67,"&gt;="&amp;F61))&lt;E61,F61&lt;&gt;0),"Leaver",K61-H61)</f>
        <v>0</v>
      </c>
      <c r="U61" s="230">
        <f>IF(AND(LARGE('Sch A. Input'!$FL$15:$FL$67,COUNTIF('Sch A. Input'!$FL$15:$FL$67,"&gt;="&amp;F61))&lt;E61,F61&lt;&gt;0),"Leaver",L61-I61)</f>
        <v>0</v>
      </c>
      <c r="V61" s="230">
        <f>IF(AND(LARGE('Sch A. Input'!$FL$15:$FL$67,COUNTIF('Sch A. Input'!$FL$15:$FL$67,"&gt;="&amp;F61))&lt;E61,F61&lt;&gt;0),"Leaver",IFERROR(S61/X61*$M$9,0))</f>
        <v>0</v>
      </c>
      <c r="W61" s="230">
        <f>IF(AND(LARGE('Sch A. Input'!$FL$15:$FL$67,COUNTIF('Sch A. Input'!$FL$15:$FL$67,"&gt;="&amp;F61))&lt;E61,F61&lt;&gt;0),"Leaver",V61+T61)</f>
        <v>0</v>
      </c>
      <c r="X61" s="254">
        <f>IF(AND(LARGE('Sch A. Input'!$FL$15:$FL$67,COUNTIF('Sch A. Input'!$FL$15:$FL$67,"&gt;="&amp;F61))&lt;E61,F61&lt;&gt;0),"Leaver",IF(OR(D61="",D61&gt;$L$11,($L$11-7)&lt;$K$9),0,(E61+1-D61)/7-1))</f>
        <v>0</v>
      </c>
      <c r="Y61" s="255">
        <f>IF(AND(LARGE('Sch A. Input'!$FL$15:$FL$67,COUNTIF('Sch A. Input'!$FL$15:$FL$67,"&gt;="&amp;F61))&lt;E61,F61&lt;&gt;0),"Leaver",IFERROR(IF((S61/$X61*$M$9+T61)&gt;900000,"YES","NO"),0))</f>
        <v>0</v>
      </c>
      <c r="Z61" s="217">
        <f>IF(AND(LARGE('Sch A. Input'!$FL$15:$FL$67,COUNTIF('Sch A. Input'!$FL$15:$FL$67,"&gt;="&amp;F61))&lt;E61,F61&lt;&gt;0),"Leaver",IFERROR(IF(Y61="Yes",MIN($U61*(74000/900000),74000),(SUMPRODUCT(--((MIN(W61,900000))&gt;$C$9:$C$12),((MIN(W61,900000))-$C$9:$C$12),$H$9:$H$12))-((1-(X61/$M$9))*(SUMPRODUCT(--((MIN(V61,900000))&gt;$C$9:$C$12),((MIN(V61,900000))-$C$9:$C$12),$H$9:$H$12)))),0))</f>
        <v>0</v>
      </c>
      <c r="AA61" s="165">
        <f>IF(AND(LARGE('Sch A. Input'!$FL$15:$FL$67,COUNTIF('Sch A. Input'!$FL$15:$FL$67,"&gt;="&amp;F61))&lt;E61,F61&lt;&gt;0),"Leaver",IFERROR(Z61/U61,0))</f>
        <v>0</v>
      </c>
      <c r="AB61" s="166">
        <f>IF(AND(LARGE('Sch A. Input'!$FL$15:$FL$67,COUNTIF('Sch A. Input'!$FL$15:$FL$67,"&gt;="&amp;F61))&lt;E61,F61&lt;&gt;0),"Leaver",Q61-Z61)</f>
        <v>0</v>
      </c>
      <c r="AC61" s="94">
        <f t="shared" si="14"/>
        <v>0</v>
      </c>
      <c r="BK61" s="2"/>
      <c r="BL61" s="2"/>
      <c r="CI61"/>
    </row>
    <row r="62" spans="2:87" x14ac:dyDescent="0.25">
      <c r="B62" s="70" t="str">
        <f>IF('Sch A. Input'!B60="","",'Sch A. Input'!B60)</f>
        <v/>
      </c>
      <c r="C62" s="75" t="str">
        <f>IF('Sch A. Input'!C60="","",'Sch A. Input'!C60)</f>
        <v/>
      </c>
      <c r="D62" s="71" t="str">
        <f>IF('Sch A. Input'!D60="","",'Sch A. Input'!D60)</f>
        <v/>
      </c>
      <c r="E62" s="71">
        <f>'Sch A. Input'!E60</f>
        <v>43548</v>
      </c>
      <c r="F62" s="71">
        <f>'Sch A. Input'!F60</f>
        <v>0</v>
      </c>
      <c r="G62" s="218">
        <f>SUMIFS('Sch A. Input'!H60:FJ60,'Sch A. Input'!$H$13:$FJ$13,$L$11,'Sch A. Input'!$H$14:$FJ$14,"Recurring")</f>
        <v>0</v>
      </c>
      <c r="H62" s="218">
        <f>SUMIFS('Sch A. Input'!H60:FJ60,'Sch A. Input'!$H$13:$FJ$13,$L$11,'Sch A. Input'!$H$14:$FJ$14,"One-time")</f>
        <v>0</v>
      </c>
      <c r="I62" s="219">
        <f t="shared" si="6"/>
        <v>0</v>
      </c>
      <c r="J62" s="220">
        <f>SUMIFS('Sch A. Input'!H60:FJ60,'Sch A. Input'!$H$14:$FJ$14,"Recurring",'Sch A. Input'!$H$13:$FJ$13,"&lt;="&amp;'Sch D. Workings'!$L$11)</f>
        <v>0</v>
      </c>
      <c r="K62" s="220">
        <f>SUMIFS('Sch A. Input'!H60:FJ60,'Sch A. Input'!$H$14:$FJ$14,"One-time",'Sch A. Input'!$H$13:$FJ$13,"&lt;="&amp;'Sch D. Workings'!$L$11)</f>
        <v>0</v>
      </c>
      <c r="L62" s="221">
        <f t="shared" si="7"/>
        <v>0</v>
      </c>
      <c r="M62" s="220">
        <f t="shared" si="8"/>
        <v>0</v>
      </c>
      <c r="N62" s="220">
        <f t="shared" si="9"/>
        <v>0</v>
      </c>
      <c r="O62" s="249">
        <f t="shared" si="10"/>
        <v>0</v>
      </c>
      <c r="P62" s="258">
        <f t="shared" si="11"/>
        <v>0</v>
      </c>
      <c r="Q62" s="223">
        <f t="shared" si="12"/>
        <v>0</v>
      </c>
      <c r="R62" s="97">
        <f t="shared" si="13"/>
        <v>0</v>
      </c>
      <c r="S62" s="229">
        <f>IF(AND(LARGE('Sch A. Input'!$FL$15:$FL$67,COUNTIF('Sch A. Input'!$FL$15:$FL$67,"&gt;="&amp;F62))&lt;E62,F62&lt;&gt;0),"Leaver",J62-G62)</f>
        <v>0</v>
      </c>
      <c r="T62" s="229">
        <f>IF(AND(LARGE('Sch A. Input'!$FL$15:$FL$67,COUNTIF('Sch A. Input'!$FL$15:$FL$67,"&gt;="&amp;F62))&lt;E62,F62&lt;&gt;0),"Leaver",K62-H62)</f>
        <v>0</v>
      </c>
      <c r="U62" s="230">
        <f>IF(AND(LARGE('Sch A. Input'!$FL$15:$FL$67,COUNTIF('Sch A. Input'!$FL$15:$FL$67,"&gt;="&amp;F62))&lt;E62,F62&lt;&gt;0),"Leaver",L62-I62)</f>
        <v>0</v>
      </c>
      <c r="V62" s="230">
        <f>IF(AND(LARGE('Sch A. Input'!$FL$15:$FL$67,COUNTIF('Sch A. Input'!$FL$15:$FL$67,"&gt;="&amp;F62))&lt;E62,F62&lt;&gt;0),"Leaver",IFERROR(S62/X62*$M$9,0))</f>
        <v>0</v>
      </c>
      <c r="W62" s="230">
        <f>IF(AND(LARGE('Sch A. Input'!$FL$15:$FL$67,COUNTIF('Sch A. Input'!$FL$15:$FL$67,"&gt;="&amp;F62))&lt;E62,F62&lt;&gt;0),"Leaver",V62+T62)</f>
        <v>0</v>
      </c>
      <c r="X62" s="254">
        <f>IF(AND(LARGE('Sch A. Input'!$FL$15:$FL$67,COUNTIF('Sch A. Input'!$FL$15:$FL$67,"&gt;="&amp;F62))&lt;E62,F62&lt;&gt;0),"Leaver",IF(OR(D62="",D62&gt;$L$11,($L$11-7)&lt;$K$9),0,(E62+1-D62)/7-1))</f>
        <v>0</v>
      </c>
      <c r="Y62" s="255">
        <f>IF(AND(LARGE('Sch A. Input'!$FL$15:$FL$67,COUNTIF('Sch A. Input'!$FL$15:$FL$67,"&gt;="&amp;F62))&lt;E62,F62&lt;&gt;0),"Leaver",IFERROR(IF((S62/$X62*$M$9+T62)&gt;900000,"YES","NO"),0))</f>
        <v>0</v>
      </c>
      <c r="Z62" s="217">
        <f>IF(AND(LARGE('Sch A. Input'!$FL$15:$FL$67,COUNTIF('Sch A. Input'!$FL$15:$FL$67,"&gt;="&amp;F62))&lt;E62,F62&lt;&gt;0),"Leaver",IFERROR(IF(Y62="Yes",MIN($U62*(74000/900000),74000),(SUMPRODUCT(--((MIN(W62,900000))&gt;$C$9:$C$12),((MIN(W62,900000))-$C$9:$C$12),$H$9:$H$12))-((1-(X62/$M$9))*(SUMPRODUCT(--((MIN(V62,900000))&gt;$C$9:$C$12),((MIN(V62,900000))-$C$9:$C$12),$H$9:$H$12)))),0))</f>
        <v>0</v>
      </c>
      <c r="AA62" s="165">
        <f>IF(AND(LARGE('Sch A. Input'!$FL$15:$FL$67,COUNTIF('Sch A. Input'!$FL$15:$FL$67,"&gt;="&amp;F62))&lt;E62,F62&lt;&gt;0),"Leaver",IFERROR(Z62/U62,0))</f>
        <v>0</v>
      </c>
      <c r="AB62" s="166">
        <f>IF(AND(LARGE('Sch A. Input'!$FL$15:$FL$67,COUNTIF('Sch A. Input'!$FL$15:$FL$67,"&gt;="&amp;F62))&lt;E62,F62&lt;&gt;0),"Leaver",Q62-Z62)</f>
        <v>0</v>
      </c>
      <c r="AC62" s="94">
        <f t="shared" si="14"/>
        <v>0</v>
      </c>
      <c r="BK62" s="2"/>
      <c r="BL62" s="2"/>
      <c r="CI62"/>
    </row>
    <row r="63" spans="2:87" x14ac:dyDescent="0.25">
      <c r="B63" s="70" t="str">
        <f>IF('Sch A. Input'!B61="","",'Sch A. Input'!B61)</f>
        <v/>
      </c>
      <c r="C63" s="75" t="str">
        <f>IF('Sch A. Input'!C61="","",'Sch A. Input'!C61)</f>
        <v/>
      </c>
      <c r="D63" s="71" t="str">
        <f>IF('Sch A. Input'!D61="","",'Sch A. Input'!D61)</f>
        <v/>
      </c>
      <c r="E63" s="71">
        <f>'Sch A. Input'!E61</f>
        <v>43548</v>
      </c>
      <c r="F63" s="71">
        <f>'Sch A. Input'!F61</f>
        <v>0</v>
      </c>
      <c r="G63" s="218">
        <f>SUMIFS('Sch A. Input'!H61:FJ61,'Sch A. Input'!$H$13:$FJ$13,$L$11,'Sch A. Input'!$H$14:$FJ$14,"Recurring")</f>
        <v>0</v>
      </c>
      <c r="H63" s="218">
        <f>SUMIFS('Sch A. Input'!H61:FJ61,'Sch A. Input'!$H$13:$FJ$13,$L$11,'Sch A. Input'!$H$14:$FJ$14,"One-time")</f>
        <v>0</v>
      </c>
      <c r="I63" s="219">
        <f t="shared" si="6"/>
        <v>0</v>
      </c>
      <c r="J63" s="220">
        <f>SUMIFS('Sch A. Input'!H61:FJ61,'Sch A. Input'!$H$14:$FJ$14,"Recurring",'Sch A. Input'!$H$13:$FJ$13,"&lt;="&amp;'Sch D. Workings'!$L$11)</f>
        <v>0</v>
      </c>
      <c r="K63" s="220">
        <f>SUMIFS('Sch A. Input'!H61:FJ61,'Sch A. Input'!$H$14:$FJ$14,"One-time",'Sch A. Input'!$H$13:$FJ$13,"&lt;="&amp;'Sch D. Workings'!$L$11)</f>
        <v>0</v>
      </c>
      <c r="L63" s="221">
        <f t="shared" si="7"/>
        <v>0</v>
      </c>
      <c r="M63" s="220">
        <f t="shared" si="8"/>
        <v>0</v>
      </c>
      <c r="N63" s="220">
        <f t="shared" si="9"/>
        <v>0</v>
      </c>
      <c r="O63" s="249">
        <f t="shared" si="10"/>
        <v>0</v>
      </c>
      <c r="P63" s="258">
        <f t="shared" si="11"/>
        <v>0</v>
      </c>
      <c r="Q63" s="223">
        <f t="shared" si="12"/>
        <v>0</v>
      </c>
      <c r="R63" s="97">
        <f t="shared" si="13"/>
        <v>0</v>
      </c>
      <c r="S63" s="229">
        <f>IF(AND(LARGE('Sch A. Input'!$FL$15:$FL$67,COUNTIF('Sch A. Input'!$FL$15:$FL$67,"&gt;="&amp;F63))&lt;E63,F63&lt;&gt;0),"Leaver",J63-G63)</f>
        <v>0</v>
      </c>
      <c r="T63" s="229">
        <f>IF(AND(LARGE('Sch A. Input'!$FL$15:$FL$67,COUNTIF('Sch A. Input'!$FL$15:$FL$67,"&gt;="&amp;F63))&lt;E63,F63&lt;&gt;0),"Leaver",K63-H63)</f>
        <v>0</v>
      </c>
      <c r="U63" s="230">
        <f>IF(AND(LARGE('Sch A. Input'!$FL$15:$FL$67,COUNTIF('Sch A. Input'!$FL$15:$FL$67,"&gt;="&amp;F63))&lt;E63,F63&lt;&gt;0),"Leaver",L63-I63)</f>
        <v>0</v>
      </c>
      <c r="V63" s="230">
        <f>IF(AND(LARGE('Sch A. Input'!$FL$15:$FL$67,COUNTIF('Sch A. Input'!$FL$15:$FL$67,"&gt;="&amp;F63))&lt;E63,F63&lt;&gt;0),"Leaver",IFERROR(S63/X63*$M$9,0))</f>
        <v>0</v>
      </c>
      <c r="W63" s="230">
        <f>IF(AND(LARGE('Sch A. Input'!$FL$15:$FL$67,COUNTIF('Sch A. Input'!$FL$15:$FL$67,"&gt;="&amp;F63))&lt;E63,F63&lt;&gt;0),"Leaver",V63+T63)</f>
        <v>0</v>
      </c>
      <c r="X63" s="254">
        <f>IF(AND(LARGE('Sch A. Input'!$FL$15:$FL$67,COUNTIF('Sch A. Input'!$FL$15:$FL$67,"&gt;="&amp;F63))&lt;E63,F63&lt;&gt;0),"Leaver",IF(OR(D63="",D63&gt;$L$11,($L$11-7)&lt;$K$9),0,(E63+1-D63)/7-1))</f>
        <v>0</v>
      </c>
      <c r="Y63" s="255">
        <f>IF(AND(LARGE('Sch A. Input'!$FL$15:$FL$67,COUNTIF('Sch A. Input'!$FL$15:$FL$67,"&gt;="&amp;F63))&lt;E63,F63&lt;&gt;0),"Leaver",IFERROR(IF((S63/$X63*$M$9+T63)&gt;900000,"YES","NO"),0))</f>
        <v>0</v>
      </c>
      <c r="Z63" s="217">
        <f>IF(AND(LARGE('Sch A. Input'!$FL$15:$FL$67,COUNTIF('Sch A. Input'!$FL$15:$FL$67,"&gt;="&amp;F63))&lt;E63,F63&lt;&gt;0),"Leaver",IFERROR(IF(Y63="Yes",MIN($U63*(74000/900000),74000),(SUMPRODUCT(--((MIN(W63,900000))&gt;$C$9:$C$12),((MIN(W63,900000))-$C$9:$C$12),$H$9:$H$12))-((1-(X63/$M$9))*(SUMPRODUCT(--((MIN(V63,900000))&gt;$C$9:$C$12),((MIN(V63,900000))-$C$9:$C$12),$H$9:$H$12)))),0))</f>
        <v>0</v>
      </c>
      <c r="AA63" s="165">
        <f>IF(AND(LARGE('Sch A. Input'!$FL$15:$FL$67,COUNTIF('Sch A. Input'!$FL$15:$FL$67,"&gt;="&amp;F63))&lt;E63,F63&lt;&gt;0),"Leaver",IFERROR(Z63/U63,0))</f>
        <v>0</v>
      </c>
      <c r="AB63" s="166">
        <f>IF(AND(LARGE('Sch A. Input'!$FL$15:$FL$67,COUNTIF('Sch A. Input'!$FL$15:$FL$67,"&gt;="&amp;F63))&lt;E63,F63&lt;&gt;0),"Leaver",Q63-Z63)</f>
        <v>0</v>
      </c>
      <c r="AC63" s="94">
        <f t="shared" si="14"/>
        <v>0</v>
      </c>
      <c r="BK63" s="2"/>
      <c r="BL63" s="2"/>
      <c r="CI63"/>
    </row>
    <row r="64" spans="2:87" x14ac:dyDescent="0.25">
      <c r="B64" s="70" t="str">
        <f>IF('Sch A. Input'!B62="","",'Sch A. Input'!B62)</f>
        <v/>
      </c>
      <c r="C64" s="75" t="str">
        <f>IF('Sch A. Input'!C62="","",'Sch A. Input'!C62)</f>
        <v/>
      </c>
      <c r="D64" s="71" t="str">
        <f>IF('Sch A. Input'!D62="","",'Sch A. Input'!D62)</f>
        <v/>
      </c>
      <c r="E64" s="71">
        <f>'Sch A. Input'!E62</f>
        <v>43548</v>
      </c>
      <c r="F64" s="71">
        <f>'Sch A. Input'!F62</f>
        <v>0</v>
      </c>
      <c r="G64" s="218">
        <f>SUMIFS('Sch A. Input'!H62:FJ62,'Sch A. Input'!$H$13:$FJ$13,$L$11,'Sch A. Input'!$H$14:$FJ$14,"Recurring")</f>
        <v>0</v>
      </c>
      <c r="H64" s="218">
        <f>SUMIFS('Sch A. Input'!H62:FJ62,'Sch A. Input'!$H$13:$FJ$13,$L$11,'Sch A. Input'!$H$14:$FJ$14,"One-time")</f>
        <v>0</v>
      </c>
      <c r="I64" s="219">
        <f t="shared" si="6"/>
        <v>0</v>
      </c>
      <c r="J64" s="220">
        <f>SUMIFS('Sch A. Input'!H62:FJ62,'Sch A. Input'!$H$14:$FJ$14,"Recurring",'Sch A. Input'!$H$13:$FJ$13,"&lt;="&amp;'Sch D. Workings'!$L$11)</f>
        <v>0</v>
      </c>
      <c r="K64" s="220">
        <f>SUMIFS('Sch A. Input'!H62:FJ62,'Sch A. Input'!$H$14:$FJ$14,"One-time",'Sch A. Input'!$H$13:$FJ$13,"&lt;="&amp;'Sch D. Workings'!$L$11)</f>
        <v>0</v>
      </c>
      <c r="L64" s="221">
        <f t="shared" si="7"/>
        <v>0</v>
      </c>
      <c r="M64" s="220">
        <f t="shared" si="8"/>
        <v>0</v>
      </c>
      <c r="N64" s="220">
        <f t="shared" si="9"/>
        <v>0</v>
      </c>
      <c r="O64" s="249">
        <f t="shared" si="10"/>
        <v>0</v>
      </c>
      <c r="P64" s="258">
        <f t="shared" si="11"/>
        <v>0</v>
      </c>
      <c r="Q64" s="223">
        <f t="shared" si="12"/>
        <v>0</v>
      </c>
      <c r="R64" s="97">
        <f t="shared" si="13"/>
        <v>0</v>
      </c>
      <c r="S64" s="229">
        <f>IF(AND(LARGE('Sch A. Input'!$FL$15:$FL$67,COUNTIF('Sch A. Input'!$FL$15:$FL$67,"&gt;="&amp;F64))&lt;E64,F64&lt;&gt;0),"Leaver",J64-G64)</f>
        <v>0</v>
      </c>
      <c r="T64" s="229">
        <f>IF(AND(LARGE('Sch A. Input'!$FL$15:$FL$67,COUNTIF('Sch A. Input'!$FL$15:$FL$67,"&gt;="&amp;F64))&lt;E64,F64&lt;&gt;0),"Leaver",K64-H64)</f>
        <v>0</v>
      </c>
      <c r="U64" s="230">
        <f>IF(AND(LARGE('Sch A. Input'!$FL$15:$FL$67,COUNTIF('Sch A. Input'!$FL$15:$FL$67,"&gt;="&amp;F64))&lt;E64,F64&lt;&gt;0),"Leaver",L64-I64)</f>
        <v>0</v>
      </c>
      <c r="V64" s="230">
        <f>IF(AND(LARGE('Sch A. Input'!$FL$15:$FL$67,COUNTIF('Sch A. Input'!$FL$15:$FL$67,"&gt;="&amp;F64))&lt;E64,F64&lt;&gt;0),"Leaver",IFERROR(S64/X64*$M$9,0))</f>
        <v>0</v>
      </c>
      <c r="W64" s="230">
        <f>IF(AND(LARGE('Sch A. Input'!$FL$15:$FL$67,COUNTIF('Sch A. Input'!$FL$15:$FL$67,"&gt;="&amp;F64))&lt;E64,F64&lt;&gt;0),"Leaver",V64+T64)</f>
        <v>0</v>
      </c>
      <c r="X64" s="254">
        <f>IF(AND(LARGE('Sch A. Input'!$FL$15:$FL$67,COUNTIF('Sch A. Input'!$FL$15:$FL$67,"&gt;="&amp;F64))&lt;E64,F64&lt;&gt;0),"Leaver",IF(OR(D64="",D64&gt;$L$11,($L$11-7)&lt;$K$9),0,(E64+1-D64)/7-1))</f>
        <v>0</v>
      </c>
      <c r="Y64" s="255">
        <f>IF(AND(LARGE('Sch A. Input'!$FL$15:$FL$67,COUNTIF('Sch A. Input'!$FL$15:$FL$67,"&gt;="&amp;F64))&lt;E64,F64&lt;&gt;0),"Leaver",IFERROR(IF((S64/$X64*$M$9+T64)&gt;900000,"YES","NO"),0))</f>
        <v>0</v>
      </c>
      <c r="Z64" s="217">
        <f>IF(AND(LARGE('Sch A. Input'!$FL$15:$FL$67,COUNTIF('Sch A. Input'!$FL$15:$FL$67,"&gt;="&amp;F64))&lt;E64,F64&lt;&gt;0),"Leaver",IFERROR(IF(Y64="Yes",MIN($U64*(74000/900000),74000),(SUMPRODUCT(--((MIN(W64,900000))&gt;$C$9:$C$12),((MIN(W64,900000))-$C$9:$C$12),$H$9:$H$12))-((1-(X64/$M$9))*(SUMPRODUCT(--((MIN(V64,900000))&gt;$C$9:$C$12),((MIN(V64,900000))-$C$9:$C$12),$H$9:$H$12)))),0))</f>
        <v>0</v>
      </c>
      <c r="AA64" s="165">
        <f>IF(AND(LARGE('Sch A. Input'!$FL$15:$FL$67,COUNTIF('Sch A. Input'!$FL$15:$FL$67,"&gt;="&amp;F64))&lt;E64,F64&lt;&gt;0),"Leaver",IFERROR(Z64/U64,0))</f>
        <v>0</v>
      </c>
      <c r="AB64" s="166">
        <f>IF(AND(LARGE('Sch A. Input'!$FL$15:$FL$67,COUNTIF('Sch A. Input'!$FL$15:$FL$67,"&gt;="&amp;F64))&lt;E64,F64&lt;&gt;0),"Leaver",Q64-Z64)</f>
        <v>0</v>
      </c>
      <c r="AC64" s="94">
        <f t="shared" si="14"/>
        <v>0</v>
      </c>
      <c r="BK64" s="2"/>
      <c r="BL64" s="2"/>
      <c r="CI64"/>
    </row>
    <row r="65" spans="2:87" x14ac:dyDescent="0.25">
      <c r="B65" s="70" t="str">
        <f>IF('Sch A. Input'!B63="","",'Sch A. Input'!B63)</f>
        <v/>
      </c>
      <c r="C65" s="75" t="str">
        <f>IF('Sch A. Input'!C63="","",'Sch A. Input'!C63)</f>
        <v/>
      </c>
      <c r="D65" s="71" t="str">
        <f>IF('Sch A. Input'!D63="","",'Sch A. Input'!D63)</f>
        <v/>
      </c>
      <c r="E65" s="71">
        <f>'Sch A. Input'!E63</f>
        <v>43548</v>
      </c>
      <c r="F65" s="71">
        <f>'Sch A. Input'!F63</f>
        <v>0</v>
      </c>
      <c r="G65" s="218">
        <f>SUMIFS('Sch A. Input'!H63:FJ63,'Sch A. Input'!$H$13:$FJ$13,$L$11,'Sch A. Input'!$H$14:$FJ$14,"Recurring")</f>
        <v>0</v>
      </c>
      <c r="H65" s="218">
        <f>SUMIFS('Sch A. Input'!H63:FJ63,'Sch A. Input'!$H$13:$FJ$13,$L$11,'Sch A. Input'!$H$14:$FJ$14,"One-time")</f>
        <v>0</v>
      </c>
      <c r="I65" s="219">
        <f t="shared" si="6"/>
        <v>0</v>
      </c>
      <c r="J65" s="220">
        <f>SUMIFS('Sch A. Input'!H63:FJ63,'Sch A. Input'!$H$14:$FJ$14,"Recurring",'Sch A. Input'!$H$13:$FJ$13,"&lt;="&amp;'Sch D. Workings'!$L$11)</f>
        <v>0</v>
      </c>
      <c r="K65" s="220">
        <f>SUMIFS('Sch A. Input'!H63:FJ63,'Sch A. Input'!$H$14:$FJ$14,"One-time",'Sch A. Input'!$H$13:$FJ$13,"&lt;="&amp;'Sch D. Workings'!$L$11)</f>
        <v>0</v>
      </c>
      <c r="L65" s="221">
        <f t="shared" si="7"/>
        <v>0</v>
      </c>
      <c r="M65" s="220">
        <f t="shared" si="8"/>
        <v>0</v>
      </c>
      <c r="N65" s="220">
        <f t="shared" si="9"/>
        <v>0</v>
      </c>
      <c r="O65" s="249">
        <f t="shared" si="10"/>
        <v>0</v>
      </c>
      <c r="P65" s="258">
        <f t="shared" si="11"/>
        <v>0</v>
      </c>
      <c r="Q65" s="223">
        <f t="shared" si="12"/>
        <v>0</v>
      </c>
      <c r="R65" s="97">
        <f t="shared" si="13"/>
        <v>0</v>
      </c>
      <c r="S65" s="229">
        <f>IF(AND(LARGE('Sch A. Input'!$FL$15:$FL$67,COUNTIF('Sch A. Input'!$FL$15:$FL$67,"&gt;="&amp;F65))&lt;E65,F65&lt;&gt;0),"Leaver",J65-G65)</f>
        <v>0</v>
      </c>
      <c r="T65" s="229">
        <f>IF(AND(LARGE('Sch A. Input'!$FL$15:$FL$67,COUNTIF('Sch A. Input'!$FL$15:$FL$67,"&gt;="&amp;F65))&lt;E65,F65&lt;&gt;0),"Leaver",K65-H65)</f>
        <v>0</v>
      </c>
      <c r="U65" s="230">
        <f>IF(AND(LARGE('Sch A. Input'!$FL$15:$FL$67,COUNTIF('Sch A. Input'!$FL$15:$FL$67,"&gt;="&amp;F65))&lt;E65,F65&lt;&gt;0),"Leaver",L65-I65)</f>
        <v>0</v>
      </c>
      <c r="V65" s="230">
        <f>IF(AND(LARGE('Sch A. Input'!$FL$15:$FL$67,COUNTIF('Sch A. Input'!$FL$15:$FL$67,"&gt;="&amp;F65))&lt;E65,F65&lt;&gt;0),"Leaver",IFERROR(S65/X65*$M$9,0))</f>
        <v>0</v>
      </c>
      <c r="W65" s="230">
        <f>IF(AND(LARGE('Sch A. Input'!$FL$15:$FL$67,COUNTIF('Sch A. Input'!$FL$15:$FL$67,"&gt;="&amp;F65))&lt;E65,F65&lt;&gt;0),"Leaver",V65+T65)</f>
        <v>0</v>
      </c>
      <c r="X65" s="254">
        <f>IF(AND(LARGE('Sch A. Input'!$FL$15:$FL$67,COUNTIF('Sch A. Input'!$FL$15:$FL$67,"&gt;="&amp;F65))&lt;E65,F65&lt;&gt;0),"Leaver",IF(OR(D65="",D65&gt;$L$11,($L$11-7)&lt;$K$9),0,(E65+1-D65)/7-1))</f>
        <v>0</v>
      </c>
      <c r="Y65" s="255">
        <f>IF(AND(LARGE('Sch A. Input'!$FL$15:$FL$67,COUNTIF('Sch A. Input'!$FL$15:$FL$67,"&gt;="&amp;F65))&lt;E65,F65&lt;&gt;0),"Leaver",IFERROR(IF((S65/$X65*$M$9+T65)&gt;900000,"YES","NO"),0))</f>
        <v>0</v>
      </c>
      <c r="Z65" s="217">
        <f>IF(AND(LARGE('Sch A. Input'!$FL$15:$FL$67,COUNTIF('Sch A. Input'!$FL$15:$FL$67,"&gt;="&amp;F65))&lt;E65,F65&lt;&gt;0),"Leaver",IFERROR(IF(Y65="Yes",MIN($U65*(74000/900000),74000),(SUMPRODUCT(--((MIN(W65,900000))&gt;$C$9:$C$12),((MIN(W65,900000))-$C$9:$C$12),$H$9:$H$12))-((1-(X65/$M$9))*(SUMPRODUCT(--((MIN(V65,900000))&gt;$C$9:$C$12),((MIN(V65,900000))-$C$9:$C$12),$H$9:$H$12)))),0))</f>
        <v>0</v>
      </c>
      <c r="AA65" s="165">
        <f>IF(AND(LARGE('Sch A. Input'!$FL$15:$FL$67,COUNTIF('Sch A. Input'!$FL$15:$FL$67,"&gt;="&amp;F65))&lt;E65,F65&lt;&gt;0),"Leaver",IFERROR(Z65/U65,0))</f>
        <v>0</v>
      </c>
      <c r="AB65" s="166">
        <f>IF(AND(LARGE('Sch A. Input'!$FL$15:$FL$67,COUNTIF('Sch A. Input'!$FL$15:$FL$67,"&gt;="&amp;F65))&lt;E65,F65&lt;&gt;0),"Leaver",Q65-Z65)</f>
        <v>0</v>
      </c>
      <c r="AC65" s="94">
        <f t="shared" si="14"/>
        <v>0</v>
      </c>
      <c r="BK65" s="2"/>
      <c r="BL65" s="2"/>
      <c r="CI65"/>
    </row>
    <row r="66" spans="2:87" x14ac:dyDescent="0.25">
      <c r="B66" s="70" t="str">
        <f>IF('Sch A. Input'!B64="","",'Sch A. Input'!B64)</f>
        <v/>
      </c>
      <c r="C66" s="75" t="str">
        <f>IF('Sch A. Input'!C64="","",'Sch A. Input'!C64)</f>
        <v/>
      </c>
      <c r="D66" s="71" t="str">
        <f>IF('Sch A. Input'!D64="","",'Sch A. Input'!D64)</f>
        <v/>
      </c>
      <c r="E66" s="71">
        <f>'Sch A. Input'!E64</f>
        <v>43548</v>
      </c>
      <c r="F66" s="71">
        <f>'Sch A. Input'!F64</f>
        <v>0</v>
      </c>
      <c r="G66" s="218">
        <f>SUMIFS('Sch A. Input'!H64:FJ64,'Sch A. Input'!$H$13:$FJ$13,$L$11,'Sch A. Input'!$H$14:$FJ$14,"Recurring")</f>
        <v>0</v>
      </c>
      <c r="H66" s="218">
        <f>SUMIFS('Sch A. Input'!H64:FJ64,'Sch A. Input'!$H$13:$FJ$13,$L$11,'Sch A. Input'!$H$14:$FJ$14,"One-time")</f>
        <v>0</v>
      </c>
      <c r="I66" s="219">
        <f t="shared" si="6"/>
        <v>0</v>
      </c>
      <c r="J66" s="220">
        <f>SUMIFS('Sch A. Input'!H64:FJ64,'Sch A. Input'!$H$14:$FJ$14,"Recurring",'Sch A. Input'!$H$13:$FJ$13,"&lt;="&amp;'Sch D. Workings'!$L$11)</f>
        <v>0</v>
      </c>
      <c r="K66" s="220">
        <f>SUMIFS('Sch A. Input'!H64:FJ64,'Sch A. Input'!$H$14:$FJ$14,"One-time",'Sch A. Input'!$H$13:$FJ$13,"&lt;="&amp;'Sch D. Workings'!$L$11)</f>
        <v>0</v>
      </c>
      <c r="L66" s="221">
        <f t="shared" si="7"/>
        <v>0</v>
      </c>
      <c r="M66" s="220">
        <f t="shared" si="8"/>
        <v>0</v>
      </c>
      <c r="N66" s="220">
        <f t="shared" si="9"/>
        <v>0</v>
      </c>
      <c r="O66" s="249">
        <f t="shared" si="10"/>
        <v>0</v>
      </c>
      <c r="P66" s="258">
        <f t="shared" si="11"/>
        <v>0</v>
      </c>
      <c r="Q66" s="223">
        <f t="shared" si="12"/>
        <v>0</v>
      </c>
      <c r="R66" s="97">
        <f t="shared" si="13"/>
        <v>0</v>
      </c>
      <c r="S66" s="229">
        <f>IF(AND(LARGE('Sch A. Input'!$FL$15:$FL$67,COUNTIF('Sch A. Input'!$FL$15:$FL$67,"&gt;="&amp;F66))&lt;E66,F66&lt;&gt;0),"Leaver",J66-G66)</f>
        <v>0</v>
      </c>
      <c r="T66" s="229">
        <f>IF(AND(LARGE('Sch A. Input'!$FL$15:$FL$67,COUNTIF('Sch A. Input'!$FL$15:$FL$67,"&gt;="&amp;F66))&lt;E66,F66&lt;&gt;0),"Leaver",K66-H66)</f>
        <v>0</v>
      </c>
      <c r="U66" s="230">
        <f>IF(AND(LARGE('Sch A. Input'!$FL$15:$FL$67,COUNTIF('Sch A. Input'!$FL$15:$FL$67,"&gt;="&amp;F66))&lt;E66,F66&lt;&gt;0),"Leaver",L66-I66)</f>
        <v>0</v>
      </c>
      <c r="V66" s="230">
        <f>IF(AND(LARGE('Sch A. Input'!$FL$15:$FL$67,COUNTIF('Sch A. Input'!$FL$15:$FL$67,"&gt;="&amp;F66))&lt;E66,F66&lt;&gt;0),"Leaver",IFERROR(S66/X66*$M$9,0))</f>
        <v>0</v>
      </c>
      <c r="W66" s="230">
        <f>IF(AND(LARGE('Sch A. Input'!$FL$15:$FL$67,COUNTIF('Sch A. Input'!$FL$15:$FL$67,"&gt;="&amp;F66))&lt;E66,F66&lt;&gt;0),"Leaver",V66+T66)</f>
        <v>0</v>
      </c>
      <c r="X66" s="254">
        <f>IF(AND(LARGE('Sch A. Input'!$FL$15:$FL$67,COUNTIF('Sch A. Input'!$FL$15:$FL$67,"&gt;="&amp;F66))&lt;E66,F66&lt;&gt;0),"Leaver",IF(OR(D66="",D66&gt;$L$11,($L$11-7)&lt;$K$9),0,(E66+1-D66)/7-1))</f>
        <v>0</v>
      </c>
      <c r="Y66" s="255">
        <f>IF(AND(LARGE('Sch A. Input'!$FL$15:$FL$67,COUNTIF('Sch A. Input'!$FL$15:$FL$67,"&gt;="&amp;F66))&lt;E66,F66&lt;&gt;0),"Leaver",IFERROR(IF((S66/$X66*$M$9+T66)&gt;900000,"YES","NO"),0))</f>
        <v>0</v>
      </c>
      <c r="Z66" s="217">
        <f>IF(AND(LARGE('Sch A. Input'!$FL$15:$FL$67,COUNTIF('Sch A. Input'!$FL$15:$FL$67,"&gt;="&amp;F66))&lt;E66,F66&lt;&gt;0),"Leaver",IFERROR(IF(Y66="Yes",MIN($U66*(74000/900000),74000),(SUMPRODUCT(--((MIN(W66,900000))&gt;$C$9:$C$12),((MIN(W66,900000))-$C$9:$C$12),$H$9:$H$12))-((1-(X66/$M$9))*(SUMPRODUCT(--((MIN(V66,900000))&gt;$C$9:$C$12),((MIN(V66,900000))-$C$9:$C$12),$H$9:$H$12)))),0))</f>
        <v>0</v>
      </c>
      <c r="AA66" s="165">
        <f>IF(AND(LARGE('Sch A. Input'!$FL$15:$FL$67,COUNTIF('Sch A. Input'!$FL$15:$FL$67,"&gt;="&amp;F66))&lt;E66,F66&lt;&gt;0),"Leaver",IFERROR(Z66/U66,0))</f>
        <v>0</v>
      </c>
      <c r="AB66" s="166">
        <f>IF(AND(LARGE('Sch A. Input'!$FL$15:$FL$67,COUNTIF('Sch A. Input'!$FL$15:$FL$67,"&gt;="&amp;F66))&lt;E66,F66&lt;&gt;0),"Leaver",Q66-Z66)</f>
        <v>0</v>
      </c>
      <c r="AC66" s="94">
        <f t="shared" si="14"/>
        <v>0</v>
      </c>
      <c r="BK66" s="2"/>
      <c r="BL66" s="2"/>
      <c r="CI66"/>
    </row>
    <row r="67" spans="2:87" x14ac:dyDescent="0.25">
      <c r="B67" s="70" t="str">
        <f>IF('Sch A. Input'!B65="","",'Sch A. Input'!B65)</f>
        <v/>
      </c>
      <c r="C67" s="75" t="str">
        <f>IF('Sch A. Input'!C65="","",'Sch A. Input'!C65)</f>
        <v/>
      </c>
      <c r="D67" s="71" t="str">
        <f>IF('Sch A. Input'!D65="","",'Sch A. Input'!D65)</f>
        <v/>
      </c>
      <c r="E67" s="71">
        <f>'Sch A. Input'!E65</f>
        <v>43548</v>
      </c>
      <c r="F67" s="71">
        <f>'Sch A. Input'!F65</f>
        <v>0</v>
      </c>
      <c r="G67" s="218">
        <f>SUMIFS('Sch A. Input'!H65:FJ65,'Sch A. Input'!$H$13:$FJ$13,$L$11,'Sch A. Input'!$H$14:$FJ$14,"Recurring")</f>
        <v>0</v>
      </c>
      <c r="H67" s="218">
        <f>SUMIFS('Sch A. Input'!H65:FJ65,'Sch A. Input'!$H$13:$FJ$13,$L$11,'Sch A. Input'!$H$14:$FJ$14,"One-time")</f>
        <v>0</v>
      </c>
      <c r="I67" s="219">
        <f t="shared" si="6"/>
        <v>0</v>
      </c>
      <c r="J67" s="220">
        <f>SUMIFS('Sch A. Input'!H65:FJ65,'Sch A. Input'!$H$14:$FJ$14,"Recurring",'Sch A. Input'!$H$13:$FJ$13,"&lt;="&amp;'Sch D. Workings'!$L$11)</f>
        <v>0</v>
      </c>
      <c r="K67" s="220">
        <f>SUMIFS('Sch A. Input'!H65:FJ65,'Sch A. Input'!$H$14:$FJ$14,"One-time",'Sch A. Input'!$H$13:$FJ$13,"&lt;="&amp;'Sch D. Workings'!$L$11)</f>
        <v>0</v>
      </c>
      <c r="L67" s="221">
        <f t="shared" si="7"/>
        <v>0</v>
      </c>
      <c r="M67" s="220">
        <f t="shared" si="8"/>
        <v>0</v>
      </c>
      <c r="N67" s="220">
        <f t="shared" si="9"/>
        <v>0</v>
      </c>
      <c r="O67" s="249">
        <f t="shared" si="10"/>
        <v>0</v>
      </c>
      <c r="P67" s="258">
        <f t="shared" si="11"/>
        <v>0</v>
      </c>
      <c r="Q67" s="223">
        <f t="shared" si="12"/>
        <v>0</v>
      </c>
      <c r="R67" s="97">
        <f t="shared" si="13"/>
        <v>0</v>
      </c>
      <c r="S67" s="229">
        <f>IF(AND(LARGE('Sch A. Input'!$FL$15:$FL$67,COUNTIF('Sch A. Input'!$FL$15:$FL$67,"&gt;="&amp;F67))&lt;E67,F67&lt;&gt;0),"Leaver",J67-G67)</f>
        <v>0</v>
      </c>
      <c r="T67" s="229">
        <f>IF(AND(LARGE('Sch A. Input'!$FL$15:$FL$67,COUNTIF('Sch A. Input'!$FL$15:$FL$67,"&gt;="&amp;F67))&lt;E67,F67&lt;&gt;0),"Leaver",K67-H67)</f>
        <v>0</v>
      </c>
      <c r="U67" s="230">
        <f>IF(AND(LARGE('Sch A. Input'!$FL$15:$FL$67,COUNTIF('Sch A. Input'!$FL$15:$FL$67,"&gt;="&amp;F67))&lt;E67,F67&lt;&gt;0),"Leaver",L67-I67)</f>
        <v>0</v>
      </c>
      <c r="V67" s="230">
        <f>IF(AND(LARGE('Sch A. Input'!$FL$15:$FL$67,COUNTIF('Sch A. Input'!$FL$15:$FL$67,"&gt;="&amp;F67))&lt;E67,F67&lt;&gt;0),"Leaver",IFERROR(S67/X67*$M$9,0))</f>
        <v>0</v>
      </c>
      <c r="W67" s="230">
        <f>IF(AND(LARGE('Sch A. Input'!$FL$15:$FL$67,COUNTIF('Sch A. Input'!$FL$15:$FL$67,"&gt;="&amp;F67))&lt;E67,F67&lt;&gt;0),"Leaver",V67+T67)</f>
        <v>0</v>
      </c>
      <c r="X67" s="254">
        <f>IF(AND(LARGE('Sch A. Input'!$FL$15:$FL$67,COUNTIF('Sch A. Input'!$FL$15:$FL$67,"&gt;="&amp;F67))&lt;E67,F67&lt;&gt;0),"Leaver",IF(OR(D67="",D67&gt;$L$11,($L$11-7)&lt;$K$9),0,(E67+1-D67)/7-1))</f>
        <v>0</v>
      </c>
      <c r="Y67" s="255">
        <f>IF(AND(LARGE('Sch A. Input'!$FL$15:$FL$67,COUNTIF('Sch A. Input'!$FL$15:$FL$67,"&gt;="&amp;F67))&lt;E67,F67&lt;&gt;0),"Leaver",IFERROR(IF((S67/$X67*$M$9+T67)&gt;900000,"YES","NO"),0))</f>
        <v>0</v>
      </c>
      <c r="Z67" s="217">
        <f>IF(AND(LARGE('Sch A. Input'!$FL$15:$FL$67,COUNTIF('Sch A. Input'!$FL$15:$FL$67,"&gt;="&amp;F67))&lt;E67,F67&lt;&gt;0),"Leaver",IFERROR(IF(Y67="Yes",MIN($U67*(74000/900000),74000),(SUMPRODUCT(--((MIN(W67,900000))&gt;$C$9:$C$12),((MIN(W67,900000))-$C$9:$C$12),$H$9:$H$12))-((1-(X67/$M$9))*(SUMPRODUCT(--((MIN(V67,900000))&gt;$C$9:$C$12),((MIN(V67,900000))-$C$9:$C$12),$H$9:$H$12)))),0))</f>
        <v>0</v>
      </c>
      <c r="AA67" s="165">
        <f>IF(AND(LARGE('Sch A. Input'!$FL$15:$FL$67,COUNTIF('Sch A. Input'!$FL$15:$FL$67,"&gt;="&amp;F67))&lt;E67,F67&lt;&gt;0),"Leaver",IFERROR(Z67/U67,0))</f>
        <v>0</v>
      </c>
      <c r="AB67" s="166">
        <f>IF(AND(LARGE('Sch A. Input'!$FL$15:$FL$67,COUNTIF('Sch A. Input'!$FL$15:$FL$67,"&gt;="&amp;F67))&lt;E67,F67&lt;&gt;0),"Leaver",Q67-Z67)</f>
        <v>0</v>
      </c>
      <c r="AC67" s="94">
        <f t="shared" si="14"/>
        <v>0</v>
      </c>
      <c r="BK67" s="2"/>
      <c r="BL67" s="2"/>
      <c r="CI67"/>
    </row>
    <row r="68" spans="2:87" x14ac:dyDescent="0.25">
      <c r="B68" s="70" t="str">
        <f>IF('Sch A. Input'!B66="","",'Sch A. Input'!B66)</f>
        <v/>
      </c>
      <c r="C68" s="75" t="str">
        <f>IF('Sch A. Input'!C66="","",'Sch A. Input'!C66)</f>
        <v/>
      </c>
      <c r="D68" s="71" t="str">
        <f>IF('Sch A. Input'!D66="","",'Sch A. Input'!D66)</f>
        <v/>
      </c>
      <c r="E68" s="71">
        <f>'Sch A. Input'!E66</f>
        <v>43548</v>
      </c>
      <c r="F68" s="71">
        <f>'Sch A. Input'!F66</f>
        <v>0</v>
      </c>
      <c r="G68" s="218">
        <f>SUMIFS('Sch A. Input'!H66:FJ66,'Sch A. Input'!$H$13:$FJ$13,$L$11,'Sch A. Input'!$H$14:$FJ$14,"Recurring")</f>
        <v>0</v>
      </c>
      <c r="H68" s="218">
        <f>SUMIFS('Sch A. Input'!H66:FJ66,'Sch A. Input'!$H$13:$FJ$13,$L$11,'Sch A. Input'!$H$14:$FJ$14,"One-time")</f>
        <v>0</v>
      </c>
      <c r="I68" s="219">
        <f t="shared" si="6"/>
        <v>0</v>
      </c>
      <c r="J68" s="220">
        <f>SUMIFS('Sch A. Input'!H66:FJ66,'Sch A. Input'!$H$14:$FJ$14,"Recurring",'Sch A. Input'!$H$13:$FJ$13,"&lt;="&amp;'Sch D. Workings'!$L$11)</f>
        <v>0</v>
      </c>
      <c r="K68" s="220">
        <f>SUMIFS('Sch A. Input'!H66:FJ66,'Sch A. Input'!$H$14:$FJ$14,"One-time",'Sch A. Input'!$H$13:$FJ$13,"&lt;="&amp;'Sch D. Workings'!$L$11)</f>
        <v>0</v>
      </c>
      <c r="L68" s="221">
        <f t="shared" si="7"/>
        <v>0</v>
      </c>
      <c r="M68" s="220">
        <f t="shared" si="8"/>
        <v>0</v>
      </c>
      <c r="N68" s="220">
        <f t="shared" si="9"/>
        <v>0</v>
      </c>
      <c r="O68" s="249">
        <f t="shared" si="10"/>
        <v>0</v>
      </c>
      <c r="P68" s="258">
        <f t="shared" si="11"/>
        <v>0</v>
      </c>
      <c r="Q68" s="223">
        <f t="shared" si="12"/>
        <v>0</v>
      </c>
      <c r="R68" s="97">
        <f t="shared" si="13"/>
        <v>0</v>
      </c>
      <c r="S68" s="229">
        <f>IF(AND(LARGE('Sch A. Input'!$FL$15:$FL$67,COUNTIF('Sch A. Input'!$FL$15:$FL$67,"&gt;="&amp;F68))&lt;E68,F68&lt;&gt;0),"Leaver",J68-G68)</f>
        <v>0</v>
      </c>
      <c r="T68" s="229">
        <f>IF(AND(LARGE('Sch A. Input'!$FL$15:$FL$67,COUNTIF('Sch A. Input'!$FL$15:$FL$67,"&gt;="&amp;F68))&lt;E68,F68&lt;&gt;0),"Leaver",K68-H68)</f>
        <v>0</v>
      </c>
      <c r="U68" s="230">
        <f>IF(AND(LARGE('Sch A. Input'!$FL$15:$FL$67,COUNTIF('Sch A. Input'!$FL$15:$FL$67,"&gt;="&amp;F68))&lt;E68,F68&lt;&gt;0),"Leaver",L68-I68)</f>
        <v>0</v>
      </c>
      <c r="V68" s="230">
        <f>IF(AND(LARGE('Sch A. Input'!$FL$15:$FL$67,COUNTIF('Sch A. Input'!$FL$15:$FL$67,"&gt;="&amp;F68))&lt;E68,F68&lt;&gt;0),"Leaver",IFERROR(S68/X68*$M$9,0))</f>
        <v>0</v>
      </c>
      <c r="W68" s="230">
        <f>IF(AND(LARGE('Sch A. Input'!$FL$15:$FL$67,COUNTIF('Sch A. Input'!$FL$15:$FL$67,"&gt;="&amp;F68))&lt;E68,F68&lt;&gt;0),"Leaver",V68+T68)</f>
        <v>0</v>
      </c>
      <c r="X68" s="254">
        <f>IF(AND(LARGE('Sch A. Input'!$FL$15:$FL$67,COUNTIF('Sch A. Input'!$FL$15:$FL$67,"&gt;="&amp;F68))&lt;E68,F68&lt;&gt;0),"Leaver",IF(OR(D68="",D68&gt;$L$11,($L$11-7)&lt;$K$9),0,(E68+1-D68)/7-1))</f>
        <v>0</v>
      </c>
      <c r="Y68" s="255">
        <f>IF(AND(LARGE('Sch A. Input'!$FL$15:$FL$67,COUNTIF('Sch A. Input'!$FL$15:$FL$67,"&gt;="&amp;F68))&lt;E68,F68&lt;&gt;0),"Leaver",IFERROR(IF((S68/$X68*$M$9+T68)&gt;900000,"YES","NO"),0))</f>
        <v>0</v>
      </c>
      <c r="Z68" s="217">
        <f>IF(AND(LARGE('Sch A. Input'!$FL$15:$FL$67,COUNTIF('Sch A. Input'!$FL$15:$FL$67,"&gt;="&amp;F68))&lt;E68,F68&lt;&gt;0),"Leaver",IFERROR(IF(Y68="Yes",MIN($U68*(74000/900000),74000),(SUMPRODUCT(--((MIN(W68,900000))&gt;$C$9:$C$12),((MIN(W68,900000))-$C$9:$C$12),$H$9:$H$12))-((1-(X68/$M$9))*(SUMPRODUCT(--((MIN(V68,900000))&gt;$C$9:$C$12),((MIN(V68,900000))-$C$9:$C$12),$H$9:$H$12)))),0))</f>
        <v>0</v>
      </c>
      <c r="AA68" s="165">
        <f>IF(AND(LARGE('Sch A. Input'!$FL$15:$FL$67,COUNTIF('Sch A. Input'!$FL$15:$FL$67,"&gt;="&amp;F68))&lt;E68,F68&lt;&gt;0),"Leaver",IFERROR(Z68/U68,0))</f>
        <v>0</v>
      </c>
      <c r="AB68" s="166">
        <f>IF(AND(LARGE('Sch A. Input'!$FL$15:$FL$67,COUNTIF('Sch A. Input'!$FL$15:$FL$67,"&gt;="&amp;F68))&lt;E68,F68&lt;&gt;0),"Leaver",Q68-Z68)</f>
        <v>0</v>
      </c>
      <c r="AC68" s="94">
        <f t="shared" si="14"/>
        <v>0</v>
      </c>
      <c r="BK68" s="2"/>
      <c r="BL68" s="2"/>
      <c r="CI68"/>
    </row>
    <row r="69" spans="2:87" x14ac:dyDescent="0.25">
      <c r="B69" s="70" t="str">
        <f>IF('Sch A. Input'!B67="","",'Sch A. Input'!B67)</f>
        <v/>
      </c>
      <c r="C69" s="75" t="str">
        <f>IF('Sch A. Input'!C67="","",'Sch A. Input'!C67)</f>
        <v/>
      </c>
      <c r="D69" s="71" t="str">
        <f>IF('Sch A. Input'!D67="","",'Sch A. Input'!D67)</f>
        <v/>
      </c>
      <c r="E69" s="71">
        <f>'Sch A. Input'!E67</f>
        <v>43548</v>
      </c>
      <c r="F69" s="71">
        <f>'Sch A. Input'!F67</f>
        <v>0</v>
      </c>
      <c r="G69" s="218">
        <f>SUMIFS('Sch A. Input'!H67:FJ67,'Sch A. Input'!$H$13:$FJ$13,$L$11,'Sch A. Input'!$H$14:$FJ$14,"Recurring")</f>
        <v>0</v>
      </c>
      <c r="H69" s="218">
        <f>SUMIFS('Sch A. Input'!H67:FJ67,'Sch A. Input'!$H$13:$FJ$13,$L$11,'Sch A. Input'!$H$14:$FJ$14,"One-time")</f>
        <v>0</v>
      </c>
      <c r="I69" s="219">
        <f t="shared" si="6"/>
        <v>0</v>
      </c>
      <c r="J69" s="220">
        <f>SUMIFS('Sch A. Input'!H67:FJ67,'Sch A. Input'!$H$14:$FJ$14,"Recurring",'Sch A. Input'!$H$13:$FJ$13,"&lt;="&amp;'Sch D. Workings'!$L$11)</f>
        <v>0</v>
      </c>
      <c r="K69" s="220">
        <f>SUMIFS('Sch A. Input'!H67:FJ67,'Sch A. Input'!$H$14:$FJ$14,"One-time",'Sch A. Input'!$H$13:$FJ$13,"&lt;="&amp;'Sch D. Workings'!$L$11)</f>
        <v>0</v>
      </c>
      <c r="L69" s="221">
        <f t="shared" si="7"/>
        <v>0</v>
      </c>
      <c r="M69" s="220">
        <f t="shared" si="8"/>
        <v>0</v>
      </c>
      <c r="N69" s="220">
        <f t="shared" si="9"/>
        <v>0</v>
      </c>
      <c r="O69" s="249">
        <f t="shared" si="10"/>
        <v>0</v>
      </c>
      <c r="P69" s="258">
        <f t="shared" si="11"/>
        <v>0</v>
      </c>
      <c r="Q69" s="223">
        <f t="shared" si="12"/>
        <v>0</v>
      </c>
      <c r="R69" s="97">
        <f t="shared" si="13"/>
        <v>0</v>
      </c>
      <c r="S69" s="229">
        <f>IF(AND(LARGE('Sch A. Input'!$FL$15:$FL$67,COUNTIF('Sch A. Input'!$FL$15:$FL$67,"&gt;="&amp;F69))&lt;E69,F69&lt;&gt;0),"Leaver",J69-G69)</f>
        <v>0</v>
      </c>
      <c r="T69" s="229">
        <f>IF(AND(LARGE('Sch A. Input'!$FL$15:$FL$67,COUNTIF('Sch A. Input'!$FL$15:$FL$67,"&gt;="&amp;F69))&lt;E69,F69&lt;&gt;0),"Leaver",K69-H69)</f>
        <v>0</v>
      </c>
      <c r="U69" s="230">
        <f>IF(AND(LARGE('Sch A. Input'!$FL$15:$FL$67,COUNTIF('Sch A. Input'!$FL$15:$FL$67,"&gt;="&amp;F69))&lt;E69,F69&lt;&gt;0),"Leaver",L69-I69)</f>
        <v>0</v>
      </c>
      <c r="V69" s="230">
        <f>IF(AND(LARGE('Sch A. Input'!$FL$15:$FL$67,COUNTIF('Sch A. Input'!$FL$15:$FL$67,"&gt;="&amp;F69))&lt;E69,F69&lt;&gt;0),"Leaver",IFERROR(S69/X69*$M$9,0))</f>
        <v>0</v>
      </c>
      <c r="W69" s="230">
        <f>IF(AND(LARGE('Sch A. Input'!$FL$15:$FL$67,COUNTIF('Sch A. Input'!$FL$15:$FL$67,"&gt;="&amp;F69))&lt;E69,F69&lt;&gt;0),"Leaver",V69+T69)</f>
        <v>0</v>
      </c>
      <c r="X69" s="254">
        <f>IF(AND(LARGE('Sch A. Input'!$FL$15:$FL$67,COUNTIF('Sch A. Input'!$FL$15:$FL$67,"&gt;="&amp;F69))&lt;E69,F69&lt;&gt;0),"Leaver",IF(OR(D69="",D69&gt;$L$11,($L$11-7)&lt;$K$9),0,(E69+1-D69)/7-1))</f>
        <v>0</v>
      </c>
      <c r="Y69" s="255">
        <f>IF(AND(LARGE('Sch A. Input'!$FL$15:$FL$67,COUNTIF('Sch A. Input'!$FL$15:$FL$67,"&gt;="&amp;F69))&lt;E69,F69&lt;&gt;0),"Leaver",IFERROR(IF((S69/$X69*$M$9+T69)&gt;900000,"YES","NO"),0))</f>
        <v>0</v>
      </c>
      <c r="Z69" s="217">
        <f>IF(AND(LARGE('Sch A. Input'!$FL$15:$FL$67,COUNTIF('Sch A. Input'!$FL$15:$FL$67,"&gt;="&amp;F69))&lt;E69,F69&lt;&gt;0),"Leaver",IFERROR(IF(Y69="Yes",MIN($U69*(74000/900000),74000),(SUMPRODUCT(--((MIN(W69,900000))&gt;$C$9:$C$12),((MIN(W69,900000))-$C$9:$C$12),$H$9:$H$12))-((1-(X69/$M$9))*(SUMPRODUCT(--((MIN(V69,900000))&gt;$C$9:$C$12),((MIN(V69,900000))-$C$9:$C$12),$H$9:$H$12)))),0))</f>
        <v>0</v>
      </c>
      <c r="AA69" s="165">
        <f>IF(AND(LARGE('Sch A. Input'!$FL$15:$FL$67,COUNTIF('Sch A. Input'!$FL$15:$FL$67,"&gt;="&amp;F69))&lt;E69,F69&lt;&gt;0),"Leaver",IFERROR(Z69/U69,0))</f>
        <v>0</v>
      </c>
      <c r="AB69" s="166">
        <f>IF(AND(LARGE('Sch A. Input'!$FL$15:$FL$67,COUNTIF('Sch A. Input'!$FL$15:$FL$67,"&gt;="&amp;F69))&lt;E69,F69&lt;&gt;0),"Leaver",Q69-Z69)</f>
        <v>0</v>
      </c>
      <c r="AC69" s="94">
        <f t="shared" si="14"/>
        <v>0</v>
      </c>
      <c r="BK69" s="2"/>
      <c r="BL69" s="2"/>
      <c r="CI69"/>
    </row>
    <row r="70" spans="2:87" x14ac:dyDescent="0.25">
      <c r="B70" s="70" t="str">
        <f>IF('Sch A. Input'!B68="","",'Sch A. Input'!B68)</f>
        <v/>
      </c>
      <c r="C70" s="75" t="str">
        <f>IF('Sch A. Input'!C68="","",'Sch A. Input'!C68)</f>
        <v/>
      </c>
      <c r="D70" s="71" t="str">
        <f>IF('Sch A. Input'!D68="","",'Sch A. Input'!D68)</f>
        <v/>
      </c>
      <c r="E70" s="71">
        <f>'Sch A. Input'!E68</f>
        <v>43548</v>
      </c>
      <c r="F70" s="71">
        <f>'Sch A. Input'!F68</f>
        <v>0</v>
      </c>
      <c r="G70" s="218">
        <f>SUMIFS('Sch A. Input'!H68:FJ68,'Sch A. Input'!$H$13:$FJ$13,$L$11,'Sch A. Input'!$H$14:$FJ$14,"Recurring")</f>
        <v>0</v>
      </c>
      <c r="H70" s="218">
        <f>SUMIFS('Sch A. Input'!H68:FJ68,'Sch A. Input'!$H$13:$FJ$13,$L$11,'Sch A. Input'!$H$14:$FJ$14,"One-time")</f>
        <v>0</v>
      </c>
      <c r="I70" s="219">
        <f t="shared" si="6"/>
        <v>0</v>
      </c>
      <c r="J70" s="220">
        <f>SUMIFS('Sch A. Input'!H68:FJ68,'Sch A. Input'!$H$14:$FJ$14,"Recurring",'Sch A. Input'!$H$13:$FJ$13,"&lt;="&amp;'Sch D. Workings'!$L$11)</f>
        <v>0</v>
      </c>
      <c r="K70" s="220">
        <f>SUMIFS('Sch A. Input'!H68:FJ68,'Sch A. Input'!$H$14:$FJ$14,"One-time",'Sch A. Input'!$H$13:$FJ$13,"&lt;="&amp;'Sch D. Workings'!$L$11)</f>
        <v>0</v>
      </c>
      <c r="L70" s="221">
        <f t="shared" si="7"/>
        <v>0</v>
      </c>
      <c r="M70" s="220">
        <f t="shared" si="8"/>
        <v>0</v>
      </c>
      <c r="N70" s="220">
        <f t="shared" si="9"/>
        <v>0</v>
      </c>
      <c r="O70" s="249">
        <f t="shared" si="10"/>
        <v>0</v>
      </c>
      <c r="P70" s="258">
        <f t="shared" si="11"/>
        <v>0</v>
      </c>
      <c r="Q70" s="223">
        <f t="shared" si="12"/>
        <v>0</v>
      </c>
      <c r="R70" s="97">
        <f t="shared" si="13"/>
        <v>0</v>
      </c>
      <c r="S70" s="229">
        <f>IF(AND(LARGE('Sch A. Input'!$FL$15:$FL$67,COUNTIF('Sch A. Input'!$FL$15:$FL$67,"&gt;="&amp;F70))&lt;E70,F70&lt;&gt;0),"Leaver",J70-G70)</f>
        <v>0</v>
      </c>
      <c r="T70" s="229">
        <f>IF(AND(LARGE('Sch A. Input'!$FL$15:$FL$67,COUNTIF('Sch A. Input'!$FL$15:$FL$67,"&gt;="&amp;F70))&lt;E70,F70&lt;&gt;0),"Leaver",K70-H70)</f>
        <v>0</v>
      </c>
      <c r="U70" s="230">
        <f>IF(AND(LARGE('Sch A. Input'!$FL$15:$FL$67,COUNTIF('Sch A. Input'!$FL$15:$FL$67,"&gt;="&amp;F70))&lt;E70,F70&lt;&gt;0),"Leaver",L70-I70)</f>
        <v>0</v>
      </c>
      <c r="V70" s="230">
        <f>IF(AND(LARGE('Sch A. Input'!$FL$15:$FL$67,COUNTIF('Sch A. Input'!$FL$15:$FL$67,"&gt;="&amp;F70))&lt;E70,F70&lt;&gt;0),"Leaver",IFERROR(S70/X70*$M$9,0))</f>
        <v>0</v>
      </c>
      <c r="W70" s="230">
        <f>IF(AND(LARGE('Sch A. Input'!$FL$15:$FL$67,COUNTIF('Sch A. Input'!$FL$15:$FL$67,"&gt;="&amp;F70))&lt;E70,F70&lt;&gt;0),"Leaver",V70+T70)</f>
        <v>0</v>
      </c>
      <c r="X70" s="254">
        <f>IF(AND(LARGE('Sch A. Input'!$FL$15:$FL$67,COUNTIF('Sch A. Input'!$FL$15:$FL$67,"&gt;="&amp;F70))&lt;E70,F70&lt;&gt;0),"Leaver",IF(OR(D70="",D70&gt;$L$11,($L$11-7)&lt;$K$9),0,(E70+1-D70)/7-1))</f>
        <v>0</v>
      </c>
      <c r="Y70" s="255">
        <f>IF(AND(LARGE('Sch A. Input'!$FL$15:$FL$67,COUNTIF('Sch A. Input'!$FL$15:$FL$67,"&gt;="&amp;F70))&lt;E70,F70&lt;&gt;0),"Leaver",IFERROR(IF((S70/$X70*$M$9+T70)&gt;900000,"YES","NO"),0))</f>
        <v>0</v>
      </c>
      <c r="Z70" s="217">
        <f>IF(AND(LARGE('Sch A. Input'!$FL$15:$FL$67,COUNTIF('Sch A. Input'!$FL$15:$FL$67,"&gt;="&amp;F70))&lt;E70,F70&lt;&gt;0),"Leaver",IFERROR(IF(Y70="Yes",MIN($U70*(74000/900000),74000),(SUMPRODUCT(--((MIN(W70,900000))&gt;$C$9:$C$12),((MIN(W70,900000))-$C$9:$C$12),$H$9:$H$12))-((1-(X70/$M$9))*(SUMPRODUCT(--((MIN(V70,900000))&gt;$C$9:$C$12),((MIN(V70,900000))-$C$9:$C$12),$H$9:$H$12)))),0))</f>
        <v>0</v>
      </c>
      <c r="AA70" s="165">
        <f>IF(AND(LARGE('Sch A. Input'!$FL$15:$FL$67,COUNTIF('Sch A. Input'!$FL$15:$FL$67,"&gt;="&amp;F70))&lt;E70,F70&lt;&gt;0),"Leaver",IFERROR(Z70/U70,0))</f>
        <v>0</v>
      </c>
      <c r="AB70" s="166">
        <f>IF(AND(LARGE('Sch A. Input'!$FL$15:$FL$67,COUNTIF('Sch A. Input'!$FL$15:$FL$67,"&gt;="&amp;F70))&lt;E70,F70&lt;&gt;0),"Leaver",Q70-Z70)</f>
        <v>0</v>
      </c>
      <c r="AC70" s="94">
        <f t="shared" si="14"/>
        <v>0</v>
      </c>
      <c r="BK70" s="2"/>
      <c r="BL70" s="2"/>
      <c r="CI70"/>
    </row>
    <row r="71" spans="2:87" x14ac:dyDescent="0.25">
      <c r="B71" s="70" t="str">
        <f>IF('Sch A. Input'!B69="","",'Sch A. Input'!B69)</f>
        <v/>
      </c>
      <c r="C71" s="75" t="str">
        <f>IF('Sch A. Input'!C69="","",'Sch A. Input'!C69)</f>
        <v/>
      </c>
      <c r="D71" s="71" t="str">
        <f>IF('Sch A. Input'!D69="","",'Sch A. Input'!D69)</f>
        <v/>
      </c>
      <c r="E71" s="71">
        <f>'Sch A. Input'!E69</f>
        <v>43548</v>
      </c>
      <c r="F71" s="71">
        <f>'Sch A. Input'!F69</f>
        <v>0</v>
      </c>
      <c r="G71" s="218">
        <f>SUMIFS('Sch A. Input'!H69:FJ69,'Sch A. Input'!$H$13:$FJ$13,$L$11,'Sch A. Input'!$H$14:$FJ$14,"Recurring")</f>
        <v>0</v>
      </c>
      <c r="H71" s="218">
        <f>SUMIFS('Sch A. Input'!H69:FJ69,'Sch A. Input'!$H$13:$FJ$13,$L$11,'Sch A. Input'!$H$14:$FJ$14,"One-time")</f>
        <v>0</v>
      </c>
      <c r="I71" s="219">
        <f t="shared" si="6"/>
        <v>0</v>
      </c>
      <c r="J71" s="220">
        <f>SUMIFS('Sch A. Input'!H69:FJ69,'Sch A. Input'!$H$14:$FJ$14,"Recurring",'Sch A. Input'!$H$13:$FJ$13,"&lt;="&amp;'Sch D. Workings'!$L$11)</f>
        <v>0</v>
      </c>
      <c r="K71" s="220">
        <f>SUMIFS('Sch A. Input'!H69:FJ69,'Sch A. Input'!$H$14:$FJ$14,"One-time",'Sch A. Input'!$H$13:$FJ$13,"&lt;="&amp;'Sch D. Workings'!$L$11)</f>
        <v>0</v>
      </c>
      <c r="L71" s="221">
        <f t="shared" si="7"/>
        <v>0</v>
      </c>
      <c r="M71" s="220">
        <f t="shared" si="8"/>
        <v>0</v>
      </c>
      <c r="N71" s="220">
        <f t="shared" si="9"/>
        <v>0</v>
      </c>
      <c r="O71" s="249">
        <f t="shared" si="10"/>
        <v>0</v>
      </c>
      <c r="P71" s="258">
        <f t="shared" si="11"/>
        <v>0</v>
      </c>
      <c r="Q71" s="223">
        <f t="shared" si="12"/>
        <v>0</v>
      </c>
      <c r="R71" s="97">
        <f t="shared" si="13"/>
        <v>0</v>
      </c>
      <c r="S71" s="229">
        <f>IF(AND(LARGE('Sch A. Input'!$FL$15:$FL$67,COUNTIF('Sch A. Input'!$FL$15:$FL$67,"&gt;="&amp;F71))&lt;E71,F71&lt;&gt;0),"Leaver",J71-G71)</f>
        <v>0</v>
      </c>
      <c r="T71" s="229">
        <f>IF(AND(LARGE('Sch A. Input'!$FL$15:$FL$67,COUNTIF('Sch A. Input'!$FL$15:$FL$67,"&gt;="&amp;F71))&lt;E71,F71&lt;&gt;0),"Leaver",K71-H71)</f>
        <v>0</v>
      </c>
      <c r="U71" s="230">
        <f>IF(AND(LARGE('Sch A. Input'!$FL$15:$FL$67,COUNTIF('Sch A. Input'!$FL$15:$FL$67,"&gt;="&amp;F71))&lt;E71,F71&lt;&gt;0),"Leaver",L71-I71)</f>
        <v>0</v>
      </c>
      <c r="V71" s="230">
        <f>IF(AND(LARGE('Sch A. Input'!$FL$15:$FL$67,COUNTIF('Sch A. Input'!$FL$15:$FL$67,"&gt;="&amp;F71))&lt;E71,F71&lt;&gt;0),"Leaver",IFERROR(S71/X71*$M$9,0))</f>
        <v>0</v>
      </c>
      <c r="W71" s="230">
        <f>IF(AND(LARGE('Sch A. Input'!$FL$15:$FL$67,COUNTIF('Sch A. Input'!$FL$15:$FL$67,"&gt;="&amp;F71))&lt;E71,F71&lt;&gt;0),"Leaver",V71+T71)</f>
        <v>0</v>
      </c>
      <c r="X71" s="254">
        <f>IF(AND(LARGE('Sch A. Input'!$FL$15:$FL$67,COUNTIF('Sch A. Input'!$FL$15:$FL$67,"&gt;="&amp;F71))&lt;E71,F71&lt;&gt;0),"Leaver",IF(OR(D71="",D71&gt;$L$11,($L$11-7)&lt;$K$9),0,(E71+1-D71)/7-1))</f>
        <v>0</v>
      </c>
      <c r="Y71" s="255">
        <f>IF(AND(LARGE('Sch A. Input'!$FL$15:$FL$67,COUNTIF('Sch A. Input'!$FL$15:$FL$67,"&gt;="&amp;F71))&lt;E71,F71&lt;&gt;0),"Leaver",IFERROR(IF((S71/$X71*$M$9+T71)&gt;900000,"YES","NO"),0))</f>
        <v>0</v>
      </c>
      <c r="Z71" s="217">
        <f>IF(AND(LARGE('Sch A. Input'!$FL$15:$FL$67,COUNTIF('Sch A. Input'!$FL$15:$FL$67,"&gt;="&amp;F71))&lt;E71,F71&lt;&gt;0),"Leaver",IFERROR(IF(Y71="Yes",MIN($U71*(74000/900000),74000),(SUMPRODUCT(--((MIN(W71,900000))&gt;$C$9:$C$12),((MIN(W71,900000))-$C$9:$C$12),$H$9:$H$12))-((1-(X71/$M$9))*(SUMPRODUCT(--((MIN(V71,900000))&gt;$C$9:$C$12),((MIN(V71,900000))-$C$9:$C$12),$H$9:$H$12)))),0))</f>
        <v>0</v>
      </c>
      <c r="AA71" s="165">
        <f>IF(AND(LARGE('Sch A. Input'!$FL$15:$FL$67,COUNTIF('Sch A. Input'!$FL$15:$FL$67,"&gt;="&amp;F71))&lt;E71,F71&lt;&gt;0),"Leaver",IFERROR(Z71/U71,0))</f>
        <v>0</v>
      </c>
      <c r="AB71" s="166">
        <f>IF(AND(LARGE('Sch A. Input'!$FL$15:$FL$67,COUNTIF('Sch A. Input'!$FL$15:$FL$67,"&gt;="&amp;F71))&lt;E71,F71&lt;&gt;0),"Leaver",Q71-Z71)</f>
        <v>0</v>
      </c>
      <c r="AC71" s="94">
        <f t="shared" si="14"/>
        <v>0</v>
      </c>
      <c r="BK71" s="2"/>
      <c r="BL71" s="2"/>
      <c r="CI71"/>
    </row>
    <row r="72" spans="2:87" x14ac:dyDescent="0.25">
      <c r="B72" s="70" t="str">
        <f>IF('Sch A. Input'!B70="","",'Sch A. Input'!B70)</f>
        <v/>
      </c>
      <c r="C72" s="75" t="str">
        <f>IF('Sch A. Input'!C70="","",'Sch A. Input'!C70)</f>
        <v/>
      </c>
      <c r="D72" s="71" t="str">
        <f>IF('Sch A. Input'!D70="","",'Sch A. Input'!D70)</f>
        <v/>
      </c>
      <c r="E72" s="71">
        <f>'Sch A. Input'!E70</f>
        <v>43548</v>
      </c>
      <c r="F72" s="71">
        <f>'Sch A. Input'!F70</f>
        <v>0</v>
      </c>
      <c r="G72" s="218">
        <f>SUMIFS('Sch A. Input'!H70:FJ70,'Sch A. Input'!$H$13:$FJ$13,$L$11,'Sch A. Input'!$H$14:$FJ$14,"Recurring")</f>
        <v>0</v>
      </c>
      <c r="H72" s="218">
        <f>SUMIFS('Sch A. Input'!H70:FJ70,'Sch A. Input'!$H$13:$FJ$13,$L$11,'Sch A. Input'!$H$14:$FJ$14,"One-time")</f>
        <v>0</v>
      </c>
      <c r="I72" s="219">
        <f t="shared" si="6"/>
        <v>0</v>
      </c>
      <c r="J72" s="220">
        <f>SUMIFS('Sch A. Input'!H70:FJ70,'Sch A. Input'!$H$14:$FJ$14,"Recurring",'Sch A. Input'!$H$13:$FJ$13,"&lt;="&amp;'Sch D. Workings'!$L$11)</f>
        <v>0</v>
      </c>
      <c r="K72" s="220">
        <f>SUMIFS('Sch A. Input'!H70:FJ70,'Sch A. Input'!$H$14:$FJ$14,"One-time",'Sch A. Input'!$H$13:$FJ$13,"&lt;="&amp;'Sch D. Workings'!$L$11)</f>
        <v>0</v>
      </c>
      <c r="L72" s="221">
        <f t="shared" si="7"/>
        <v>0</v>
      </c>
      <c r="M72" s="220">
        <f t="shared" si="8"/>
        <v>0</v>
      </c>
      <c r="N72" s="220">
        <f t="shared" si="9"/>
        <v>0</v>
      </c>
      <c r="O72" s="249">
        <f t="shared" si="10"/>
        <v>0</v>
      </c>
      <c r="P72" s="258">
        <f t="shared" si="11"/>
        <v>0</v>
      </c>
      <c r="Q72" s="223">
        <f t="shared" si="12"/>
        <v>0</v>
      </c>
      <c r="R72" s="97">
        <f t="shared" si="13"/>
        <v>0</v>
      </c>
      <c r="S72" s="229">
        <f>IF(AND(LARGE('Sch A. Input'!$FL$15:$FL$67,COUNTIF('Sch A. Input'!$FL$15:$FL$67,"&gt;="&amp;F72))&lt;E72,F72&lt;&gt;0),"Leaver",J72-G72)</f>
        <v>0</v>
      </c>
      <c r="T72" s="229">
        <f>IF(AND(LARGE('Sch A. Input'!$FL$15:$FL$67,COUNTIF('Sch A. Input'!$FL$15:$FL$67,"&gt;="&amp;F72))&lt;E72,F72&lt;&gt;0),"Leaver",K72-H72)</f>
        <v>0</v>
      </c>
      <c r="U72" s="230">
        <f>IF(AND(LARGE('Sch A. Input'!$FL$15:$FL$67,COUNTIF('Sch A. Input'!$FL$15:$FL$67,"&gt;="&amp;F72))&lt;E72,F72&lt;&gt;0),"Leaver",L72-I72)</f>
        <v>0</v>
      </c>
      <c r="V72" s="230">
        <f>IF(AND(LARGE('Sch A. Input'!$FL$15:$FL$67,COUNTIF('Sch A. Input'!$FL$15:$FL$67,"&gt;="&amp;F72))&lt;E72,F72&lt;&gt;0),"Leaver",IFERROR(S72/X72*$M$9,0))</f>
        <v>0</v>
      </c>
      <c r="W72" s="230">
        <f>IF(AND(LARGE('Sch A. Input'!$FL$15:$FL$67,COUNTIF('Sch A. Input'!$FL$15:$FL$67,"&gt;="&amp;F72))&lt;E72,F72&lt;&gt;0),"Leaver",V72+T72)</f>
        <v>0</v>
      </c>
      <c r="X72" s="254">
        <f>IF(AND(LARGE('Sch A. Input'!$FL$15:$FL$67,COUNTIF('Sch A. Input'!$FL$15:$FL$67,"&gt;="&amp;F72))&lt;E72,F72&lt;&gt;0),"Leaver",IF(OR(D72="",D72&gt;$L$11,($L$11-7)&lt;$K$9),0,(E72+1-D72)/7-1))</f>
        <v>0</v>
      </c>
      <c r="Y72" s="255">
        <f>IF(AND(LARGE('Sch A. Input'!$FL$15:$FL$67,COUNTIF('Sch A. Input'!$FL$15:$FL$67,"&gt;="&amp;F72))&lt;E72,F72&lt;&gt;0),"Leaver",IFERROR(IF((S72/$X72*$M$9+T72)&gt;900000,"YES","NO"),0))</f>
        <v>0</v>
      </c>
      <c r="Z72" s="217">
        <f>IF(AND(LARGE('Sch A. Input'!$FL$15:$FL$67,COUNTIF('Sch A. Input'!$FL$15:$FL$67,"&gt;="&amp;F72))&lt;E72,F72&lt;&gt;0),"Leaver",IFERROR(IF(Y72="Yes",MIN($U72*(74000/900000),74000),(SUMPRODUCT(--((MIN(W72,900000))&gt;$C$9:$C$12),((MIN(W72,900000))-$C$9:$C$12),$H$9:$H$12))-((1-(X72/$M$9))*(SUMPRODUCT(--((MIN(V72,900000))&gt;$C$9:$C$12),((MIN(V72,900000))-$C$9:$C$12),$H$9:$H$12)))),0))</f>
        <v>0</v>
      </c>
      <c r="AA72" s="165">
        <f>IF(AND(LARGE('Sch A. Input'!$FL$15:$FL$67,COUNTIF('Sch A. Input'!$FL$15:$FL$67,"&gt;="&amp;F72))&lt;E72,F72&lt;&gt;0),"Leaver",IFERROR(Z72/U72,0))</f>
        <v>0</v>
      </c>
      <c r="AB72" s="166">
        <f>IF(AND(LARGE('Sch A. Input'!$FL$15:$FL$67,COUNTIF('Sch A. Input'!$FL$15:$FL$67,"&gt;="&amp;F72))&lt;E72,F72&lt;&gt;0),"Leaver",Q72-Z72)</f>
        <v>0</v>
      </c>
      <c r="AC72" s="94">
        <f t="shared" si="14"/>
        <v>0</v>
      </c>
      <c r="BK72" s="2"/>
      <c r="BL72" s="2"/>
      <c r="CI72"/>
    </row>
    <row r="73" spans="2:87" x14ac:dyDescent="0.25">
      <c r="B73" s="70" t="str">
        <f>IF('Sch A. Input'!B71="","",'Sch A. Input'!B71)</f>
        <v/>
      </c>
      <c r="C73" s="75" t="str">
        <f>IF('Sch A. Input'!C71="","",'Sch A. Input'!C71)</f>
        <v/>
      </c>
      <c r="D73" s="71" t="str">
        <f>IF('Sch A. Input'!D71="","",'Sch A. Input'!D71)</f>
        <v/>
      </c>
      <c r="E73" s="71">
        <f>'Sch A. Input'!E71</f>
        <v>43548</v>
      </c>
      <c r="F73" s="71">
        <f>'Sch A. Input'!F71</f>
        <v>0</v>
      </c>
      <c r="G73" s="218">
        <f>SUMIFS('Sch A. Input'!H71:FJ71,'Sch A. Input'!$H$13:$FJ$13,$L$11,'Sch A. Input'!$H$14:$FJ$14,"Recurring")</f>
        <v>0</v>
      </c>
      <c r="H73" s="218">
        <f>SUMIFS('Sch A. Input'!H71:FJ71,'Sch A. Input'!$H$13:$FJ$13,$L$11,'Sch A. Input'!$H$14:$FJ$14,"One-time")</f>
        <v>0</v>
      </c>
      <c r="I73" s="219">
        <f t="shared" si="6"/>
        <v>0</v>
      </c>
      <c r="J73" s="220">
        <f>SUMIFS('Sch A. Input'!H71:FJ71,'Sch A. Input'!$H$14:$FJ$14,"Recurring",'Sch A. Input'!$H$13:$FJ$13,"&lt;="&amp;'Sch D. Workings'!$L$11)</f>
        <v>0</v>
      </c>
      <c r="K73" s="220">
        <f>SUMIFS('Sch A. Input'!H71:FJ71,'Sch A. Input'!$H$14:$FJ$14,"One-time",'Sch A. Input'!$H$13:$FJ$13,"&lt;="&amp;'Sch D. Workings'!$L$11)</f>
        <v>0</v>
      </c>
      <c r="L73" s="221">
        <f t="shared" si="7"/>
        <v>0</v>
      </c>
      <c r="M73" s="220">
        <f t="shared" si="8"/>
        <v>0</v>
      </c>
      <c r="N73" s="220">
        <f t="shared" si="9"/>
        <v>0</v>
      </c>
      <c r="O73" s="249">
        <f t="shared" si="10"/>
        <v>0</v>
      </c>
      <c r="P73" s="258">
        <f t="shared" si="11"/>
        <v>0</v>
      </c>
      <c r="Q73" s="223">
        <f t="shared" si="12"/>
        <v>0</v>
      </c>
      <c r="R73" s="97">
        <f t="shared" si="13"/>
        <v>0</v>
      </c>
      <c r="S73" s="229">
        <f>IF(AND(LARGE('Sch A. Input'!$FL$15:$FL$67,COUNTIF('Sch A. Input'!$FL$15:$FL$67,"&gt;="&amp;F73))&lt;E73,F73&lt;&gt;0),"Leaver",J73-G73)</f>
        <v>0</v>
      </c>
      <c r="T73" s="229">
        <f>IF(AND(LARGE('Sch A. Input'!$FL$15:$FL$67,COUNTIF('Sch A. Input'!$FL$15:$FL$67,"&gt;="&amp;F73))&lt;E73,F73&lt;&gt;0),"Leaver",K73-H73)</f>
        <v>0</v>
      </c>
      <c r="U73" s="230">
        <f>IF(AND(LARGE('Sch A. Input'!$FL$15:$FL$67,COUNTIF('Sch A. Input'!$FL$15:$FL$67,"&gt;="&amp;F73))&lt;E73,F73&lt;&gt;0),"Leaver",L73-I73)</f>
        <v>0</v>
      </c>
      <c r="V73" s="230">
        <f>IF(AND(LARGE('Sch A. Input'!$FL$15:$FL$67,COUNTIF('Sch A. Input'!$FL$15:$FL$67,"&gt;="&amp;F73))&lt;E73,F73&lt;&gt;0),"Leaver",IFERROR(S73/X73*$M$9,0))</f>
        <v>0</v>
      </c>
      <c r="W73" s="230">
        <f>IF(AND(LARGE('Sch A. Input'!$FL$15:$FL$67,COUNTIF('Sch A. Input'!$FL$15:$FL$67,"&gt;="&amp;F73))&lt;E73,F73&lt;&gt;0),"Leaver",V73+T73)</f>
        <v>0</v>
      </c>
      <c r="X73" s="254">
        <f>IF(AND(LARGE('Sch A. Input'!$FL$15:$FL$67,COUNTIF('Sch A. Input'!$FL$15:$FL$67,"&gt;="&amp;F73))&lt;E73,F73&lt;&gt;0),"Leaver",IF(OR(D73="",D73&gt;$L$11,($L$11-7)&lt;$K$9),0,(E73+1-D73)/7-1))</f>
        <v>0</v>
      </c>
      <c r="Y73" s="255">
        <f>IF(AND(LARGE('Sch A. Input'!$FL$15:$FL$67,COUNTIF('Sch A. Input'!$FL$15:$FL$67,"&gt;="&amp;F73))&lt;E73,F73&lt;&gt;0),"Leaver",IFERROR(IF((S73/$X73*$M$9+T73)&gt;900000,"YES","NO"),0))</f>
        <v>0</v>
      </c>
      <c r="Z73" s="217">
        <f>IF(AND(LARGE('Sch A. Input'!$FL$15:$FL$67,COUNTIF('Sch A. Input'!$FL$15:$FL$67,"&gt;="&amp;F73))&lt;E73,F73&lt;&gt;0),"Leaver",IFERROR(IF(Y73="Yes",MIN($U73*(74000/900000),74000),(SUMPRODUCT(--((MIN(W73,900000))&gt;$C$9:$C$12),((MIN(W73,900000))-$C$9:$C$12),$H$9:$H$12))-((1-(X73/$M$9))*(SUMPRODUCT(--((MIN(V73,900000))&gt;$C$9:$C$12),((MIN(V73,900000))-$C$9:$C$12),$H$9:$H$12)))),0))</f>
        <v>0</v>
      </c>
      <c r="AA73" s="165">
        <f>IF(AND(LARGE('Sch A. Input'!$FL$15:$FL$67,COUNTIF('Sch A. Input'!$FL$15:$FL$67,"&gt;="&amp;F73))&lt;E73,F73&lt;&gt;0),"Leaver",IFERROR(Z73/U73,0))</f>
        <v>0</v>
      </c>
      <c r="AB73" s="166">
        <f>IF(AND(LARGE('Sch A. Input'!$FL$15:$FL$67,COUNTIF('Sch A. Input'!$FL$15:$FL$67,"&gt;="&amp;F73))&lt;E73,F73&lt;&gt;0),"Leaver",Q73-Z73)</f>
        <v>0</v>
      </c>
      <c r="AC73" s="94">
        <f t="shared" si="14"/>
        <v>0</v>
      </c>
      <c r="BK73" s="2"/>
      <c r="BL73" s="2"/>
      <c r="CI73"/>
    </row>
    <row r="74" spans="2:87" x14ac:dyDescent="0.25">
      <c r="B74" s="70" t="str">
        <f>IF('Sch A. Input'!B72="","",'Sch A. Input'!B72)</f>
        <v/>
      </c>
      <c r="C74" s="75" t="str">
        <f>IF('Sch A. Input'!C72="","",'Sch A. Input'!C72)</f>
        <v/>
      </c>
      <c r="D74" s="71" t="str">
        <f>IF('Sch A. Input'!D72="","",'Sch A. Input'!D72)</f>
        <v/>
      </c>
      <c r="E74" s="71">
        <f>'Sch A. Input'!E72</f>
        <v>43548</v>
      </c>
      <c r="F74" s="71">
        <f>'Sch A. Input'!F72</f>
        <v>0</v>
      </c>
      <c r="G74" s="218">
        <f>SUMIFS('Sch A. Input'!H72:FJ72,'Sch A. Input'!$H$13:$FJ$13,$L$11,'Sch A. Input'!$H$14:$FJ$14,"Recurring")</f>
        <v>0</v>
      </c>
      <c r="H74" s="218">
        <f>SUMIFS('Sch A. Input'!H72:FJ72,'Sch A. Input'!$H$13:$FJ$13,$L$11,'Sch A. Input'!$H$14:$FJ$14,"One-time")</f>
        <v>0</v>
      </c>
      <c r="I74" s="219">
        <f t="shared" si="6"/>
        <v>0</v>
      </c>
      <c r="J74" s="220">
        <f>SUMIFS('Sch A. Input'!H72:FJ72,'Sch A. Input'!$H$14:$FJ$14,"Recurring",'Sch A. Input'!$H$13:$FJ$13,"&lt;="&amp;'Sch D. Workings'!$L$11)</f>
        <v>0</v>
      </c>
      <c r="K74" s="220">
        <f>SUMIFS('Sch A. Input'!H72:FJ72,'Sch A. Input'!$H$14:$FJ$14,"One-time",'Sch A. Input'!$H$13:$FJ$13,"&lt;="&amp;'Sch D. Workings'!$L$11)</f>
        <v>0</v>
      </c>
      <c r="L74" s="221">
        <f t="shared" si="7"/>
        <v>0</v>
      </c>
      <c r="M74" s="220">
        <f t="shared" si="8"/>
        <v>0</v>
      </c>
      <c r="N74" s="220">
        <f t="shared" si="9"/>
        <v>0</v>
      </c>
      <c r="O74" s="249">
        <f t="shared" si="10"/>
        <v>0</v>
      </c>
      <c r="P74" s="258">
        <f t="shared" si="11"/>
        <v>0</v>
      </c>
      <c r="Q74" s="223">
        <f t="shared" si="12"/>
        <v>0</v>
      </c>
      <c r="R74" s="97">
        <f t="shared" si="13"/>
        <v>0</v>
      </c>
      <c r="S74" s="229">
        <f>IF(AND(LARGE('Sch A. Input'!$FL$15:$FL$67,COUNTIF('Sch A. Input'!$FL$15:$FL$67,"&gt;="&amp;F74))&lt;E74,F74&lt;&gt;0),"Leaver",J74-G74)</f>
        <v>0</v>
      </c>
      <c r="T74" s="229">
        <f>IF(AND(LARGE('Sch A. Input'!$FL$15:$FL$67,COUNTIF('Sch A. Input'!$FL$15:$FL$67,"&gt;="&amp;F74))&lt;E74,F74&lt;&gt;0),"Leaver",K74-H74)</f>
        <v>0</v>
      </c>
      <c r="U74" s="230">
        <f>IF(AND(LARGE('Sch A. Input'!$FL$15:$FL$67,COUNTIF('Sch A. Input'!$FL$15:$FL$67,"&gt;="&amp;F74))&lt;E74,F74&lt;&gt;0),"Leaver",L74-I74)</f>
        <v>0</v>
      </c>
      <c r="V74" s="230">
        <f>IF(AND(LARGE('Sch A. Input'!$FL$15:$FL$67,COUNTIF('Sch A. Input'!$FL$15:$FL$67,"&gt;="&amp;F74))&lt;E74,F74&lt;&gt;0),"Leaver",IFERROR(S74/X74*$M$9,0))</f>
        <v>0</v>
      </c>
      <c r="W74" s="230">
        <f>IF(AND(LARGE('Sch A. Input'!$FL$15:$FL$67,COUNTIF('Sch A. Input'!$FL$15:$FL$67,"&gt;="&amp;F74))&lt;E74,F74&lt;&gt;0),"Leaver",V74+T74)</f>
        <v>0</v>
      </c>
      <c r="X74" s="254">
        <f>IF(AND(LARGE('Sch A. Input'!$FL$15:$FL$67,COUNTIF('Sch A. Input'!$FL$15:$FL$67,"&gt;="&amp;F74))&lt;E74,F74&lt;&gt;0),"Leaver",IF(OR(D74="",D74&gt;$L$11,($L$11-7)&lt;$K$9),0,(E74+1-D74)/7-1))</f>
        <v>0</v>
      </c>
      <c r="Y74" s="255">
        <f>IF(AND(LARGE('Sch A. Input'!$FL$15:$FL$67,COUNTIF('Sch A. Input'!$FL$15:$FL$67,"&gt;="&amp;F74))&lt;E74,F74&lt;&gt;0),"Leaver",IFERROR(IF((S74/$X74*$M$9+T74)&gt;900000,"YES","NO"),0))</f>
        <v>0</v>
      </c>
      <c r="Z74" s="217">
        <f>IF(AND(LARGE('Sch A. Input'!$FL$15:$FL$67,COUNTIF('Sch A. Input'!$FL$15:$FL$67,"&gt;="&amp;F74))&lt;E74,F74&lt;&gt;0),"Leaver",IFERROR(IF(Y74="Yes",MIN($U74*(74000/900000),74000),(SUMPRODUCT(--((MIN(W74,900000))&gt;$C$9:$C$12),((MIN(W74,900000))-$C$9:$C$12),$H$9:$H$12))-((1-(X74/$M$9))*(SUMPRODUCT(--((MIN(V74,900000))&gt;$C$9:$C$12),((MIN(V74,900000))-$C$9:$C$12),$H$9:$H$12)))),0))</f>
        <v>0</v>
      </c>
      <c r="AA74" s="165">
        <f>IF(AND(LARGE('Sch A. Input'!$FL$15:$FL$67,COUNTIF('Sch A. Input'!$FL$15:$FL$67,"&gt;="&amp;F74))&lt;E74,F74&lt;&gt;0),"Leaver",IFERROR(Z74/U74,0))</f>
        <v>0</v>
      </c>
      <c r="AB74" s="166">
        <f>IF(AND(LARGE('Sch A. Input'!$FL$15:$FL$67,COUNTIF('Sch A. Input'!$FL$15:$FL$67,"&gt;="&amp;F74))&lt;E74,F74&lt;&gt;0),"Leaver",Q74-Z74)</f>
        <v>0</v>
      </c>
      <c r="AC74" s="94">
        <f t="shared" si="14"/>
        <v>0</v>
      </c>
      <c r="BK74" s="2"/>
      <c r="BL74" s="2"/>
      <c r="CI74"/>
    </row>
    <row r="75" spans="2:87" x14ac:dyDescent="0.25">
      <c r="B75" s="70" t="str">
        <f>IF('Sch A. Input'!B73="","",'Sch A. Input'!B73)</f>
        <v/>
      </c>
      <c r="C75" s="75" t="str">
        <f>IF('Sch A. Input'!C73="","",'Sch A. Input'!C73)</f>
        <v/>
      </c>
      <c r="D75" s="71" t="str">
        <f>IF('Sch A. Input'!D73="","",'Sch A. Input'!D73)</f>
        <v/>
      </c>
      <c r="E75" s="71">
        <f>'Sch A. Input'!E73</f>
        <v>43548</v>
      </c>
      <c r="F75" s="71">
        <f>'Sch A. Input'!F73</f>
        <v>0</v>
      </c>
      <c r="G75" s="218">
        <f>SUMIFS('Sch A. Input'!H73:FJ73,'Sch A. Input'!$H$13:$FJ$13,$L$11,'Sch A. Input'!$H$14:$FJ$14,"Recurring")</f>
        <v>0</v>
      </c>
      <c r="H75" s="218">
        <f>SUMIFS('Sch A. Input'!H73:FJ73,'Sch A. Input'!$H$13:$FJ$13,$L$11,'Sch A. Input'!$H$14:$FJ$14,"One-time")</f>
        <v>0</v>
      </c>
      <c r="I75" s="219">
        <f t="shared" si="6"/>
        <v>0</v>
      </c>
      <c r="J75" s="220">
        <f>SUMIFS('Sch A. Input'!H73:FJ73,'Sch A. Input'!$H$14:$FJ$14,"Recurring",'Sch A. Input'!$H$13:$FJ$13,"&lt;="&amp;'Sch D. Workings'!$L$11)</f>
        <v>0</v>
      </c>
      <c r="K75" s="220">
        <f>SUMIFS('Sch A. Input'!H73:FJ73,'Sch A. Input'!$H$14:$FJ$14,"One-time",'Sch A. Input'!$H$13:$FJ$13,"&lt;="&amp;'Sch D. Workings'!$L$11)</f>
        <v>0</v>
      </c>
      <c r="L75" s="221">
        <f t="shared" si="7"/>
        <v>0</v>
      </c>
      <c r="M75" s="220">
        <f t="shared" si="8"/>
        <v>0</v>
      </c>
      <c r="N75" s="220">
        <f t="shared" si="9"/>
        <v>0</v>
      </c>
      <c r="O75" s="249">
        <f t="shared" si="10"/>
        <v>0</v>
      </c>
      <c r="P75" s="258">
        <f t="shared" si="11"/>
        <v>0</v>
      </c>
      <c r="Q75" s="223">
        <f t="shared" si="12"/>
        <v>0</v>
      </c>
      <c r="R75" s="97">
        <f t="shared" si="13"/>
        <v>0</v>
      </c>
      <c r="S75" s="229">
        <f>IF(AND(LARGE('Sch A. Input'!$FL$15:$FL$67,COUNTIF('Sch A. Input'!$FL$15:$FL$67,"&gt;="&amp;F75))&lt;E75,F75&lt;&gt;0),"Leaver",J75-G75)</f>
        <v>0</v>
      </c>
      <c r="T75" s="229">
        <f>IF(AND(LARGE('Sch A. Input'!$FL$15:$FL$67,COUNTIF('Sch A. Input'!$FL$15:$FL$67,"&gt;="&amp;F75))&lt;E75,F75&lt;&gt;0),"Leaver",K75-H75)</f>
        <v>0</v>
      </c>
      <c r="U75" s="230">
        <f>IF(AND(LARGE('Sch A. Input'!$FL$15:$FL$67,COUNTIF('Sch A. Input'!$FL$15:$FL$67,"&gt;="&amp;F75))&lt;E75,F75&lt;&gt;0),"Leaver",L75-I75)</f>
        <v>0</v>
      </c>
      <c r="V75" s="230">
        <f>IF(AND(LARGE('Sch A. Input'!$FL$15:$FL$67,COUNTIF('Sch A. Input'!$FL$15:$FL$67,"&gt;="&amp;F75))&lt;E75,F75&lt;&gt;0),"Leaver",IFERROR(S75/X75*$M$9,0))</f>
        <v>0</v>
      </c>
      <c r="W75" s="230">
        <f>IF(AND(LARGE('Sch A. Input'!$FL$15:$FL$67,COUNTIF('Sch A. Input'!$FL$15:$FL$67,"&gt;="&amp;F75))&lt;E75,F75&lt;&gt;0),"Leaver",V75+T75)</f>
        <v>0</v>
      </c>
      <c r="X75" s="254">
        <f>IF(AND(LARGE('Sch A. Input'!$FL$15:$FL$67,COUNTIF('Sch A. Input'!$FL$15:$FL$67,"&gt;="&amp;F75))&lt;E75,F75&lt;&gt;0),"Leaver",IF(OR(D75="",D75&gt;$L$11,($L$11-7)&lt;$K$9),0,(E75+1-D75)/7-1))</f>
        <v>0</v>
      </c>
      <c r="Y75" s="255">
        <f>IF(AND(LARGE('Sch A. Input'!$FL$15:$FL$67,COUNTIF('Sch A. Input'!$FL$15:$FL$67,"&gt;="&amp;F75))&lt;E75,F75&lt;&gt;0),"Leaver",IFERROR(IF((S75/$X75*$M$9+T75)&gt;900000,"YES","NO"),0))</f>
        <v>0</v>
      </c>
      <c r="Z75" s="217">
        <f>IF(AND(LARGE('Sch A. Input'!$FL$15:$FL$67,COUNTIF('Sch A. Input'!$FL$15:$FL$67,"&gt;="&amp;F75))&lt;E75,F75&lt;&gt;0),"Leaver",IFERROR(IF(Y75="Yes",MIN($U75*(74000/900000),74000),(SUMPRODUCT(--((MIN(W75,900000))&gt;$C$9:$C$12),((MIN(W75,900000))-$C$9:$C$12),$H$9:$H$12))-((1-(X75/$M$9))*(SUMPRODUCT(--((MIN(V75,900000))&gt;$C$9:$C$12),((MIN(V75,900000))-$C$9:$C$12),$H$9:$H$12)))),0))</f>
        <v>0</v>
      </c>
      <c r="AA75" s="165">
        <f>IF(AND(LARGE('Sch A. Input'!$FL$15:$FL$67,COUNTIF('Sch A. Input'!$FL$15:$FL$67,"&gt;="&amp;F75))&lt;E75,F75&lt;&gt;0),"Leaver",IFERROR(Z75/U75,0))</f>
        <v>0</v>
      </c>
      <c r="AB75" s="166">
        <f>IF(AND(LARGE('Sch A. Input'!$FL$15:$FL$67,COUNTIF('Sch A. Input'!$FL$15:$FL$67,"&gt;="&amp;F75))&lt;E75,F75&lt;&gt;0),"Leaver",Q75-Z75)</f>
        <v>0</v>
      </c>
      <c r="AC75" s="94">
        <f t="shared" si="14"/>
        <v>0</v>
      </c>
      <c r="BK75" s="2"/>
      <c r="BL75" s="2"/>
      <c r="CI75"/>
    </row>
    <row r="76" spans="2:87" x14ac:dyDescent="0.25">
      <c r="B76" s="70" t="str">
        <f>IF('Sch A. Input'!B74="","",'Sch A. Input'!B74)</f>
        <v/>
      </c>
      <c r="C76" s="75" t="str">
        <f>IF('Sch A. Input'!C74="","",'Sch A. Input'!C74)</f>
        <v/>
      </c>
      <c r="D76" s="71" t="str">
        <f>IF('Sch A. Input'!D74="","",'Sch A. Input'!D74)</f>
        <v/>
      </c>
      <c r="E76" s="71">
        <f>'Sch A. Input'!E74</f>
        <v>43548</v>
      </c>
      <c r="F76" s="71">
        <f>'Sch A. Input'!F74</f>
        <v>0</v>
      </c>
      <c r="G76" s="218">
        <f>SUMIFS('Sch A. Input'!H74:FJ74,'Sch A. Input'!$H$13:$FJ$13,$L$11,'Sch A. Input'!$H$14:$FJ$14,"Recurring")</f>
        <v>0</v>
      </c>
      <c r="H76" s="218">
        <f>SUMIFS('Sch A. Input'!H74:FJ74,'Sch A. Input'!$H$13:$FJ$13,$L$11,'Sch A. Input'!$H$14:$FJ$14,"One-time")</f>
        <v>0</v>
      </c>
      <c r="I76" s="219">
        <f t="shared" si="6"/>
        <v>0</v>
      </c>
      <c r="J76" s="220">
        <f>SUMIFS('Sch A. Input'!H74:FJ74,'Sch A. Input'!$H$14:$FJ$14,"Recurring",'Sch A. Input'!$H$13:$FJ$13,"&lt;="&amp;'Sch D. Workings'!$L$11)</f>
        <v>0</v>
      </c>
      <c r="K76" s="220">
        <f>SUMIFS('Sch A. Input'!H74:FJ74,'Sch A. Input'!$H$14:$FJ$14,"One-time",'Sch A. Input'!$H$13:$FJ$13,"&lt;="&amp;'Sch D. Workings'!$L$11)</f>
        <v>0</v>
      </c>
      <c r="L76" s="221">
        <f t="shared" si="7"/>
        <v>0</v>
      </c>
      <c r="M76" s="220">
        <f t="shared" si="8"/>
        <v>0</v>
      </c>
      <c r="N76" s="220">
        <f t="shared" si="9"/>
        <v>0</v>
      </c>
      <c r="O76" s="249">
        <f t="shared" si="10"/>
        <v>0</v>
      </c>
      <c r="P76" s="258">
        <f t="shared" si="11"/>
        <v>0</v>
      </c>
      <c r="Q76" s="223">
        <f t="shared" si="12"/>
        <v>0</v>
      </c>
      <c r="R76" s="97">
        <f t="shared" si="13"/>
        <v>0</v>
      </c>
      <c r="S76" s="229">
        <f>IF(AND(LARGE('Sch A. Input'!$FL$15:$FL$67,COUNTIF('Sch A. Input'!$FL$15:$FL$67,"&gt;="&amp;F76))&lt;E76,F76&lt;&gt;0),"Leaver",J76-G76)</f>
        <v>0</v>
      </c>
      <c r="T76" s="229">
        <f>IF(AND(LARGE('Sch A. Input'!$FL$15:$FL$67,COUNTIF('Sch A. Input'!$FL$15:$FL$67,"&gt;="&amp;F76))&lt;E76,F76&lt;&gt;0),"Leaver",K76-H76)</f>
        <v>0</v>
      </c>
      <c r="U76" s="230">
        <f>IF(AND(LARGE('Sch A. Input'!$FL$15:$FL$67,COUNTIF('Sch A. Input'!$FL$15:$FL$67,"&gt;="&amp;F76))&lt;E76,F76&lt;&gt;0),"Leaver",L76-I76)</f>
        <v>0</v>
      </c>
      <c r="V76" s="230">
        <f>IF(AND(LARGE('Sch A. Input'!$FL$15:$FL$67,COUNTIF('Sch A. Input'!$FL$15:$FL$67,"&gt;="&amp;F76))&lt;E76,F76&lt;&gt;0),"Leaver",IFERROR(S76/X76*$M$9,0))</f>
        <v>0</v>
      </c>
      <c r="W76" s="230">
        <f>IF(AND(LARGE('Sch A. Input'!$FL$15:$FL$67,COUNTIF('Sch A. Input'!$FL$15:$FL$67,"&gt;="&amp;F76))&lt;E76,F76&lt;&gt;0),"Leaver",V76+T76)</f>
        <v>0</v>
      </c>
      <c r="X76" s="254">
        <f>IF(AND(LARGE('Sch A. Input'!$FL$15:$FL$67,COUNTIF('Sch A. Input'!$FL$15:$FL$67,"&gt;="&amp;F76))&lt;E76,F76&lt;&gt;0),"Leaver",IF(OR(D76="",D76&gt;$L$11,($L$11-7)&lt;$K$9),0,(E76+1-D76)/7-1))</f>
        <v>0</v>
      </c>
      <c r="Y76" s="255">
        <f>IF(AND(LARGE('Sch A. Input'!$FL$15:$FL$67,COUNTIF('Sch A. Input'!$FL$15:$FL$67,"&gt;="&amp;F76))&lt;E76,F76&lt;&gt;0),"Leaver",IFERROR(IF((S76/$X76*$M$9+T76)&gt;900000,"YES","NO"),0))</f>
        <v>0</v>
      </c>
      <c r="Z76" s="217">
        <f>IF(AND(LARGE('Sch A. Input'!$FL$15:$FL$67,COUNTIF('Sch A. Input'!$FL$15:$FL$67,"&gt;="&amp;F76))&lt;E76,F76&lt;&gt;0),"Leaver",IFERROR(IF(Y76="Yes",MIN($U76*(74000/900000),74000),(SUMPRODUCT(--((MIN(W76,900000))&gt;$C$9:$C$12),((MIN(W76,900000))-$C$9:$C$12),$H$9:$H$12))-((1-(X76/$M$9))*(SUMPRODUCT(--((MIN(V76,900000))&gt;$C$9:$C$12),((MIN(V76,900000))-$C$9:$C$12),$H$9:$H$12)))),0))</f>
        <v>0</v>
      </c>
      <c r="AA76" s="165">
        <f>IF(AND(LARGE('Sch A. Input'!$FL$15:$FL$67,COUNTIF('Sch A. Input'!$FL$15:$FL$67,"&gt;="&amp;F76))&lt;E76,F76&lt;&gt;0),"Leaver",IFERROR(Z76/U76,0))</f>
        <v>0</v>
      </c>
      <c r="AB76" s="166">
        <f>IF(AND(LARGE('Sch A. Input'!$FL$15:$FL$67,COUNTIF('Sch A. Input'!$FL$15:$FL$67,"&gt;="&amp;F76))&lt;E76,F76&lt;&gt;0),"Leaver",Q76-Z76)</f>
        <v>0</v>
      </c>
      <c r="AC76" s="94">
        <f t="shared" si="14"/>
        <v>0</v>
      </c>
      <c r="BK76" s="2"/>
      <c r="BL76" s="2"/>
      <c r="CI76"/>
    </row>
    <row r="77" spans="2:87" x14ac:dyDescent="0.25">
      <c r="B77" s="70" t="str">
        <f>IF('Sch A. Input'!B75="","",'Sch A. Input'!B75)</f>
        <v/>
      </c>
      <c r="C77" s="75" t="str">
        <f>IF('Sch A. Input'!C75="","",'Sch A. Input'!C75)</f>
        <v/>
      </c>
      <c r="D77" s="71" t="str">
        <f>IF('Sch A. Input'!D75="","",'Sch A. Input'!D75)</f>
        <v/>
      </c>
      <c r="E77" s="71">
        <f>'Sch A. Input'!E75</f>
        <v>43548</v>
      </c>
      <c r="F77" s="71">
        <f>'Sch A. Input'!F75</f>
        <v>0</v>
      </c>
      <c r="G77" s="218">
        <f>SUMIFS('Sch A. Input'!H75:FJ75,'Sch A. Input'!$H$13:$FJ$13,$L$11,'Sch A. Input'!$H$14:$FJ$14,"Recurring")</f>
        <v>0</v>
      </c>
      <c r="H77" s="218">
        <f>SUMIFS('Sch A. Input'!H75:FJ75,'Sch A. Input'!$H$13:$FJ$13,$L$11,'Sch A. Input'!$H$14:$FJ$14,"One-time")</f>
        <v>0</v>
      </c>
      <c r="I77" s="219">
        <f t="shared" si="6"/>
        <v>0</v>
      </c>
      <c r="J77" s="220">
        <f>SUMIFS('Sch A. Input'!H75:FJ75,'Sch A. Input'!$H$14:$FJ$14,"Recurring",'Sch A. Input'!$H$13:$FJ$13,"&lt;="&amp;'Sch D. Workings'!$L$11)</f>
        <v>0</v>
      </c>
      <c r="K77" s="220">
        <f>SUMIFS('Sch A. Input'!H75:FJ75,'Sch A. Input'!$H$14:$FJ$14,"One-time",'Sch A. Input'!$H$13:$FJ$13,"&lt;="&amp;'Sch D. Workings'!$L$11)</f>
        <v>0</v>
      </c>
      <c r="L77" s="221">
        <f t="shared" si="7"/>
        <v>0</v>
      </c>
      <c r="M77" s="220">
        <f t="shared" si="8"/>
        <v>0</v>
      </c>
      <c r="N77" s="220">
        <f t="shared" si="9"/>
        <v>0</v>
      </c>
      <c r="O77" s="249">
        <f t="shared" si="10"/>
        <v>0</v>
      </c>
      <c r="P77" s="258">
        <f t="shared" si="11"/>
        <v>0</v>
      </c>
      <c r="Q77" s="223">
        <f t="shared" si="12"/>
        <v>0</v>
      </c>
      <c r="R77" s="97">
        <f t="shared" si="13"/>
        <v>0</v>
      </c>
      <c r="S77" s="229">
        <f>IF(AND(LARGE('Sch A. Input'!$FL$15:$FL$67,COUNTIF('Sch A. Input'!$FL$15:$FL$67,"&gt;="&amp;F77))&lt;E77,F77&lt;&gt;0),"Leaver",J77-G77)</f>
        <v>0</v>
      </c>
      <c r="T77" s="229">
        <f>IF(AND(LARGE('Sch A. Input'!$FL$15:$FL$67,COUNTIF('Sch A. Input'!$FL$15:$FL$67,"&gt;="&amp;F77))&lt;E77,F77&lt;&gt;0),"Leaver",K77-H77)</f>
        <v>0</v>
      </c>
      <c r="U77" s="230">
        <f>IF(AND(LARGE('Sch A. Input'!$FL$15:$FL$67,COUNTIF('Sch A. Input'!$FL$15:$FL$67,"&gt;="&amp;F77))&lt;E77,F77&lt;&gt;0),"Leaver",L77-I77)</f>
        <v>0</v>
      </c>
      <c r="V77" s="230">
        <f>IF(AND(LARGE('Sch A. Input'!$FL$15:$FL$67,COUNTIF('Sch A. Input'!$FL$15:$FL$67,"&gt;="&amp;F77))&lt;E77,F77&lt;&gt;0),"Leaver",IFERROR(S77/X77*$M$9,0))</f>
        <v>0</v>
      </c>
      <c r="W77" s="230">
        <f>IF(AND(LARGE('Sch A. Input'!$FL$15:$FL$67,COUNTIF('Sch A. Input'!$FL$15:$FL$67,"&gt;="&amp;F77))&lt;E77,F77&lt;&gt;0),"Leaver",V77+T77)</f>
        <v>0</v>
      </c>
      <c r="X77" s="254">
        <f>IF(AND(LARGE('Sch A. Input'!$FL$15:$FL$67,COUNTIF('Sch A. Input'!$FL$15:$FL$67,"&gt;="&amp;F77))&lt;E77,F77&lt;&gt;0),"Leaver",IF(OR(D77="",D77&gt;$L$11,($L$11-7)&lt;$K$9),0,(E77+1-D77)/7-1))</f>
        <v>0</v>
      </c>
      <c r="Y77" s="255">
        <f>IF(AND(LARGE('Sch A. Input'!$FL$15:$FL$67,COUNTIF('Sch A. Input'!$FL$15:$FL$67,"&gt;="&amp;F77))&lt;E77,F77&lt;&gt;0),"Leaver",IFERROR(IF((S77/$X77*$M$9+T77)&gt;900000,"YES","NO"),0))</f>
        <v>0</v>
      </c>
      <c r="Z77" s="217">
        <f>IF(AND(LARGE('Sch A. Input'!$FL$15:$FL$67,COUNTIF('Sch A. Input'!$FL$15:$FL$67,"&gt;="&amp;F77))&lt;E77,F77&lt;&gt;0),"Leaver",IFERROR(IF(Y77="Yes",MIN($U77*(74000/900000),74000),(SUMPRODUCT(--((MIN(W77,900000))&gt;$C$9:$C$12),((MIN(W77,900000))-$C$9:$C$12),$H$9:$H$12))-((1-(X77/$M$9))*(SUMPRODUCT(--((MIN(V77,900000))&gt;$C$9:$C$12),((MIN(V77,900000))-$C$9:$C$12),$H$9:$H$12)))),0))</f>
        <v>0</v>
      </c>
      <c r="AA77" s="165">
        <f>IF(AND(LARGE('Sch A. Input'!$FL$15:$FL$67,COUNTIF('Sch A. Input'!$FL$15:$FL$67,"&gt;="&amp;F77))&lt;E77,F77&lt;&gt;0),"Leaver",IFERROR(Z77/U77,0))</f>
        <v>0</v>
      </c>
      <c r="AB77" s="166">
        <f>IF(AND(LARGE('Sch A. Input'!$FL$15:$FL$67,COUNTIF('Sch A. Input'!$FL$15:$FL$67,"&gt;="&amp;F77))&lt;E77,F77&lt;&gt;0),"Leaver",Q77-Z77)</f>
        <v>0</v>
      </c>
      <c r="AC77" s="94">
        <f t="shared" si="14"/>
        <v>0</v>
      </c>
      <c r="BK77" s="2"/>
      <c r="BL77" s="2"/>
      <c r="CI77"/>
    </row>
    <row r="78" spans="2:87" x14ac:dyDescent="0.25">
      <c r="B78" s="70" t="str">
        <f>IF('Sch A. Input'!B76="","",'Sch A. Input'!B76)</f>
        <v/>
      </c>
      <c r="C78" s="75" t="str">
        <f>IF('Sch A. Input'!C76="","",'Sch A. Input'!C76)</f>
        <v/>
      </c>
      <c r="D78" s="71" t="str">
        <f>IF('Sch A. Input'!D76="","",'Sch A. Input'!D76)</f>
        <v/>
      </c>
      <c r="E78" s="71">
        <f>'Sch A. Input'!E76</f>
        <v>43548</v>
      </c>
      <c r="F78" s="71">
        <f>'Sch A. Input'!F76</f>
        <v>0</v>
      </c>
      <c r="G78" s="218">
        <f>SUMIFS('Sch A. Input'!H76:FJ76,'Sch A. Input'!$H$13:$FJ$13,$L$11,'Sch A. Input'!$H$14:$FJ$14,"Recurring")</f>
        <v>0</v>
      </c>
      <c r="H78" s="218">
        <f>SUMIFS('Sch A. Input'!H76:FJ76,'Sch A. Input'!$H$13:$FJ$13,$L$11,'Sch A. Input'!$H$14:$FJ$14,"One-time")</f>
        <v>0</v>
      </c>
      <c r="I78" s="219">
        <f t="shared" si="6"/>
        <v>0</v>
      </c>
      <c r="J78" s="220">
        <f>SUMIFS('Sch A. Input'!H76:FJ76,'Sch A. Input'!$H$14:$FJ$14,"Recurring",'Sch A. Input'!$H$13:$FJ$13,"&lt;="&amp;'Sch D. Workings'!$L$11)</f>
        <v>0</v>
      </c>
      <c r="K78" s="220">
        <f>SUMIFS('Sch A. Input'!H76:FJ76,'Sch A. Input'!$H$14:$FJ$14,"One-time",'Sch A. Input'!$H$13:$FJ$13,"&lt;="&amp;'Sch D. Workings'!$L$11)</f>
        <v>0</v>
      </c>
      <c r="L78" s="221">
        <f t="shared" si="7"/>
        <v>0</v>
      </c>
      <c r="M78" s="220">
        <f t="shared" si="8"/>
        <v>0</v>
      </c>
      <c r="N78" s="220">
        <f t="shared" si="9"/>
        <v>0</v>
      </c>
      <c r="O78" s="249">
        <f t="shared" si="10"/>
        <v>0</v>
      </c>
      <c r="P78" s="258">
        <f t="shared" si="11"/>
        <v>0</v>
      </c>
      <c r="Q78" s="223">
        <f t="shared" si="12"/>
        <v>0</v>
      </c>
      <c r="R78" s="97">
        <f t="shared" si="13"/>
        <v>0</v>
      </c>
      <c r="S78" s="229">
        <f>IF(AND(LARGE('Sch A. Input'!$FL$15:$FL$67,COUNTIF('Sch A. Input'!$FL$15:$FL$67,"&gt;="&amp;F78))&lt;E78,F78&lt;&gt;0),"Leaver",J78-G78)</f>
        <v>0</v>
      </c>
      <c r="T78" s="229">
        <f>IF(AND(LARGE('Sch A. Input'!$FL$15:$FL$67,COUNTIF('Sch A. Input'!$FL$15:$FL$67,"&gt;="&amp;F78))&lt;E78,F78&lt;&gt;0),"Leaver",K78-H78)</f>
        <v>0</v>
      </c>
      <c r="U78" s="230">
        <f>IF(AND(LARGE('Sch A. Input'!$FL$15:$FL$67,COUNTIF('Sch A. Input'!$FL$15:$FL$67,"&gt;="&amp;F78))&lt;E78,F78&lt;&gt;0),"Leaver",L78-I78)</f>
        <v>0</v>
      </c>
      <c r="V78" s="230">
        <f>IF(AND(LARGE('Sch A. Input'!$FL$15:$FL$67,COUNTIF('Sch A. Input'!$FL$15:$FL$67,"&gt;="&amp;F78))&lt;E78,F78&lt;&gt;0),"Leaver",IFERROR(S78/X78*$M$9,0))</f>
        <v>0</v>
      </c>
      <c r="W78" s="230">
        <f>IF(AND(LARGE('Sch A. Input'!$FL$15:$FL$67,COUNTIF('Sch A. Input'!$FL$15:$FL$67,"&gt;="&amp;F78))&lt;E78,F78&lt;&gt;0),"Leaver",V78+T78)</f>
        <v>0</v>
      </c>
      <c r="X78" s="254">
        <f>IF(AND(LARGE('Sch A. Input'!$FL$15:$FL$67,COUNTIF('Sch A. Input'!$FL$15:$FL$67,"&gt;="&amp;F78))&lt;E78,F78&lt;&gt;0),"Leaver",IF(OR(D78="",D78&gt;$L$11,($L$11-7)&lt;$K$9),0,(E78+1-D78)/7-1))</f>
        <v>0</v>
      </c>
      <c r="Y78" s="255">
        <f>IF(AND(LARGE('Sch A. Input'!$FL$15:$FL$67,COUNTIF('Sch A. Input'!$FL$15:$FL$67,"&gt;="&amp;F78))&lt;E78,F78&lt;&gt;0),"Leaver",IFERROR(IF((S78/$X78*$M$9+T78)&gt;900000,"YES","NO"),0))</f>
        <v>0</v>
      </c>
      <c r="Z78" s="217">
        <f>IF(AND(LARGE('Sch A. Input'!$FL$15:$FL$67,COUNTIF('Sch A. Input'!$FL$15:$FL$67,"&gt;="&amp;F78))&lt;E78,F78&lt;&gt;0),"Leaver",IFERROR(IF(Y78="Yes",MIN($U78*(74000/900000),74000),(SUMPRODUCT(--((MIN(W78,900000))&gt;$C$9:$C$12),((MIN(W78,900000))-$C$9:$C$12),$H$9:$H$12))-((1-(X78/$M$9))*(SUMPRODUCT(--((MIN(V78,900000))&gt;$C$9:$C$12),((MIN(V78,900000))-$C$9:$C$12),$H$9:$H$12)))),0))</f>
        <v>0</v>
      </c>
      <c r="AA78" s="165">
        <f>IF(AND(LARGE('Sch A. Input'!$FL$15:$FL$67,COUNTIF('Sch A. Input'!$FL$15:$FL$67,"&gt;="&amp;F78))&lt;E78,F78&lt;&gt;0),"Leaver",IFERROR(Z78/U78,0))</f>
        <v>0</v>
      </c>
      <c r="AB78" s="166">
        <f>IF(AND(LARGE('Sch A. Input'!$FL$15:$FL$67,COUNTIF('Sch A. Input'!$FL$15:$FL$67,"&gt;="&amp;F78))&lt;E78,F78&lt;&gt;0),"Leaver",Q78-Z78)</f>
        <v>0</v>
      </c>
      <c r="AC78" s="94">
        <f t="shared" si="14"/>
        <v>0</v>
      </c>
      <c r="BK78" s="2"/>
      <c r="BL78" s="2"/>
      <c r="CI78"/>
    </row>
    <row r="79" spans="2:87" x14ac:dyDescent="0.25">
      <c r="B79" s="70" t="str">
        <f>IF('Sch A. Input'!B77="","",'Sch A. Input'!B77)</f>
        <v/>
      </c>
      <c r="C79" s="75" t="str">
        <f>IF('Sch A. Input'!C77="","",'Sch A. Input'!C77)</f>
        <v/>
      </c>
      <c r="D79" s="71" t="str">
        <f>IF('Sch A. Input'!D77="","",'Sch A. Input'!D77)</f>
        <v/>
      </c>
      <c r="E79" s="71">
        <f>'Sch A. Input'!E77</f>
        <v>43548</v>
      </c>
      <c r="F79" s="71">
        <f>'Sch A. Input'!F77</f>
        <v>0</v>
      </c>
      <c r="G79" s="218">
        <f>SUMIFS('Sch A. Input'!H77:FJ77,'Sch A. Input'!$H$13:$FJ$13,$L$11,'Sch A. Input'!$H$14:$FJ$14,"Recurring")</f>
        <v>0</v>
      </c>
      <c r="H79" s="218">
        <f>SUMIFS('Sch A. Input'!H77:FJ77,'Sch A. Input'!$H$13:$FJ$13,$L$11,'Sch A. Input'!$H$14:$FJ$14,"One-time")</f>
        <v>0</v>
      </c>
      <c r="I79" s="219">
        <f t="shared" si="6"/>
        <v>0</v>
      </c>
      <c r="J79" s="220">
        <f>SUMIFS('Sch A. Input'!H77:FJ77,'Sch A. Input'!$H$14:$FJ$14,"Recurring",'Sch A. Input'!$H$13:$FJ$13,"&lt;="&amp;'Sch D. Workings'!$L$11)</f>
        <v>0</v>
      </c>
      <c r="K79" s="220">
        <f>SUMIFS('Sch A. Input'!H77:FJ77,'Sch A. Input'!$H$14:$FJ$14,"One-time",'Sch A. Input'!$H$13:$FJ$13,"&lt;="&amp;'Sch D. Workings'!$L$11)</f>
        <v>0</v>
      </c>
      <c r="L79" s="221">
        <f t="shared" si="7"/>
        <v>0</v>
      </c>
      <c r="M79" s="220">
        <f t="shared" si="8"/>
        <v>0</v>
      </c>
      <c r="N79" s="220">
        <f t="shared" si="9"/>
        <v>0</v>
      </c>
      <c r="O79" s="249">
        <f t="shared" si="10"/>
        <v>0</v>
      </c>
      <c r="P79" s="258">
        <f t="shared" si="11"/>
        <v>0</v>
      </c>
      <c r="Q79" s="223">
        <f t="shared" si="12"/>
        <v>0</v>
      </c>
      <c r="R79" s="97">
        <f t="shared" si="13"/>
        <v>0</v>
      </c>
      <c r="S79" s="229">
        <f>IF(AND(LARGE('Sch A. Input'!$FL$15:$FL$67,COUNTIF('Sch A. Input'!$FL$15:$FL$67,"&gt;="&amp;F79))&lt;E79,F79&lt;&gt;0),"Leaver",J79-G79)</f>
        <v>0</v>
      </c>
      <c r="T79" s="229">
        <f>IF(AND(LARGE('Sch A. Input'!$FL$15:$FL$67,COUNTIF('Sch A. Input'!$FL$15:$FL$67,"&gt;="&amp;F79))&lt;E79,F79&lt;&gt;0),"Leaver",K79-H79)</f>
        <v>0</v>
      </c>
      <c r="U79" s="230">
        <f>IF(AND(LARGE('Sch A. Input'!$FL$15:$FL$67,COUNTIF('Sch A. Input'!$FL$15:$FL$67,"&gt;="&amp;F79))&lt;E79,F79&lt;&gt;0),"Leaver",L79-I79)</f>
        <v>0</v>
      </c>
      <c r="V79" s="230">
        <f>IF(AND(LARGE('Sch A. Input'!$FL$15:$FL$67,COUNTIF('Sch A. Input'!$FL$15:$FL$67,"&gt;="&amp;F79))&lt;E79,F79&lt;&gt;0),"Leaver",IFERROR(S79/X79*$M$9,0))</f>
        <v>0</v>
      </c>
      <c r="W79" s="230">
        <f>IF(AND(LARGE('Sch A. Input'!$FL$15:$FL$67,COUNTIF('Sch A. Input'!$FL$15:$FL$67,"&gt;="&amp;F79))&lt;E79,F79&lt;&gt;0),"Leaver",V79+T79)</f>
        <v>0</v>
      </c>
      <c r="X79" s="254">
        <f>IF(AND(LARGE('Sch A. Input'!$FL$15:$FL$67,COUNTIF('Sch A. Input'!$FL$15:$FL$67,"&gt;="&amp;F79))&lt;E79,F79&lt;&gt;0),"Leaver",IF(OR(D79="",D79&gt;$L$11,($L$11-7)&lt;$K$9),0,(E79+1-D79)/7-1))</f>
        <v>0</v>
      </c>
      <c r="Y79" s="255">
        <f>IF(AND(LARGE('Sch A. Input'!$FL$15:$FL$67,COUNTIF('Sch A. Input'!$FL$15:$FL$67,"&gt;="&amp;F79))&lt;E79,F79&lt;&gt;0),"Leaver",IFERROR(IF((S79/$X79*$M$9+T79)&gt;900000,"YES","NO"),0))</f>
        <v>0</v>
      </c>
      <c r="Z79" s="217">
        <f>IF(AND(LARGE('Sch A. Input'!$FL$15:$FL$67,COUNTIF('Sch A. Input'!$FL$15:$FL$67,"&gt;="&amp;F79))&lt;E79,F79&lt;&gt;0),"Leaver",IFERROR(IF(Y79="Yes",MIN($U79*(74000/900000),74000),(SUMPRODUCT(--((MIN(W79,900000))&gt;$C$9:$C$12),((MIN(W79,900000))-$C$9:$C$12),$H$9:$H$12))-((1-(X79/$M$9))*(SUMPRODUCT(--((MIN(V79,900000))&gt;$C$9:$C$12),((MIN(V79,900000))-$C$9:$C$12),$H$9:$H$12)))),0))</f>
        <v>0</v>
      </c>
      <c r="AA79" s="165">
        <f>IF(AND(LARGE('Sch A. Input'!$FL$15:$FL$67,COUNTIF('Sch A. Input'!$FL$15:$FL$67,"&gt;="&amp;F79))&lt;E79,F79&lt;&gt;0),"Leaver",IFERROR(Z79/U79,0))</f>
        <v>0</v>
      </c>
      <c r="AB79" s="166">
        <f>IF(AND(LARGE('Sch A. Input'!$FL$15:$FL$67,COUNTIF('Sch A. Input'!$FL$15:$FL$67,"&gt;="&amp;F79))&lt;E79,F79&lt;&gt;0),"Leaver",Q79-Z79)</f>
        <v>0</v>
      </c>
      <c r="AC79" s="94">
        <f t="shared" si="14"/>
        <v>0</v>
      </c>
      <c r="BK79" s="2"/>
      <c r="BL79" s="2"/>
      <c r="CI79"/>
    </row>
    <row r="80" spans="2:87" x14ac:dyDescent="0.25">
      <c r="B80" s="70" t="str">
        <f>IF('Sch A. Input'!B78="","",'Sch A. Input'!B78)</f>
        <v/>
      </c>
      <c r="C80" s="75" t="str">
        <f>IF('Sch A. Input'!C78="","",'Sch A. Input'!C78)</f>
        <v/>
      </c>
      <c r="D80" s="71" t="str">
        <f>IF('Sch A. Input'!D78="","",'Sch A. Input'!D78)</f>
        <v/>
      </c>
      <c r="E80" s="71">
        <f>'Sch A. Input'!E78</f>
        <v>43548</v>
      </c>
      <c r="F80" s="71">
        <f>'Sch A. Input'!F78</f>
        <v>0</v>
      </c>
      <c r="G80" s="218">
        <f>SUMIFS('Sch A. Input'!H78:FJ78,'Sch A. Input'!$H$13:$FJ$13,$L$11,'Sch A. Input'!$H$14:$FJ$14,"Recurring")</f>
        <v>0</v>
      </c>
      <c r="H80" s="218">
        <f>SUMIFS('Sch A. Input'!H78:FJ78,'Sch A. Input'!$H$13:$FJ$13,$L$11,'Sch A. Input'!$H$14:$FJ$14,"One-time")</f>
        <v>0</v>
      </c>
      <c r="I80" s="219">
        <f t="shared" si="6"/>
        <v>0</v>
      </c>
      <c r="J80" s="220">
        <f>SUMIFS('Sch A. Input'!H78:FJ78,'Sch A. Input'!$H$14:$FJ$14,"Recurring",'Sch A. Input'!$H$13:$FJ$13,"&lt;="&amp;'Sch D. Workings'!$L$11)</f>
        <v>0</v>
      </c>
      <c r="K80" s="220">
        <f>SUMIFS('Sch A. Input'!H78:FJ78,'Sch A. Input'!$H$14:$FJ$14,"One-time",'Sch A. Input'!$H$13:$FJ$13,"&lt;="&amp;'Sch D. Workings'!$L$11)</f>
        <v>0</v>
      </c>
      <c r="L80" s="221">
        <f t="shared" si="7"/>
        <v>0</v>
      </c>
      <c r="M80" s="220">
        <f t="shared" si="8"/>
        <v>0</v>
      </c>
      <c r="N80" s="220">
        <f t="shared" si="9"/>
        <v>0</v>
      </c>
      <c r="O80" s="249">
        <f t="shared" si="10"/>
        <v>0</v>
      </c>
      <c r="P80" s="258">
        <f t="shared" si="11"/>
        <v>0</v>
      </c>
      <c r="Q80" s="223">
        <f t="shared" si="12"/>
        <v>0</v>
      </c>
      <c r="R80" s="97">
        <f t="shared" si="13"/>
        <v>0</v>
      </c>
      <c r="S80" s="229">
        <f>IF(AND(LARGE('Sch A. Input'!$FL$15:$FL$67,COUNTIF('Sch A. Input'!$FL$15:$FL$67,"&gt;="&amp;F80))&lt;E80,F80&lt;&gt;0),"Leaver",J80-G80)</f>
        <v>0</v>
      </c>
      <c r="T80" s="229">
        <f>IF(AND(LARGE('Sch A. Input'!$FL$15:$FL$67,COUNTIF('Sch A. Input'!$FL$15:$FL$67,"&gt;="&amp;F80))&lt;E80,F80&lt;&gt;0),"Leaver",K80-H80)</f>
        <v>0</v>
      </c>
      <c r="U80" s="230">
        <f>IF(AND(LARGE('Sch A. Input'!$FL$15:$FL$67,COUNTIF('Sch A. Input'!$FL$15:$FL$67,"&gt;="&amp;F80))&lt;E80,F80&lt;&gt;0),"Leaver",L80-I80)</f>
        <v>0</v>
      </c>
      <c r="V80" s="230">
        <f>IF(AND(LARGE('Sch A. Input'!$FL$15:$FL$67,COUNTIF('Sch A. Input'!$FL$15:$FL$67,"&gt;="&amp;F80))&lt;E80,F80&lt;&gt;0),"Leaver",IFERROR(S80/X80*$M$9,0))</f>
        <v>0</v>
      </c>
      <c r="W80" s="230">
        <f>IF(AND(LARGE('Sch A. Input'!$FL$15:$FL$67,COUNTIF('Sch A. Input'!$FL$15:$FL$67,"&gt;="&amp;F80))&lt;E80,F80&lt;&gt;0),"Leaver",V80+T80)</f>
        <v>0</v>
      </c>
      <c r="X80" s="254">
        <f>IF(AND(LARGE('Sch A. Input'!$FL$15:$FL$67,COUNTIF('Sch A. Input'!$FL$15:$FL$67,"&gt;="&amp;F80))&lt;E80,F80&lt;&gt;0),"Leaver",IF(OR(D80="",D80&gt;$L$11,($L$11-7)&lt;$K$9),0,(E80+1-D80)/7-1))</f>
        <v>0</v>
      </c>
      <c r="Y80" s="255">
        <f>IF(AND(LARGE('Sch A. Input'!$FL$15:$FL$67,COUNTIF('Sch A. Input'!$FL$15:$FL$67,"&gt;="&amp;F80))&lt;E80,F80&lt;&gt;0),"Leaver",IFERROR(IF((S80/$X80*$M$9+T80)&gt;900000,"YES","NO"),0))</f>
        <v>0</v>
      </c>
      <c r="Z80" s="217">
        <f>IF(AND(LARGE('Sch A. Input'!$FL$15:$FL$67,COUNTIF('Sch A. Input'!$FL$15:$FL$67,"&gt;="&amp;F80))&lt;E80,F80&lt;&gt;0),"Leaver",IFERROR(IF(Y80="Yes",MIN($U80*(74000/900000),74000),(SUMPRODUCT(--((MIN(W80,900000))&gt;$C$9:$C$12),((MIN(W80,900000))-$C$9:$C$12),$H$9:$H$12))-((1-(X80/$M$9))*(SUMPRODUCT(--((MIN(V80,900000))&gt;$C$9:$C$12),((MIN(V80,900000))-$C$9:$C$12),$H$9:$H$12)))),0))</f>
        <v>0</v>
      </c>
      <c r="AA80" s="165">
        <f>IF(AND(LARGE('Sch A. Input'!$FL$15:$FL$67,COUNTIF('Sch A. Input'!$FL$15:$FL$67,"&gt;="&amp;F80))&lt;E80,F80&lt;&gt;0),"Leaver",IFERROR(Z80/U80,0))</f>
        <v>0</v>
      </c>
      <c r="AB80" s="166">
        <f>IF(AND(LARGE('Sch A. Input'!$FL$15:$FL$67,COUNTIF('Sch A. Input'!$FL$15:$FL$67,"&gt;="&amp;F80))&lt;E80,F80&lt;&gt;0),"Leaver",Q80-Z80)</f>
        <v>0</v>
      </c>
      <c r="AC80" s="94">
        <f t="shared" si="14"/>
        <v>0</v>
      </c>
      <c r="BK80" s="2"/>
      <c r="BL80" s="2"/>
      <c r="CI80"/>
    </row>
    <row r="81" spans="2:87" x14ac:dyDescent="0.25">
      <c r="B81" s="70" t="str">
        <f>IF('Sch A. Input'!B79="","",'Sch A. Input'!B79)</f>
        <v/>
      </c>
      <c r="C81" s="75" t="str">
        <f>IF('Sch A. Input'!C79="","",'Sch A. Input'!C79)</f>
        <v/>
      </c>
      <c r="D81" s="71" t="str">
        <f>IF('Sch A. Input'!D79="","",'Sch A. Input'!D79)</f>
        <v/>
      </c>
      <c r="E81" s="71">
        <f>'Sch A. Input'!E79</f>
        <v>43548</v>
      </c>
      <c r="F81" s="71">
        <f>'Sch A. Input'!F79</f>
        <v>0</v>
      </c>
      <c r="G81" s="218">
        <f>SUMIFS('Sch A. Input'!H79:FJ79,'Sch A. Input'!$H$13:$FJ$13,$L$11,'Sch A. Input'!$H$14:$FJ$14,"Recurring")</f>
        <v>0</v>
      </c>
      <c r="H81" s="218">
        <f>SUMIFS('Sch A. Input'!H79:FJ79,'Sch A. Input'!$H$13:$FJ$13,$L$11,'Sch A. Input'!$H$14:$FJ$14,"One-time")</f>
        <v>0</v>
      </c>
      <c r="I81" s="219">
        <f t="shared" si="6"/>
        <v>0</v>
      </c>
      <c r="J81" s="220">
        <f>SUMIFS('Sch A. Input'!H79:FJ79,'Sch A. Input'!$H$14:$FJ$14,"Recurring",'Sch A. Input'!$H$13:$FJ$13,"&lt;="&amp;'Sch D. Workings'!$L$11)</f>
        <v>0</v>
      </c>
      <c r="K81" s="220">
        <f>SUMIFS('Sch A. Input'!H79:FJ79,'Sch A. Input'!$H$14:$FJ$14,"One-time",'Sch A. Input'!$H$13:$FJ$13,"&lt;="&amp;'Sch D. Workings'!$L$11)</f>
        <v>0</v>
      </c>
      <c r="L81" s="221">
        <f t="shared" si="7"/>
        <v>0</v>
      </c>
      <c r="M81" s="220">
        <f t="shared" si="8"/>
        <v>0</v>
      </c>
      <c r="N81" s="220">
        <f t="shared" si="9"/>
        <v>0</v>
      </c>
      <c r="O81" s="249">
        <f t="shared" si="10"/>
        <v>0</v>
      </c>
      <c r="P81" s="258">
        <f t="shared" si="11"/>
        <v>0</v>
      </c>
      <c r="Q81" s="223">
        <f t="shared" si="12"/>
        <v>0</v>
      </c>
      <c r="R81" s="97">
        <f t="shared" si="13"/>
        <v>0</v>
      </c>
      <c r="S81" s="229">
        <f>IF(AND(LARGE('Sch A. Input'!$FL$15:$FL$67,COUNTIF('Sch A. Input'!$FL$15:$FL$67,"&gt;="&amp;F81))&lt;E81,F81&lt;&gt;0),"Leaver",J81-G81)</f>
        <v>0</v>
      </c>
      <c r="T81" s="229">
        <f>IF(AND(LARGE('Sch A. Input'!$FL$15:$FL$67,COUNTIF('Sch A. Input'!$FL$15:$FL$67,"&gt;="&amp;F81))&lt;E81,F81&lt;&gt;0),"Leaver",K81-H81)</f>
        <v>0</v>
      </c>
      <c r="U81" s="230">
        <f>IF(AND(LARGE('Sch A. Input'!$FL$15:$FL$67,COUNTIF('Sch A. Input'!$FL$15:$FL$67,"&gt;="&amp;F81))&lt;E81,F81&lt;&gt;0),"Leaver",L81-I81)</f>
        <v>0</v>
      </c>
      <c r="V81" s="230">
        <f>IF(AND(LARGE('Sch A. Input'!$FL$15:$FL$67,COUNTIF('Sch A. Input'!$FL$15:$FL$67,"&gt;="&amp;F81))&lt;E81,F81&lt;&gt;0),"Leaver",IFERROR(S81/X81*$M$9,0))</f>
        <v>0</v>
      </c>
      <c r="W81" s="230">
        <f>IF(AND(LARGE('Sch A. Input'!$FL$15:$FL$67,COUNTIF('Sch A. Input'!$FL$15:$FL$67,"&gt;="&amp;F81))&lt;E81,F81&lt;&gt;0),"Leaver",V81+T81)</f>
        <v>0</v>
      </c>
      <c r="X81" s="254">
        <f>IF(AND(LARGE('Sch A. Input'!$FL$15:$FL$67,COUNTIF('Sch A. Input'!$FL$15:$FL$67,"&gt;="&amp;F81))&lt;E81,F81&lt;&gt;0),"Leaver",IF(OR(D81="",D81&gt;$L$11,($L$11-7)&lt;$K$9),0,(E81+1-D81)/7-1))</f>
        <v>0</v>
      </c>
      <c r="Y81" s="255">
        <f>IF(AND(LARGE('Sch A. Input'!$FL$15:$FL$67,COUNTIF('Sch A. Input'!$FL$15:$FL$67,"&gt;="&amp;F81))&lt;E81,F81&lt;&gt;0),"Leaver",IFERROR(IF((S81/$X81*$M$9+T81)&gt;900000,"YES","NO"),0))</f>
        <v>0</v>
      </c>
      <c r="Z81" s="217">
        <f>IF(AND(LARGE('Sch A. Input'!$FL$15:$FL$67,COUNTIF('Sch A. Input'!$FL$15:$FL$67,"&gt;="&amp;F81))&lt;E81,F81&lt;&gt;0),"Leaver",IFERROR(IF(Y81="Yes",MIN($U81*(74000/900000),74000),(SUMPRODUCT(--((MIN(W81,900000))&gt;$C$9:$C$12),((MIN(W81,900000))-$C$9:$C$12),$H$9:$H$12))-((1-(X81/$M$9))*(SUMPRODUCT(--((MIN(V81,900000))&gt;$C$9:$C$12),((MIN(V81,900000))-$C$9:$C$12),$H$9:$H$12)))),0))</f>
        <v>0</v>
      </c>
      <c r="AA81" s="165">
        <f>IF(AND(LARGE('Sch A. Input'!$FL$15:$FL$67,COUNTIF('Sch A. Input'!$FL$15:$FL$67,"&gt;="&amp;F81))&lt;E81,F81&lt;&gt;0),"Leaver",IFERROR(Z81/U81,0))</f>
        <v>0</v>
      </c>
      <c r="AB81" s="166">
        <f>IF(AND(LARGE('Sch A. Input'!$FL$15:$FL$67,COUNTIF('Sch A. Input'!$FL$15:$FL$67,"&gt;="&amp;F81))&lt;E81,F81&lt;&gt;0),"Leaver",Q81-Z81)</f>
        <v>0</v>
      </c>
      <c r="AC81" s="94">
        <f t="shared" si="14"/>
        <v>0</v>
      </c>
      <c r="BK81" s="2"/>
      <c r="BL81" s="2"/>
      <c r="CI81"/>
    </row>
    <row r="82" spans="2:87" x14ac:dyDescent="0.25">
      <c r="B82" s="70" t="str">
        <f>IF('Sch A. Input'!B80="","",'Sch A. Input'!B80)</f>
        <v/>
      </c>
      <c r="C82" s="75" t="str">
        <f>IF('Sch A. Input'!C80="","",'Sch A. Input'!C80)</f>
        <v/>
      </c>
      <c r="D82" s="71" t="str">
        <f>IF('Sch A. Input'!D80="","",'Sch A. Input'!D80)</f>
        <v/>
      </c>
      <c r="E82" s="71">
        <f>'Sch A. Input'!E80</f>
        <v>43548</v>
      </c>
      <c r="F82" s="71">
        <f>'Sch A. Input'!F80</f>
        <v>0</v>
      </c>
      <c r="G82" s="218">
        <f>SUMIFS('Sch A. Input'!H80:FJ80,'Sch A. Input'!$H$13:$FJ$13,$L$11,'Sch A. Input'!$H$14:$FJ$14,"Recurring")</f>
        <v>0</v>
      </c>
      <c r="H82" s="218">
        <f>SUMIFS('Sch A. Input'!H80:FJ80,'Sch A. Input'!$H$13:$FJ$13,$L$11,'Sch A. Input'!$H$14:$FJ$14,"One-time")</f>
        <v>0</v>
      </c>
      <c r="I82" s="219">
        <f t="shared" ref="I82:I116" si="15">SUM(G82:H82)</f>
        <v>0</v>
      </c>
      <c r="J82" s="220">
        <f>SUMIFS('Sch A. Input'!H80:FJ80,'Sch A. Input'!$H$14:$FJ$14,"Recurring",'Sch A. Input'!$H$13:$FJ$13,"&lt;="&amp;'Sch D. Workings'!$L$11)</f>
        <v>0</v>
      </c>
      <c r="K82" s="220">
        <f>SUMIFS('Sch A. Input'!H80:FJ80,'Sch A. Input'!$H$14:$FJ$14,"One-time",'Sch A. Input'!$H$13:$FJ$13,"&lt;="&amp;'Sch D. Workings'!$L$11)</f>
        <v>0</v>
      </c>
      <c r="L82" s="221">
        <f t="shared" ref="L82:L116" si="16">SUM(J82:K82)</f>
        <v>0</v>
      </c>
      <c r="M82" s="220">
        <f t="shared" ref="M82:M116" si="17">+IFERROR(J82/$O82*$M$9,0)</f>
        <v>0</v>
      </c>
      <c r="N82" s="220">
        <f t="shared" ref="N82:N116" si="18">M82+K82</f>
        <v>0</v>
      </c>
      <c r="O82" s="249">
        <f t="shared" ref="O82:O116" si="19">IF(OR(D82="",D82&gt;$L$11),0,IF(AND(F82&lt;E82,F82&gt;0),((F82+1-D82)/7),(((E82+1-D82)/7))))</f>
        <v>0</v>
      </c>
      <c r="P82" s="258">
        <f t="shared" ref="P82:P116" si="20">IFERROR(IF((J82/$O82*$M$9+K82)&gt;900000,"YES","NO"),0)</f>
        <v>0</v>
      </c>
      <c r="Q82" s="223">
        <f t="shared" ref="Q82:Q116" si="21">IFERROR(IF(P82="YES",MIN(L82*74000/900000,74000),((SUMPRODUCT(--((MIN(N82,900000))&gt;$C$9:$C$12),((MIN(N82,900000))-$C$9:$C$12),$H$9:$H$12))-((1-O82/$M$9)*((SUMPRODUCT(--((MIN(M82,900000))&gt;$C$9:$C$12),((MIN(M82,900000))-$C$9:$C$12),$H$9:$H$12)))))),0)</f>
        <v>0</v>
      </c>
      <c r="R82" s="97">
        <f t="shared" ref="R82:R116" si="22">IFERROR(Q82/L82,0)</f>
        <v>0</v>
      </c>
      <c r="S82" s="229">
        <f>IF(AND(LARGE('Sch A. Input'!$FL$15:$FL$67,COUNTIF('Sch A. Input'!$FL$15:$FL$67,"&gt;="&amp;F82))&lt;E82,F82&lt;&gt;0),"Leaver",J82-G82)</f>
        <v>0</v>
      </c>
      <c r="T82" s="229">
        <f>IF(AND(LARGE('Sch A. Input'!$FL$15:$FL$67,COUNTIF('Sch A. Input'!$FL$15:$FL$67,"&gt;="&amp;F82))&lt;E82,F82&lt;&gt;0),"Leaver",K82-H82)</f>
        <v>0</v>
      </c>
      <c r="U82" s="230">
        <f>IF(AND(LARGE('Sch A. Input'!$FL$15:$FL$67,COUNTIF('Sch A. Input'!$FL$15:$FL$67,"&gt;="&amp;F82))&lt;E82,F82&lt;&gt;0),"Leaver",L82-I82)</f>
        <v>0</v>
      </c>
      <c r="V82" s="230">
        <f>IF(AND(LARGE('Sch A. Input'!$FL$15:$FL$67,COUNTIF('Sch A. Input'!$FL$15:$FL$67,"&gt;="&amp;F82))&lt;E82,F82&lt;&gt;0),"Leaver",IFERROR(S82/X82*$M$9,0))</f>
        <v>0</v>
      </c>
      <c r="W82" s="230">
        <f>IF(AND(LARGE('Sch A. Input'!$FL$15:$FL$67,COUNTIF('Sch A. Input'!$FL$15:$FL$67,"&gt;="&amp;F82))&lt;E82,F82&lt;&gt;0),"Leaver",V82+T82)</f>
        <v>0</v>
      </c>
      <c r="X82" s="254">
        <f>IF(AND(LARGE('Sch A. Input'!$FL$15:$FL$67,COUNTIF('Sch A. Input'!$FL$15:$FL$67,"&gt;="&amp;F82))&lt;E82,F82&lt;&gt;0),"Leaver",IF(OR(D82="",D82&gt;$L$11,($L$11-7)&lt;$K$9),0,(E82+1-D82)/7-1))</f>
        <v>0</v>
      </c>
      <c r="Y82" s="255">
        <f>IF(AND(LARGE('Sch A. Input'!$FL$15:$FL$67,COUNTIF('Sch A. Input'!$FL$15:$FL$67,"&gt;="&amp;F82))&lt;E82,F82&lt;&gt;0),"Leaver",IFERROR(IF((S82/$X82*$M$9+T82)&gt;900000,"YES","NO"),0))</f>
        <v>0</v>
      </c>
      <c r="Z82" s="217">
        <f>IF(AND(LARGE('Sch A. Input'!$FL$15:$FL$67,COUNTIF('Sch A. Input'!$FL$15:$FL$67,"&gt;="&amp;F82))&lt;E82,F82&lt;&gt;0),"Leaver",IFERROR(IF(Y82="Yes",MIN($U82*(74000/900000),74000),(SUMPRODUCT(--((MIN(W82,900000))&gt;$C$9:$C$12),((MIN(W82,900000))-$C$9:$C$12),$H$9:$H$12))-((1-(X82/$M$9))*(SUMPRODUCT(--((MIN(V82,900000))&gt;$C$9:$C$12),((MIN(V82,900000))-$C$9:$C$12),$H$9:$H$12)))),0))</f>
        <v>0</v>
      </c>
      <c r="AA82" s="165">
        <f>IF(AND(LARGE('Sch A. Input'!$FL$15:$FL$67,COUNTIF('Sch A. Input'!$FL$15:$FL$67,"&gt;="&amp;F82))&lt;E82,F82&lt;&gt;0),"Leaver",IFERROR(Z82/U82,0))</f>
        <v>0</v>
      </c>
      <c r="AB82" s="166">
        <f>IF(AND(LARGE('Sch A. Input'!$FL$15:$FL$67,COUNTIF('Sch A. Input'!$FL$15:$FL$67,"&gt;="&amp;F82))&lt;E82,F82&lt;&gt;0),"Leaver",Q82-Z82)</f>
        <v>0</v>
      </c>
      <c r="AC82" s="94">
        <f t="shared" ref="AC82:AC116" si="23">+IFERROR(AB82/I82,0)</f>
        <v>0</v>
      </c>
      <c r="BK82" s="2"/>
      <c r="BL82" s="2"/>
      <c r="CI82"/>
    </row>
    <row r="83" spans="2:87" x14ac:dyDescent="0.25">
      <c r="B83" s="70" t="str">
        <f>IF('Sch A. Input'!B81="","",'Sch A. Input'!B81)</f>
        <v/>
      </c>
      <c r="C83" s="75" t="str">
        <f>IF('Sch A. Input'!C81="","",'Sch A. Input'!C81)</f>
        <v/>
      </c>
      <c r="D83" s="71" t="str">
        <f>IF('Sch A. Input'!D81="","",'Sch A. Input'!D81)</f>
        <v/>
      </c>
      <c r="E83" s="71">
        <f>'Sch A. Input'!E81</f>
        <v>43548</v>
      </c>
      <c r="F83" s="71">
        <f>'Sch A. Input'!F81</f>
        <v>0</v>
      </c>
      <c r="G83" s="218">
        <f>SUMIFS('Sch A. Input'!H81:FJ81,'Sch A. Input'!$H$13:$FJ$13,$L$11,'Sch A. Input'!$H$14:$FJ$14,"Recurring")</f>
        <v>0</v>
      </c>
      <c r="H83" s="218">
        <f>SUMIFS('Sch A. Input'!H81:FJ81,'Sch A. Input'!$H$13:$FJ$13,$L$11,'Sch A. Input'!$H$14:$FJ$14,"One-time")</f>
        <v>0</v>
      </c>
      <c r="I83" s="219">
        <f t="shared" si="15"/>
        <v>0</v>
      </c>
      <c r="J83" s="220">
        <f>SUMIFS('Sch A. Input'!H81:FJ81,'Sch A. Input'!$H$14:$FJ$14,"Recurring",'Sch A. Input'!$H$13:$FJ$13,"&lt;="&amp;'Sch D. Workings'!$L$11)</f>
        <v>0</v>
      </c>
      <c r="K83" s="220">
        <f>SUMIFS('Sch A. Input'!H81:FJ81,'Sch A. Input'!$H$14:$FJ$14,"One-time",'Sch A. Input'!$H$13:$FJ$13,"&lt;="&amp;'Sch D. Workings'!$L$11)</f>
        <v>0</v>
      </c>
      <c r="L83" s="221">
        <f t="shared" si="16"/>
        <v>0</v>
      </c>
      <c r="M83" s="220">
        <f t="shared" si="17"/>
        <v>0</v>
      </c>
      <c r="N83" s="220">
        <f t="shared" si="18"/>
        <v>0</v>
      </c>
      <c r="O83" s="249">
        <f t="shared" si="19"/>
        <v>0</v>
      </c>
      <c r="P83" s="258">
        <f t="shared" si="20"/>
        <v>0</v>
      </c>
      <c r="Q83" s="223">
        <f t="shared" si="21"/>
        <v>0</v>
      </c>
      <c r="R83" s="97">
        <f t="shared" si="22"/>
        <v>0</v>
      </c>
      <c r="S83" s="229">
        <f>IF(AND(LARGE('Sch A. Input'!$FL$15:$FL$67,COUNTIF('Sch A. Input'!$FL$15:$FL$67,"&gt;="&amp;F83))&lt;E83,F83&lt;&gt;0),"Leaver",J83-G83)</f>
        <v>0</v>
      </c>
      <c r="T83" s="229">
        <f>IF(AND(LARGE('Sch A. Input'!$FL$15:$FL$67,COUNTIF('Sch A. Input'!$FL$15:$FL$67,"&gt;="&amp;F83))&lt;E83,F83&lt;&gt;0),"Leaver",K83-H83)</f>
        <v>0</v>
      </c>
      <c r="U83" s="230">
        <f>IF(AND(LARGE('Sch A. Input'!$FL$15:$FL$67,COUNTIF('Sch A. Input'!$FL$15:$FL$67,"&gt;="&amp;F83))&lt;E83,F83&lt;&gt;0),"Leaver",L83-I83)</f>
        <v>0</v>
      </c>
      <c r="V83" s="230">
        <f>IF(AND(LARGE('Sch A. Input'!$FL$15:$FL$67,COUNTIF('Sch A. Input'!$FL$15:$FL$67,"&gt;="&amp;F83))&lt;E83,F83&lt;&gt;0),"Leaver",IFERROR(S83/X83*$M$9,0))</f>
        <v>0</v>
      </c>
      <c r="W83" s="230">
        <f>IF(AND(LARGE('Sch A. Input'!$FL$15:$FL$67,COUNTIF('Sch A. Input'!$FL$15:$FL$67,"&gt;="&amp;F83))&lt;E83,F83&lt;&gt;0),"Leaver",V83+T83)</f>
        <v>0</v>
      </c>
      <c r="X83" s="254">
        <f>IF(AND(LARGE('Sch A. Input'!$FL$15:$FL$67,COUNTIF('Sch A. Input'!$FL$15:$FL$67,"&gt;="&amp;F83))&lt;E83,F83&lt;&gt;0),"Leaver",IF(OR(D83="",D83&gt;$L$11,($L$11-7)&lt;$K$9),0,(E83+1-D83)/7-1))</f>
        <v>0</v>
      </c>
      <c r="Y83" s="255">
        <f>IF(AND(LARGE('Sch A. Input'!$FL$15:$FL$67,COUNTIF('Sch A. Input'!$FL$15:$FL$67,"&gt;="&amp;F83))&lt;E83,F83&lt;&gt;0),"Leaver",IFERROR(IF((S83/$X83*$M$9+T83)&gt;900000,"YES","NO"),0))</f>
        <v>0</v>
      </c>
      <c r="Z83" s="217">
        <f>IF(AND(LARGE('Sch A. Input'!$FL$15:$FL$67,COUNTIF('Sch A. Input'!$FL$15:$FL$67,"&gt;="&amp;F83))&lt;E83,F83&lt;&gt;0),"Leaver",IFERROR(IF(Y83="Yes",MIN($U83*(74000/900000),74000),(SUMPRODUCT(--((MIN(W83,900000))&gt;$C$9:$C$12),((MIN(W83,900000))-$C$9:$C$12),$H$9:$H$12))-((1-(X83/$M$9))*(SUMPRODUCT(--((MIN(V83,900000))&gt;$C$9:$C$12),((MIN(V83,900000))-$C$9:$C$12),$H$9:$H$12)))),0))</f>
        <v>0</v>
      </c>
      <c r="AA83" s="165">
        <f>IF(AND(LARGE('Sch A. Input'!$FL$15:$FL$67,COUNTIF('Sch A. Input'!$FL$15:$FL$67,"&gt;="&amp;F83))&lt;E83,F83&lt;&gt;0),"Leaver",IFERROR(Z83/U83,0))</f>
        <v>0</v>
      </c>
      <c r="AB83" s="166">
        <f>IF(AND(LARGE('Sch A. Input'!$FL$15:$FL$67,COUNTIF('Sch A. Input'!$FL$15:$FL$67,"&gt;="&amp;F83))&lt;E83,F83&lt;&gt;0),"Leaver",Q83-Z83)</f>
        <v>0</v>
      </c>
      <c r="AC83" s="94">
        <f t="shared" si="23"/>
        <v>0</v>
      </c>
      <c r="BK83" s="2"/>
      <c r="BL83" s="2"/>
      <c r="CI83"/>
    </row>
    <row r="84" spans="2:87" x14ac:dyDescent="0.25">
      <c r="B84" s="70" t="str">
        <f>IF('Sch A. Input'!B82="","",'Sch A. Input'!B82)</f>
        <v/>
      </c>
      <c r="C84" s="75" t="str">
        <f>IF('Sch A. Input'!C82="","",'Sch A. Input'!C82)</f>
        <v/>
      </c>
      <c r="D84" s="71" t="str">
        <f>IF('Sch A. Input'!D82="","",'Sch A. Input'!D82)</f>
        <v/>
      </c>
      <c r="E84" s="71">
        <f>'Sch A. Input'!E82</f>
        <v>43548</v>
      </c>
      <c r="F84" s="71">
        <f>'Sch A. Input'!F82</f>
        <v>0</v>
      </c>
      <c r="G84" s="218">
        <f>SUMIFS('Sch A. Input'!H82:FJ82,'Sch A. Input'!$H$13:$FJ$13,$L$11,'Sch A. Input'!$H$14:$FJ$14,"Recurring")</f>
        <v>0</v>
      </c>
      <c r="H84" s="218">
        <f>SUMIFS('Sch A. Input'!H82:FJ82,'Sch A. Input'!$H$13:$FJ$13,$L$11,'Sch A. Input'!$H$14:$FJ$14,"One-time")</f>
        <v>0</v>
      </c>
      <c r="I84" s="219">
        <f t="shared" si="15"/>
        <v>0</v>
      </c>
      <c r="J84" s="220">
        <f>SUMIFS('Sch A. Input'!H82:FJ82,'Sch A. Input'!$H$14:$FJ$14,"Recurring",'Sch A. Input'!$H$13:$FJ$13,"&lt;="&amp;'Sch D. Workings'!$L$11)</f>
        <v>0</v>
      </c>
      <c r="K84" s="220">
        <f>SUMIFS('Sch A. Input'!H82:FJ82,'Sch A. Input'!$H$14:$FJ$14,"One-time",'Sch A. Input'!$H$13:$FJ$13,"&lt;="&amp;'Sch D. Workings'!$L$11)</f>
        <v>0</v>
      </c>
      <c r="L84" s="221">
        <f t="shared" si="16"/>
        <v>0</v>
      </c>
      <c r="M84" s="220">
        <f t="shared" si="17"/>
        <v>0</v>
      </c>
      <c r="N84" s="220">
        <f t="shared" si="18"/>
        <v>0</v>
      </c>
      <c r="O84" s="249">
        <f t="shared" si="19"/>
        <v>0</v>
      </c>
      <c r="P84" s="258">
        <f t="shared" si="20"/>
        <v>0</v>
      </c>
      <c r="Q84" s="223">
        <f t="shared" si="21"/>
        <v>0</v>
      </c>
      <c r="R84" s="97">
        <f t="shared" si="22"/>
        <v>0</v>
      </c>
      <c r="S84" s="229">
        <f>IF(AND(LARGE('Sch A. Input'!$FL$15:$FL$67,COUNTIF('Sch A. Input'!$FL$15:$FL$67,"&gt;="&amp;F84))&lt;E84,F84&lt;&gt;0),"Leaver",J84-G84)</f>
        <v>0</v>
      </c>
      <c r="T84" s="229">
        <f>IF(AND(LARGE('Sch A. Input'!$FL$15:$FL$67,COUNTIF('Sch A. Input'!$FL$15:$FL$67,"&gt;="&amp;F84))&lt;E84,F84&lt;&gt;0),"Leaver",K84-H84)</f>
        <v>0</v>
      </c>
      <c r="U84" s="230">
        <f>IF(AND(LARGE('Sch A. Input'!$FL$15:$FL$67,COUNTIF('Sch A. Input'!$FL$15:$FL$67,"&gt;="&amp;F84))&lt;E84,F84&lt;&gt;0),"Leaver",L84-I84)</f>
        <v>0</v>
      </c>
      <c r="V84" s="230">
        <f>IF(AND(LARGE('Sch A. Input'!$FL$15:$FL$67,COUNTIF('Sch A. Input'!$FL$15:$FL$67,"&gt;="&amp;F84))&lt;E84,F84&lt;&gt;0),"Leaver",IFERROR(S84/X84*$M$9,0))</f>
        <v>0</v>
      </c>
      <c r="W84" s="230">
        <f>IF(AND(LARGE('Sch A. Input'!$FL$15:$FL$67,COUNTIF('Sch A. Input'!$FL$15:$FL$67,"&gt;="&amp;F84))&lt;E84,F84&lt;&gt;0),"Leaver",V84+T84)</f>
        <v>0</v>
      </c>
      <c r="X84" s="254">
        <f>IF(AND(LARGE('Sch A. Input'!$FL$15:$FL$67,COUNTIF('Sch A. Input'!$FL$15:$FL$67,"&gt;="&amp;F84))&lt;E84,F84&lt;&gt;0),"Leaver",IF(OR(D84="",D84&gt;$L$11,($L$11-7)&lt;$K$9),0,(E84+1-D84)/7-1))</f>
        <v>0</v>
      </c>
      <c r="Y84" s="255">
        <f>IF(AND(LARGE('Sch A. Input'!$FL$15:$FL$67,COUNTIF('Sch A. Input'!$FL$15:$FL$67,"&gt;="&amp;F84))&lt;E84,F84&lt;&gt;0),"Leaver",IFERROR(IF((S84/$X84*$M$9+T84)&gt;900000,"YES","NO"),0))</f>
        <v>0</v>
      </c>
      <c r="Z84" s="217">
        <f>IF(AND(LARGE('Sch A. Input'!$FL$15:$FL$67,COUNTIF('Sch A. Input'!$FL$15:$FL$67,"&gt;="&amp;F84))&lt;E84,F84&lt;&gt;0),"Leaver",IFERROR(IF(Y84="Yes",MIN($U84*(74000/900000),74000),(SUMPRODUCT(--((MIN(W84,900000))&gt;$C$9:$C$12),((MIN(W84,900000))-$C$9:$C$12),$H$9:$H$12))-((1-(X84/$M$9))*(SUMPRODUCT(--((MIN(V84,900000))&gt;$C$9:$C$12),((MIN(V84,900000))-$C$9:$C$12),$H$9:$H$12)))),0))</f>
        <v>0</v>
      </c>
      <c r="AA84" s="165">
        <f>IF(AND(LARGE('Sch A. Input'!$FL$15:$FL$67,COUNTIF('Sch A. Input'!$FL$15:$FL$67,"&gt;="&amp;F84))&lt;E84,F84&lt;&gt;0),"Leaver",IFERROR(Z84/U84,0))</f>
        <v>0</v>
      </c>
      <c r="AB84" s="166">
        <f>IF(AND(LARGE('Sch A. Input'!$FL$15:$FL$67,COUNTIF('Sch A. Input'!$FL$15:$FL$67,"&gt;="&amp;F84))&lt;E84,F84&lt;&gt;0),"Leaver",Q84-Z84)</f>
        <v>0</v>
      </c>
      <c r="AC84" s="94">
        <f t="shared" si="23"/>
        <v>0</v>
      </c>
      <c r="BK84" s="2"/>
      <c r="BL84" s="2"/>
      <c r="CI84"/>
    </row>
    <row r="85" spans="2:87" x14ac:dyDescent="0.25">
      <c r="B85" s="70" t="str">
        <f>IF('Sch A. Input'!B83="","",'Sch A. Input'!B83)</f>
        <v/>
      </c>
      <c r="C85" s="75" t="str">
        <f>IF('Sch A. Input'!C83="","",'Sch A. Input'!C83)</f>
        <v/>
      </c>
      <c r="D85" s="71" t="str">
        <f>IF('Sch A. Input'!D83="","",'Sch A. Input'!D83)</f>
        <v/>
      </c>
      <c r="E85" s="71">
        <f>'Sch A. Input'!E83</f>
        <v>43548</v>
      </c>
      <c r="F85" s="71">
        <f>'Sch A. Input'!F83</f>
        <v>0</v>
      </c>
      <c r="G85" s="218">
        <f>SUMIFS('Sch A. Input'!H83:FJ83,'Sch A. Input'!$H$13:$FJ$13,$L$11,'Sch A. Input'!$H$14:$FJ$14,"Recurring")</f>
        <v>0</v>
      </c>
      <c r="H85" s="218">
        <f>SUMIFS('Sch A. Input'!H83:FJ83,'Sch A. Input'!$H$13:$FJ$13,$L$11,'Sch A. Input'!$H$14:$FJ$14,"One-time")</f>
        <v>0</v>
      </c>
      <c r="I85" s="219">
        <f t="shared" si="15"/>
        <v>0</v>
      </c>
      <c r="J85" s="220">
        <f>SUMIFS('Sch A. Input'!H83:FJ83,'Sch A. Input'!$H$14:$FJ$14,"Recurring",'Sch A. Input'!$H$13:$FJ$13,"&lt;="&amp;'Sch D. Workings'!$L$11)</f>
        <v>0</v>
      </c>
      <c r="K85" s="220">
        <f>SUMIFS('Sch A. Input'!H83:FJ83,'Sch A. Input'!$H$14:$FJ$14,"One-time",'Sch A. Input'!$H$13:$FJ$13,"&lt;="&amp;'Sch D. Workings'!$L$11)</f>
        <v>0</v>
      </c>
      <c r="L85" s="221">
        <f t="shared" si="16"/>
        <v>0</v>
      </c>
      <c r="M85" s="220">
        <f t="shared" si="17"/>
        <v>0</v>
      </c>
      <c r="N85" s="220">
        <f t="shared" si="18"/>
        <v>0</v>
      </c>
      <c r="O85" s="249">
        <f t="shared" si="19"/>
        <v>0</v>
      </c>
      <c r="P85" s="258">
        <f t="shared" si="20"/>
        <v>0</v>
      </c>
      <c r="Q85" s="223">
        <f t="shared" si="21"/>
        <v>0</v>
      </c>
      <c r="R85" s="97">
        <f t="shared" si="22"/>
        <v>0</v>
      </c>
      <c r="S85" s="229">
        <f>IF(AND(LARGE('Sch A. Input'!$FL$15:$FL$67,COUNTIF('Sch A. Input'!$FL$15:$FL$67,"&gt;="&amp;F85))&lt;E85,F85&lt;&gt;0),"Leaver",J85-G85)</f>
        <v>0</v>
      </c>
      <c r="T85" s="229">
        <f>IF(AND(LARGE('Sch A. Input'!$FL$15:$FL$67,COUNTIF('Sch A. Input'!$FL$15:$FL$67,"&gt;="&amp;F85))&lt;E85,F85&lt;&gt;0),"Leaver",K85-H85)</f>
        <v>0</v>
      </c>
      <c r="U85" s="230">
        <f>IF(AND(LARGE('Sch A. Input'!$FL$15:$FL$67,COUNTIF('Sch A. Input'!$FL$15:$FL$67,"&gt;="&amp;F85))&lt;E85,F85&lt;&gt;0),"Leaver",L85-I85)</f>
        <v>0</v>
      </c>
      <c r="V85" s="230">
        <f>IF(AND(LARGE('Sch A. Input'!$FL$15:$FL$67,COUNTIF('Sch A. Input'!$FL$15:$FL$67,"&gt;="&amp;F85))&lt;E85,F85&lt;&gt;0),"Leaver",IFERROR(S85/X85*$M$9,0))</f>
        <v>0</v>
      </c>
      <c r="W85" s="230">
        <f>IF(AND(LARGE('Sch A. Input'!$FL$15:$FL$67,COUNTIF('Sch A. Input'!$FL$15:$FL$67,"&gt;="&amp;F85))&lt;E85,F85&lt;&gt;0),"Leaver",V85+T85)</f>
        <v>0</v>
      </c>
      <c r="X85" s="254">
        <f>IF(AND(LARGE('Sch A. Input'!$FL$15:$FL$67,COUNTIF('Sch A. Input'!$FL$15:$FL$67,"&gt;="&amp;F85))&lt;E85,F85&lt;&gt;0),"Leaver",IF(OR(D85="",D85&gt;$L$11,($L$11-7)&lt;$K$9),0,(E85+1-D85)/7-1))</f>
        <v>0</v>
      </c>
      <c r="Y85" s="255">
        <f>IF(AND(LARGE('Sch A. Input'!$FL$15:$FL$67,COUNTIF('Sch A. Input'!$FL$15:$FL$67,"&gt;="&amp;F85))&lt;E85,F85&lt;&gt;0),"Leaver",IFERROR(IF((S85/$X85*$M$9+T85)&gt;900000,"YES","NO"),0))</f>
        <v>0</v>
      </c>
      <c r="Z85" s="217">
        <f>IF(AND(LARGE('Sch A. Input'!$FL$15:$FL$67,COUNTIF('Sch A. Input'!$FL$15:$FL$67,"&gt;="&amp;F85))&lt;E85,F85&lt;&gt;0),"Leaver",IFERROR(IF(Y85="Yes",MIN($U85*(74000/900000),74000),(SUMPRODUCT(--((MIN(W85,900000))&gt;$C$9:$C$12),((MIN(W85,900000))-$C$9:$C$12),$H$9:$H$12))-((1-(X85/$M$9))*(SUMPRODUCT(--((MIN(V85,900000))&gt;$C$9:$C$12),((MIN(V85,900000))-$C$9:$C$12),$H$9:$H$12)))),0))</f>
        <v>0</v>
      </c>
      <c r="AA85" s="165">
        <f>IF(AND(LARGE('Sch A. Input'!$FL$15:$FL$67,COUNTIF('Sch A. Input'!$FL$15:$FL$67,"&gt;="&amp;F85))&lt;E85,F85&lt;&gt;0),"Leaver",IFERROR(Z85/U85,0))</f>
        <v>0</v>
      </c>
      <c r="AB85" s="166">
        <f>IF(AND(LARGE('Sch A. Input'!$FL$15:$FL$67,COUNTIF('Sch A. Input'!$FL$15:$FL$67,"&gt;="&amp;F85))&lt;E85,F85&lt;&gt;0),"Leaver",Q85-Z85)</f>
        <v>0</v>
      </c>
      <c r="AC85" s="94">
        <f t="shared" si="23"/>
        <v>0</v>
      </c>
      <c r="BK85" s="2"/>
      <c r="BL85" s="2"/>
      <c r="CI85"/>
    </row>
    <row r="86" spans="2:87" x14ac:dyDescent="0.25">
      <c r="B86" s="70" t="str">
        <f>IF('Sch A. Input'!B84="","",'Sch A. Input'!B84)</f>
        <v/>
      </c>
      <c r="C86" s="75" t="str">
        <f>IF('Sch A. Input'!C84="","",'Sch A. Input'!C84)</f>
        <v/>
      </c>
      <c r="D86" s="71" t="str">
        <f>IF('Sch A. Input'!D84="","",'Sch A. Input'!D84)</f>
        <v/>
      </c>
      <c r="E86" s="71">
        <f>'Sch A. Input'!E84</f>
        <v>43548</v>
      </c>
      <c r="F86" s="71">
        <f>'Sch A. Input'!F84</f>
        <v>0</v>
      </c>
      <c r="G86" s="218">
        <f>SUMIFS('Sch A. Input'!H84:FJ84,'Sch A. Input'!$H$13:$FJ$13,$L$11,'Sch A. Input'!$H$14:$FJ$14,"Recurring")</f>
        <v>0</v>
      </c>
      <c r="H86" s="218">
        <f>SUMIFS('Sch A. Input'!H84:FJ84,'Sch A. Input'!$H$13:$FJ$13,$L$11,'Sch A. Input'!$H$14:$FJ$14,"One-time")</f>
        <v>0</v>
      </c>
      <c r="I86" s="219">
        <f t="shared" si="15"/>
        <v>0</v>
      </c>
      <c r="J86" s="220">
        <f>SUMIFS('Sch A. Input'!H84:FJ84,'Sch A. Input'!$H$14:$FJ$14,"Recurring",'Sch A. Input'!$H$13:$FJ$13,"&lt;="&amp;'Sch D. Workings'!$L$11)</f>
        <v>0</v>
      </c>
      <c r="K86" s="220">
        <f>SUMIFS('Sch A. Input'!H84:FJ84,'Sch A. Input'!$H$14:$FJ$14,"One-time",'Sch A. Input'!$H$13:$FJ$13,"&lt;="&amp;'Sch D. Workings'!$L$11)</f>
        <v>0</v>
      </c>
      <c r="L86" s="221">
        <f t="shared" si="16"/>
        <v>0</v>
      </c>
      <c r="M86" s="220">
        <f t="shared" si="17"/>
        <v>0</v>
      </c>
      <c r="N86" s="220">
        <f t="shared" si="18"/>
        <v>0</v>
      </c>
      <c r="O86" s="249">
        <f t="shared" si="19"/>
        <v>0</v>
      </c>
      <c r="P86" s="258">
        <f t="shared" si="20"/>
        <v>0</v>
      </c>
      <c r="Q86" s="223">
        <f t="shared" si="21"/>
        <v>0</v>
      </c>
      <c r="R86" s="97">
        <f t="shared" si="22"/>
        <v>0</v>
      </c>
      <c r="S86" s="229">
        <f>IF(AND(LARGE('Sch A. Input'!$FL$15:$FL$67,COUNTIF('Sch A. Input'!$FL$15:$FL$67,"&gt;="&amp;F86))&lt;E86,F86&lt;&gt;0),"Leaver",J86-G86)</f>
        <v>0</v>
      </c>
      <c r="T86" s="229">
        <f>IF(AND(LARGE('Sch A. Input'!$FL$15:$FL$67,COUNTIF('Sch A. Input'!$FL$15:$FL$67,"&gt;="&amp;F86))&lt;E86,F86&lt;&gt;0),"Leaver",K86-H86)</f>
        <v>0</v>
      </c>
      <c r="U86" s="230">
        <f>IF(AND(LARGE('Sch A. Input'!$FL$15:$FL$67,COUNTIF('Sch A. Input'!$FL$15:$FL$67,"&gt;="&amp;F86))&lt;E86,F86&lt;&gt;0),"Leaver",L86-I86)</f>
        <v>0</v>
      </c>
      <c r="V86" s="230">
        <f>IF(AND(LARGE('Sch A. Input'!$FL$15:$FL$67,COUNTIF('Sch A. Input'!$FL$15:$FL$67,"&gt;="&amp;F86))&lt;E86,F86&lt;&gt;0),"Leaver",IFERROR(S86/X86*$M$9,0))</f>
        <v>0</v>
      </c>
      <c r="W86" s="230">
        <f>IF(AND(LARGE('Sch A. Input'!$FL$15:$FL$67,COUNTIF('Sch A. Input'!$FL$15:$FL$67,"&gt;="&amp;F86))&lt;E86,F86&lt;&gt;0),"Leaver",V86+T86)</f>
        <v>0</v>
      </c>
      <c r="X86" s="254">
        <f>IF(AND(LARGE('Sch A. Input'!$FL$15:$FL$67,COUNTIF('Sch A. Input'!$FL$15:$FL$67,"&gt;="&amp;F86))&lt;E86,F86&lt;&gt;0),"Leaver",IF(OR(D86="",D86&gt;$L$11,($L$11-7)&lt;$K$9),0,(E86+1-D86)/7-1))</f>
        <v>0</v>
      </c>
      <c r="Y86" s="255">
        <f>IF(AND(LARGE('Sch A. Input'!$FL$15:$FL$67,COUNTIF('Sch A. Input'!$FL$15:$FL$67,"&gt;="&amp;F86))&lt;E86,F86&lt;&gt;0),"Leaver",IFERROR(IF((S86/$X86*$M$9+T86)&gt;900000,"YES","NO"),0))</f>
        <v>0</v>
      </c>
      <c r="Z86" s="217">
        <f>IF(AND(LARGE('Sch A. Input'!$FL$15:$FL$67,COUNTIF('Sch A. Input'!$FL$15:$FL$67,"&gt;="&amp;F86))&lt;E86,F86&lt;&gt;0),"Leaver",IFERROR(IF(Y86="Yes",MIN($U86*(74000/900000),74000),(SUMPRODUCT(--((MIN(W86,900000))&gt;$C$9:$C$12),((MIN(W86,900000))-$C$9:$C$12),$H$9:$H$12))-((1-(X86/$M$9))*(SUMPRODUCT(--((MIN(V86,900000))&gt;$C$9:$C$12),((MIN(V86,900000))-$C$9:$C$12),$H$9:$H$12)))),0))</f>
        <v>0</v>
      </c>
      <c r="AA86" s="165">
        <f>IF(AND(LARGE('Sch A. Input'!$FL$15:$FL$67,COUNTIF('Sch A. Input'!$FL$15:$FL$67,"&gt;="&amp;F86))&lt;E86,F86&lt;&gt;0),"Leaver",IFERROR(Z86/U86,0))</f>
        <v>0</v>
      </c>
      <c r="AB86" s="166">
        <f>IF(AND(LARGE('Sch A. Input'!$FL$15:$FL$67,COUNTIF('Sch A. Input'!$FL$15:$FL$67,"&gt;="&amp;F86))&lt;E86,F86&lt;&gt;0),"Leaver",Q86-Z86)</f>
        <v>0</v>
      </c>
      <c r="AC86" s="94">
        <f t="shared" si="23"/>
        <v>0</v>
      </c>
      <c r="BK86" s="2"/>
      <c r="BL86" s="2"/>
      <c r="CI86"/>
    </row>
    <row r="87" spans="2:87" x14ac:dyDescent="0.25">
      <c r="B87" s="70" t="str">
        <f>IF('Sch A. Input'!B85="","",'Sch A. Input'!B85)</f>
        <v/>
      </c>
      <c r="C87" s="75" t="str">
        <f>IF('Sch A. Input'!C85="","",'Sch A. Input'!C85)</f>
        <v/>
      </c>
      <c r="D87" s="71" t="str">
        <f>IF('Sch A. Input'!D85="","",'Sch A. Input'!D85)</f>
        <v/>
      </c>
      <c r="E87" s="71">
        <f>'Sch A. Input'!E85</f>
        <v>43548</v>
      </c>
      <c r="F87" s="71">
        <f>'Sch A. Input'!F85</f>
        <v>0</v>
      </c>
      <c r="G87" s="218">
        <f>SUMIFS('Sch A. Input'!H85:FJ85,'Sch A. Input'!$H$13:$FJ$13,$L$11,'Sch A. Input'!$H$14:$FJ$14,"Recurring")</f>
        <v>0</v>
      </c>
      <c r="H87" s="218">
        <f>SUMIFS('Sch A. Input'!H85:FJ85,'Sch A. Input'!$H$13:$FJ$13,$L$11,'Sch A. Input'!$H$14:$FJ$14,"One-time")</f>
        <v>0</v>
      </c>
      <c r="I87" s="219">
        <f t="shared" si="15"/>
        <v>0</v>
      </c>
      <c r="J87" s="220">
        <f>SUMIFS('Sch A. Input'!H85:FJ85,'Sch A. Input'!$H$14:$FJ$14,"Recurring",'Sch A. Input'!$H$13:$FJ$13,"&lt;="&amp;'Sch D. Workings'!$L$11)</f>
        <v>0</v>
      </c>
      <c r="K87" s="220">
        <f>SUMIFS('Sch A. Input'!H85:FJ85,'Sch A. Input'!$H$14:$FJ$14,"One-time",'Sch A. Input'!$H$13:$FJ$13,"&lt;="&amp;'Sch D. Workings'!$L$11)</f>
        <v>0</v>
      </c>
      <c r="L87" s="221">
        <f t="shared" si="16"/>
        <v>0</v>
      </c>
      <c r="M87" s="220">
        <f t="shared" si="17"/>
        <v>0</v>
      </c>
      <c r="N87" s="220">
        <f t="shared" si="18"/>
        <v>0</v>
      </c>
      <c r="O87" s="249">
        <f t="shared" si="19"/>
        <v>0</v>
      </c>
      <c r="P87" s="258">
        <f t="shared" si="20"/>
        <v>0</v>
      </c>
      <c r="Q87" s="223">
        <f t="shared" si="21"/>
        <v>0</v>
      </c>
      <c r="R87" s="97">
        <f t="shared" si="22"/>
        <v>0</v>
      </c>
      <c r="S87" s="229">
        <f>IF(AND(LARGE('Sch A. Input'!$FL$15:$FL$67,COUNTIF('Sch A. Input'!$FL$15:$FL$67,"&gt;="&amp;F87))&lt;E87,F87&lt;&gt;0),"Leaver",J87-G87)</f>
        <v>0</v>
      </c>
      <c r="T87" s="229">
        <f>IF(AND(LARGE('Sch A. Input'!$FL$15:$FL$67,COUNTIF('Sch A. Input'!$FL$15:$FL$67,"&gt;="&amp;F87))&lt;E87,F87&lt;&gt;0),"Leaver",K87-H87)</f>
        <v>0</v>
      </c>
      <c r="U87" s="230">
        <f>IF(AND(LARGE('Sch A. Input'!$FL$15:$FL$67,COUNTIF('Sch A. Input'!$FL$15:$FL$67,"&gt;="&amp;F87))&lt;E87,F87&lt;&gt;0),"Leaver",L87-I87)</f>
        <v>0</v>
      </c>
      <c r="V87" s="230">
        <f>IF(AND(LARGE('Sch A. Input'!$FL$15:$FL$67,COUNTIF('Sch A. Input'!$FL$15:$FL$67,"&gt;="&amp;F87))&lt;E87,F87&lt;&gt;0),"Leaver",IFERROR(S87/X87*$M$9,0))</f>
        <v>0</v>
      </c>
      <c r="W87" s="230">
        <f>IF(AND(LARGE('Sch A. Input'!$FL$15:$FL$67,COUNTIF('Sch A. Input'!$FL$15:$FL$67,"&gt;="&amp;F87))&lt;E87,F87&lt;&gt;0),"Leaver",V87+T87)</f>
        <v>0</v>
      </c>
      <c r="X87" s="254">
        <f>IF(AND(LARGE('Sch A. Input'!$FL$15:$FL$67,COUNTIF('Sch A. Input'!$FL$15:$FL$67,"&gt;="&amp;F87))&lt;E87,F87&lt;&gt;0),"Leaver",IF(OR(D87="",D87&gt;$L$11,($L$11-7)&lt;$K$9),0,(E87+1-D87)/7-1))</f>
        <v>0</v>
      </c>
      <c r="Y87" s="255">
        <f>IF(AND(LARGE('Sch A. Input'!$FL$15:$FL$67,COUNTIF('Sch A. Input'!$FL$15:$FL$67,"&gt;="&amp;F87))&lt;E87,F87&lt;&gt;0),"Leaver",IFERROR(IF((S87/$X87*$M$9+T87)&gt;900000,"YES","NO"),0))</f>
        <v>0</v>
      </c>
      <c r="Z87" s="217">
        <f>IF(AND(LARGE('Sch A. Input'!$FL$15:$FL$67,COUNTIF('Sch A. Input'!$FL$15:$FL$67,"&gt;="&amp;F87))&lt;E87,F87&lt;&gt;0),"Leaver",IFERROR(IF(Y87="Yes",MIN($U87*(74000/900000),74000),(SUMPRODUCT(--((MIN(W87,900000))&gt;$C$9:$C$12),((MIN(W87,900000))-$C$9:$C$12),$H$9:$H$12))-((1-(X87/$M$9))*(SUMPRODUCT(--((MIN(V87,900000))&gt;$C$9:$C$12),((MIN(V87,900000))-$C$9:$C$12),$H$9:$H$12)))),0))</f>
        <v>0</v>
      </c>
      <c r="AA87" s="165">
        <f>IF(AND(LARGE('Sch A. Input'!$FL$15:$FL$67,COUNTIF('Sch A. Input'!$FL$15:$FL$67,"&gt;="&amp;F87))&lt;E87,F87&lt;&gt;0),"Leaver",IFERROR(Z87/U87,0))</f>
        <v>0</v>
      </c>
      <c r="AB87" s="166">
        <f>IF(AND(LARGE('Sch A. Input'!$FL$15:$FL$67,COUNTIF('Sch A. Input'!$FL$15:$FL$67,"&gt;="&amp;F87))&lt;E87,F87&lt;&gt;0),"Leaver",Q87-Z87)</f>
        <v>0</v>
      </c>
      <c r="AC87" s="94">
        <f t="shared" si="23"/>
        <v>0</v>
      </c>
      <c r="BK87" s="2"/>
      <c r="BL87" s="2"/>
      <c r="CI87"/>
    </row>
    <row r="88" spans="2:87" x14ac:dyDescent="0.25">
      <c r="B88" s="70" t="str">
        <f>IF('Sch A. Input'!B86="","",'Sch A. Input'!B86)</f>
        <v/>
      </c>
      <c r="C88" s="75" t="str">
        <f>IF('Sch A. Input'!C86="","",'Sch A. Input'!C86)</f>
        <v/>
      </c>
      <c r="D88" s="71" t="str">
        <f>IF('Sch A. Input'!D86="","",'Sch A. Input'!D86)</f>
        <v/>
      </c>
      <c r="E88" s="71">
        <f>'Sch A. Input'!E86</f>
        <v>43548</v>
      </c>
      <c r="F88" s="71">
        <f>'Sch A. Input'!F86</f>
        <v>0</v>
      </c>
      <c r="G88" s="218">
        <f>SUMIFS('Sch A. Input'!H86:FJ86,'Sch A. Input'!$H$13:$FJ$13,$L$11,'Sch A. Input'!$H$14:$FJ$14,"Recurring")</f>
        <v>0</v>
      </c>
      <c r="H88" s="218">
        <f>SUMIFS('Sch A. Input'!H86:FJ86,'Sch A. Input'!$H$13:$FJ$13,$L$11,'Sch A. Input'!$H$14:$FJ$14,"One-time")</f>
        <v>0</v>
      </c>
      <c r="I88" s="219">
        <f t="shared" si="15"/>
        <v>0</v>
      </c>
      <c r="J88" s="220">
        <f>SUMIFS('Sch A. Input'!H86:FJ86,'Sch A. Input'!$H$14:$FJ$14,"Recurring",'Sch A. Input'!$H$13:$FJ$13,"&lt;="&amp;'Sch D. Workings'!$L$11)</f>
        <v>0</v>
      </c>
      <c r="K88" s="220">
        <f>SUMIFS('Sch A. Input'!H86:FJ86,'Sch A. Input'!$H$14:$FJ$14,"One-time",'Sch A. Input'!$H$13:$FJ$13,"&lt;="&amp;'Sch D. Workings'!$L$11)</f>
        <v>0</v>
      </c>
      <c r="L88" s="221">
        <f t="shared" si="16"/>
        <v>0</v>
      </c>
      <c r="M88" s="220">
        <f t="shared" si="17"/>
        <v>0</v>
      </c>
      <c r="N88" s="220">
        <f t="shared" si="18"/>
        <v>0</v>
      </c>
      <c r="O88" s="249">
        <f t="shared" si="19"/>
        <v>0</v>
      </c>
      <c r="P88" s="258">
        <f t="shared" si="20"/>
        <v>0</v>
      </c>
      <c r="Q88" s="223">
        <f t="shared" si="21"/>
        <v>0</v>
      </c>
      <c r="R88" s="97">
        <f t="shared" si="22"/>
        <v>0</v>
      </c>
      <c r="S88" s="229">
        <f>IF(AND(LARGE('Sch A. Input'!$FL$15:$FL$67,COUNTIF('Sch A. Input'!$FL$15:$FL$67,"&gt;="&amp;F88))&lt;E88,F88&lt;&gt;0),"Leaver",J88-G88)</f>
        <v>0</v>
      </c>
      <c r="T88" s="229">
        <f>IF(AND(LARGE('Sch A. Input'!$FL$15:$FL$67,COUNTIF('Sch A. Input'!$FL$15:$FL$67,"&gt;="&amp;F88))&lt;E88,F88&lt;&gt;0),"Leaver",K88-H88)</f>
        <v>0</v>
      </c>
      <c r="U88" s="230">
        <f>IF(AND(LARGE('Sch A. Input'!$FL$15:$FL$67,COUNTIF('Sch A. Input'!$FL$15:$FL$67,"&gt;="&amp;F88))&lt;E88,F88&lt;&gt;0),"Leaver",L88-I88)</f>
        <v>0</v>
      </c>
      <c r="V88" s="230">
        <f>IF(AND(LARGE('Sch A. Input'!$FL$15:$FL$67,COUNTIF('Sch A. Input'!$FL$15:$FL$67,"&gt;="&amp;F88))&lt;E88,F88&lt;&gt;0),"Leaver",IFERROR(S88/X88*$M$9,0))</f>
        <v>0</v>
      </c>
      <c r="W88" s="230">
        <f>IF(AND(LARGE('Sch A. Input'!$FL$15:$FL$67,COUNTIF('Sch A. Input'!$FL$15:$FL$67,"&gt;="&amp;F88))&lt;E88,F88&lt;&gt;0),"Leaver",V88+T88)</f>
        <v>0</v>
      </c>
      <c r="X88" s="254">
        <f>IF(AND(LARGE('Sch A. Input'!$FL$15:$FL$67,COUNTIF('Sch A. Input'!$FL$15:$FL$67,"&gt;="&amp;F88))&lt;E88,F88&lt;&gt;0),"Leaver",IF(OR(D88="",D88&gt;$L$11,($L$11-7)&lt;$K$9),0,(E88+1-D88)/7-1))</f>
        <v>0</v>
      </c>
      <c r="Y88" s="255">
        <f>IF(AND(LARGE('Sch A. Input'!$FL$15:$FL$67,COUNTIF('Sch A. Input'!$FL$15:$FL$67,"&gt;="&amp;F88))&lt;E88,F88&lt;&gt;0),"Leaver",IFERROR(IF((S88/$X88*$M$9+T88)&gt;900000,"YES","NO"),0))</f>
        <v>0</v>
      </c>
      <c r="Z88" s="217">
        <f>IF(AND(LARGE('Sch A. Input'!$FL$15:$FL$67,COUNTIF('Sch A. Input'!$FL$15:$FL$67,"&gt;="&amp;F88))&lt;E88,F88&lt;&gt;0),"Leaver",IFERROR(IF(Y88="Yes",MIN($U88*(74000/900000),74000),(SUMPRODUCT(--((MIN(W88,900000))&gt;$C$9:$C$12),((MIN(W88,900000))-$C$9:$C$12),$H$9:$H$12))-((1-(X88/$M$9))*(SUMPRODUCT(--((MIN(V88,900000))&gt;$C$9:$C$12),((MIN(V88,900000))-$C$9:$C$12),$H$9:$H$12)))),0))</f>
        <v>0</v>
      </c>
      <c r="AA88" s="165">
        <f>IF(AND(LARGE('Sch A. Input'!$FL$15:$FL$67,COUNTIF('Sch A. Input'!$FL$15:$FL$67,"&gt;="&amp;F88))&lt;E88,F88&lt;&gt;0),"Leaver",IFERROR(Z88/U88,0))</f>
        <v>0</v>
      </c>
      <c r="AB88" s="166">
        <f>IF(AND(LARGE('Sch A. Input'!$FL$15:$FL$67,COUNTIF('Sch A. Input'!$FL$15:$FL$67,"&gt;="&amp;F88))&lt;E88,F88&lt;&gt;0),"Leaver",Q88-Z88)</f>
        <v>0</v>
      </c>
      <c r="AC88" s="94">
        <f t="shared" si="23"/>
        <v>0</v>
      </c>
      <c r="BK88" s="2"/>
      <c r="BL88" s="2"/>
      <c r="CI88"/>
    </row>
    <row r="89" spans="2:87" x14ac:dyDescent="0.25">
      <c r="B89" s="70" t="str">
        <f>IF('Sch A. Input'!B87="","",'Sch A. Input'!B87)</f>
        <v/>
      </c>
      <c r="C89" s="75" t="str">
        <f>IF('Sch A. Input'!C87="","",'Sch A. Input'!C87)</f>
        <v/>
      </c>
      <c r="D89" s="71" t="str">
        <f>IF('Sch A. Input'!D87="","",'Sch A. Input'!D87)</f>
        <v/>
      </c>
      <c r="E89" s="71">
        <f>'Sch A. Input'!E87</f>
        <v>43548</v>
      </c>
      <c r="F89" s="71">
        <f>'Sch A. Input'!F87</f>
        <v>0</v>
      </c>
      <c r="G89" s="218">
        <f>SUMIFS('Sch A. Input'!H87:FJ87,'Sch A. Input'!$H$13:$FJ$13,$L$11,'Sch A. Input'!$H$14:$FJ$14,"Recurring")</f>
        <v>0</v>
      </c>
      <c r="H89" s="218">
        <f>SUMIFS('Sch A. Input'!H87:FJ87,'Sch A. Input'!$H$13:$FJ$13,$L$11,'Sch A. Input'!$H$14:$FJ$14,"One-time")</f>
        <v>0</v>
      </c>
      <c r="I89" s="219">
        <f t="shared" si="15"/>
        <v>0</v>
      </c>
      <c r="J89" s="220">
        <f>SUMIFS('Sch A. Input'!H87:FJ87,'Sch A. Input'!$H$14:$FJ$14,"Recurring",'Sch A. Input'!$H$13:$FJ$13,"&lt;="&amp;'Sch D. Workings'!$L$11)</f>
        <v>0</v>
      </c>
      <c r="K89" s="220">
        <f>SUMIFS('Sch A. Input'!H87:FJ87,'Sch A. Input'!$H$14:$FJ$14,"One-time",'Sch A. Input'!$H$13:$FJ$13,"&lt;="&amp;'Sch D. Workings'!$L$11)</f>
        <v>0</v>
      </c>
      <c r="L89" s="221">
        <f t="shared" si="16"/>
        <v>0</v>
      </c>
      <c r="M89" s="220">
        <f t="shared" si="17"/>
        <v>0</v>
      </c>
      <c r="N89" s="220">
        <f t="shared" si="18"/>
        <v>0</v>
      </c>
      <c r="O89" s="249">
        <f t="shared" si="19"/>
        <v>0</v>
      </c>
      <c r="P89" s="258">
        <f t="shared" si="20"/>
        <v>0</v>
      </c>
      <c r="Q89" s="223">
        <f t="shared" si="21"/>
        <v>0</v>
      </c>
      <c r="R89" s="97">
        <f t="shared" si="22"/>
        <v>0</v>
      </c>
      <c r="S89" s="229">
        <f>IF(AND(LARGE('Sch A. Input'!$FL$15:$FL$67,COUNTIF('Sch A. Input'!$FL$15:$FL$67,"&gt;="&amp;F89))&lt;E89,F89&lt;&gt;0),"Leaver",J89-G89)</f>
        <v>0</v>
      </c>
      <c r="T89" s="229">
        <f>IF(AND(LARGE('Sch A. Input'!$FL$15:$FL$67,COUNTIF('Sch A. Input'!$FL$15:$FL$67,"&gt;="&amp;F89))&lt;E89,F89&lt;&gt;0),"Leaver",K89-H89)</f>
        <v>0</v>
      </c>
      <c r="U89" s="230">
        <f>IF(AND(LARGE('Sch A. Input'!$FL$15:$FL$67,COUNTIF('Sch A. Input'!$FL$15:$FL$67,"&gt;="&amp;F89))&lt;E89,F89&lt;&gt;0),"Leaver",L89-I89)</f>
        <v>0</v>
      </c>
      <c r="V89" s="230">
        <f>IF(AND(LARGE('Sch A. Input'!$FL$15:$FL$67,COUNTIF('Sch A. Input'!$FL$15:$FL$67,"&gt;="&amp;F89))&lt;E89,F89&lt;&gt;0),"Leaver",IFERROR(S89/X89*$M$9,0))</f>
        <v>0</v>
      </c>
      <c r="W89" s="230">
        <f>IF(AND(LARGE('Sch A. Input'!$FL$15:$FL$67,COUNTIF('Sch A. Input'!$FL$15:$FL$67,"&gt;="&amp;F89))&lt;E89,F89&lt;&gt;0),"Leaver",V89+T89)</f>
        <v>0</v>
      </c>
      <c r="X89" s="254">
        <f>IF(AND(LARGE('Sch A. Input'!$FL$15:$FL$67,COUNTIF('Sch A. Input'!$FL$15:$FL$67,"&gt;="&amp;F89))&lt;E89,F89&lt;&gt;0),"Leaver",IF(OR(D89="",D89&gt;$L$11,($L$11-7)&lt;$K$9),0,(E89+1-D89)/7-1))</f>
        <v>0</v>
      </c>
      <c r="Y89" s="255">
        <f>IF(AND(LARGE('Sch A. Input'!$FL$15:$FL$67,COUNTIF('Sch A. Input'!$FL$15:$FL$67,"&gt;="&amp;F89))&lt;E89,F89&lt;&gt;0),"Leaver",IFERROR(IF((S89/$X89*$M$9+T89)&gt;900000,"YES","NO"),0))</f>
        <v>0</v>
      </c>
      <c r="Z89" s="217">
        <f>IF(AND(LARGE('Sch A. Input'!$FL$15:$FL$67,COUNTIF('Sch A. Input'!$FL$15:$FL$67,"&gt;="&amp;F89))&lt;E89,F89&lt;&gt;0),"Leaver",IFERROR(IF(Y89="Yes",MIN($U89*(74000/900000),74000),(SUMPRODUCT(--((MIN(W89,900000))&gt;$C$9:$C$12),((MIN(W89,900000))-$C$9:$C$12),$H$9:$H$12))-((1-(X89/$M$9))*(SUMPRODUCT(--((MIN(V89,900000))&gt;$C$9:$C$12),((MIN(V89,900000))-$C$9:$C$12),$H$9:$H$12)))),0))</f>
        <v>0</v>
      </c>
      <c r="AA89" s="165">
        <f>IF(AND(LARGE('Sch A. Input'!$FL$15:$FL$67,COUNTIF('Sch A. Input'!$FL$15:$FL$67,"&gt;="&amp;F89))&lt;E89,F89&lt;&gt;0),"Leaver",IFERROR(Z89/U89,0))</f>
        <v>0</v>
      </c>
      <c r="AB89" s="166">
        <f>IF(AND(LARGE('Sch A. Input'!$FL$15:$FL$67,COUNTIF('Sch A. Input'!$FL$15:$FL$67,"&gt;="&amp;F89))&lt;E89,F89&lt;&gt;0),"Leaver",Q89-Z89)</f>
        <v>0</v>
      </c>
      <c r="AC89" s="94">
        <f t="shared" si="23"/>
        <v>0</v>
      </c>
      <c r="BK89" s="2"/>
      <c r="BL89" s="2"/>
      <c r="CI89"/>
    </row>
    <row r="90" spans="2:87" x14ac:dyDescent="0.25">
      <c r="B90" s="70" t="str">
        <f>IF('Sch A. Input'!B88="","",'Sch A. Input'!B88)</f>
        <v/>
      </c>
      <c r="C90" s="75" t="str">
        <f>IF('Sch A. Input'!C88="","",'Sch A. Input'!C88)</f>
        <v/>
      </c>
      <c r="D90" s="71" t="str">
        <f>IF('Sch A. Input'!D88="","",'Sch A. Input'!D88)</f>
        <v/>
      </c>
      <c r="E90" s="71">
        <f>'Sch A. Input'!E88</f>
        <v>43548</v>
      </c>
      <c r="F90" s="71">
        <f>'Sch A. Input'!F88</f>
        <v>0</v>
      </c>
      <c r="G90" s="218">
        <f>SUMIFS('Sch A. Input'!H88:FJ88,'Sch A. Input'!$H$13:$FJ$13,$L$11,'Sch A. Input'!$H$14:$FJ$14,"Recurring")</f>
        <v>0</v>
      </c>
      <c r="H90" s="218">
        <f>SUMIFS('Sch A. Input'!H88:FJ88,'Sch A. Input'!$H$13:$FJ$13,$L$11,'Sch A. Input'!$H$14:$FJ$14,"One-time")</f>
        <v>0</v>
      </c>
      <c r="I90" s="219">
        <f t="shared" si="15"/>
        <v>0</v>
      </c>
      <c r="J90" s="220">
        <f>SUMIFS('Sch A. Input'!H88:FJ88,'Sch A. Input'!$H$14:$FJ$14,"Recurring",'Sch A. Input'!$H$13:$FJ$13,"&lt;="&amp;'Sch D. Workings'!$L$11)</f>
        <v>0</v>
      </c>
      <c r="K90" s="220">
        <f>SUMIFS('Sch A. Input'!H88:FJ88,'Sch A. Input'!$H$14:$FJ$14,"One-time",'Sch A. Input'!$H$13:$FJ$13,"&lt;="&amp;'Sch D. Workings'!$L$11)</f>
        <v>0</v>
      </c>
      <c r="L90" s="221">
        <f t="shared" si="16"/>
        <v>0</v>
      </c>
      <c r="M90" s="220">
        <f t="shared" si="17"/>
        <v>0</v>
      </c>
      <c r="N90" s="220">
        <f t="shared" si="18"/>
        <v>0</v>
      </c>
      <c r="O90" s="249">
        <f t="shared" si="19"/>
        <v>0</v>
      </c>
      <c r="P90" s="258">
        <f t="shared" si="20"/>
        <v>0</v>
      </c>
      <c r="Q90" s="223">
        <f t="shared" si="21"/>
        <v>0</v>
      </c>
      <c r="R90" s="97">
        <f t="shared" si="22"/>
        <v>0</v>
      </c>
      <c r="S90" s="229">
        <f>IF(AND(LARGE('Sch A. Input'!$FL$15:$FL$67,COUNTIF('Sch A. Input'!$FL$15:$FL$67,"&gt;="&amp;F90))&lt;E90,F90&lt;&gt;0),"Leaver",J90-G90)</f>
        <v>0</v>
      </c>
      <c r="T90" s="229">
        <f>IF(AND(LARGE('Sch A. Input'!$FL$15:$FL$67,COUNTIF('Sch A. Input'!$FL$15:$FL$67,"&gt;="&amp;F90))&lt;E90,F90&lt;&gt;0),"Leaver",K90-H90)</f>
        <v>0</v>
      </c>
      <c r="U90" s="230">
        <f>IF(AND(LARGE('Sch A. Input'!$FL$15:$FL$67,COUNTIF('Sch A. Input'!$FL$15:$FL$67,"&gt;="&amp;F90))&lt;E90,F90&lt;&gt;0),"Leaver",L90-I90)</f>
        <v>0</v>
      </c>
      <c r="V90" s="230">
        <f>IF(AND(LARGE('Sch A. Input'!$FL$15:$FL$67,COUNTIF('Sch A. Input'!$FL$15:$FL$67,"&gt;="&amp;F90))&lt;E90,F90&lt;&gt;0),"Leaver",IFERROR(S90/X90*$M$9,0))</f>
        <v>0</v>
      </c>
      <c r="W90" s="230">
        <f>IF(AND(LARGE('Sch A. Input'!$FL$15:$FL$67,COUNTIF('Sch A. Input'!$FL$15:$FL$67,"&gt;="&amp;F90))&lt;E90,F90&lt;&gt;0),"Leaver",V90+T90)</f>
        <v>0</v>
      </c>
      <c r="X90" s="254">
        <f>IF(AND(LARGE('Sch A. Input'!$FL$15:$FL$67,COUNTIF('Sch A. Input'!$FL$15:$FL$67,"&gt;="&amp;F90))&lt;E90,F90&lt;&gt;0),"Leaver",IF(OR(D90="",D90&gt;$L$11,($L$11-7)&lt;$K$9),0,(E90+1-D90)/7-1))</f>
        <v>0</v>
      </c>
      <c r="Y90" s="255">
        <f>IF(AND(LARGE('Sch A. Input'!$FL$15:$FL$67,COUNTIF('Sch A. Input'!$FL$15:$FL$67,"&gt;="&amp;F90))&lt;E90,F90&lt;&gt;0),"Leaver",IFERROR(IF((S90/$X90*$M$9+T90)&gt;900000,"YES","NO"),0))</f>
        <v>0</v>
      </c>
      <c r="Z90" s="217">
        <f>IF(AND(LARGE('Sch A. Input'!$FL$15:$FL$67,COUNTIF('Sch A. Input'!$FL$15:$FL$67,"&gt;="&amp;F90))&lt;E90,F90&lt;&gt;0),"Leaver",IFERROR(IF(Y90="Yes",MIN($U90*(74000/900000),74000),(SUMPRODUCT(--((MIN(W90,900000))&gt;$C$9:$C$12),((MIN(W90,900000))-$C$9:$C$12),$H$9:$H$12))-((1-(X90/$M$9))*(SUMPRODUCT(--((MIN(V90,900000))&gt;$C$9:$C$12),((MIN(V90,900000))-$C$9:$C$12),$H$9:$H$12)))),0))</f>
        <v>0</v>
      </c>
      <c r="AA90" s="165">
        <f>IF(AND(LARGE('Sch A. Input'!$FL$15:$FL$67,COUNTIF('Sch A. Input'!$FL$15:$FL$67,"&gt;="&amp;F90))&lt;E90,F90&lt;&gt;0),"Leaver",IFERROR(Z90/U90,0))</f>
        <v>0</v>
      </c>
      <c r="AB90" s="166">
        <f>IF(AND(LARGE('Sch A. Input'!$FL$15:$FL$67,COUNTIF('Sch A. Input'!$FL$15:$FL$67,"&gt;="&amp;F90))&lt;E90,F90&lt;&gt;0),"Leaver",Q90-Z90)</f>
        <v>0</v>
      </c>
      <c r="AC90" s="94">
        <f t="shared" si="23"/>
        <v>0</v>
      </c>
      <c r="BK90" s="2"/>
      <c r="BL90" s="2"/>
      <c r="CI90"/>
    </row>
    <row r="91" spans="2:87" x14ac:dyDescent="0.25">
      <c r="B91" s="70" t="str">
        <f>IF('Sch A. Input'!B89="","",'Sch A. Input'!B89)</f>
        <v/>
      </c>
      <c r="C91" s="75" t="str">
        <f>IF('Sch A. Input'!C89="","",'Sch A. Input'!C89)</f>
        <v/>
      </c>
      <c r="D91" s="71" t="str">
        <f>IF('Sch A. Input'!D89="","",'Sch A. Input'!D89)</f>
        <v/>
      </c>
      <c r="E91" s="71">
        <f>'Sch A. Input'!E89</f>
        <v>43548</v>
      </c>
      <c r="F91" s="71">
        <f>'Sch A. Input'!F89</f>
        <v>0</v>
      </c>
      <c r="G91" s="218">
        <f>SUMIFS('Sch A. Input'!H89:FJ89,'Sch A. Input'!$H$13:$FJ$13,$L$11,'Sch A. Input'!$H$14:$FJ$14,"Recurring")</f>
        <v>0</v>
      </c>
      <c r="H91" s="218">
        <f>SUMIFS('Sch A. Input'!H89:FJ89,'Sch A. Input'!$H$13:$FJ$13,$L$11,'Sch A. Input'!$H$14:$FJ$14,"One-time")</f>
        <v>0</v>
      </c>
      <c r="I91" s="219">
        <f t="shared" si="15"/>
        <v>0</v>
      </c>
      <c r="J91" s="220">
        <f>SUMIFS('Sch A. Input'!H89:FJ89,'Sch A. Input'!$H$14:$FJ$14,"Recurring",'Sch A. Input'!$H$13:$FJ$13,"&lt;="&amp;'Sch D. Workings'!$L$11)</f>
        <v>0</v>
      </c>
      <c r="K91" s="220">
        <f>SUMIFS('Sch A. Input'!H89:FJ89,'Sch A. Input'!$H$14:$FJ$14,"One-time",'Sch A. Input'!$H$13:$FJ$13,"&lt;="&amp;'Sch D. Workings'!$L$11)</f>
        <v>0</v>
      </c>
      <c r="L91" s="221">
        <f t="shared" si="16"/>
        <v>0</v>
      </c>
      <c r="M91" s="220">
        <f t="shared" si="17"/>
        <v>0</v>
      </c>
      <c r="N91" s="220">
        <f t="shared" si="18"/>
        <v>0</v>
      </c>
      <c r="O91" s="249">
        <f t="shared" si="19"/>
        <v>0</v>
      </c>
      <c r="P91" s="258">
        <f t="shared" si="20"/>
        <v>0</v>
      </c>
      <c r="Q91" s="223">
        <f t="shared" si="21"/>
        <v>0</v>
      </c>
      <c r="R91" s="97">
        <f t="shared" si="22"/>
        <v>0</v>
      </c>
      <c r="S91" s="229">
        <f>IF(AND(LARGE('Sch A. Input'!$FL$15:$FL$67,COUNTIF('Sch A. Input'!$FL$15:$FL$67,"&gt;="&amp;F91))&lt;E91,F91&lt;&gt;0),"Leaver",J91-G91)</f>
        <v>0</v>
      </c>
      <c r="T91" s="229">
        <f>IF(AND(LARGE('Sch A. Input'!$FL$15:$FL$67,COUNTIF('Sch A. Input'!$FL$15:$FL$67,"&gt;="&amp;F91))&lt;E91,F91&lt;&gt;0),"Leaver",K91-H91)</f>
        <v>0</v>
      </c>
      <c r="U91" s="230">
        <f>IF(AND(LARGE('Sch A. Input'!$FL$15:$FL$67,COUNTIF('Sch A. Input'!$FL$15:$FL$67,"&gt;="&amp;F91))&lt;E91,F91&lt;&gt;0),"Leaver",L91-I91)</f>
        <v>0</v>
      </c>
      <c r="V91" s="230">
        <f>IF(AND(LARGE('Sch A. Input'!$FL$15:$FL$67,COUNTIF('Sch A. Input'!$FL$15:$FL$67,"&gt;="&amp;F91))&lt;E91,F91&lt;&gt;0),"Leaver",IFERROR(S91/X91*$M$9,0))</f>
        <v>0</v>
      </c>
      <c r="W91" s="230">
        <f>IF(AND(LARGE('Sch A. Input'!$FL$15:$FL$67,COUNTIF('Sch A. Input'!$FL$15:$FL$67,"&gt;="&amp;F91))&lt;E91,F91&lt;&gt;0),"Leaver",V91+T91)</f>
        <v>0</v>
      </c>
      <c r="X91" s="254">
        <f>IF(AND(LARGE('Sch A. Input'!$FL$15:$FL$67,COUNTIF('Sch A. Input'!$FL$15:$FL$67,"&gt;="&amp;F91))&lt;E91,F91&lt;&gt;0),"Leaver",IF(OR(D91="",D91&gt;$L$11,($L$11-7)&lt;$K$9),0,(E91+1-D91)/7-1))</f>
        <v>0</v>
      </c>
      <c r="Y91" s="255">
        <f>IF(AND(LARGE('Sch A. Input'!$FL$15:$FL$67,COUNTIF('Sch A. Input'!$FL$15:$FL$67,"&gt;="&amp;F91))&lt;E91,F91&lt;&gt;0),"Leaver",IFERROR(IF((S91/$X91*$M$9+T91)&gt;900000,"YES","NO"),0))</f>
        <v>0</v>
      </c>
      <c r="Z91" s="217">
        <f>IF(AND(LARGE('Sch A. Input'!$FL$15:$FL$67,COUNTIF('Sch A. Input'!$FL$15:$FL$67,"&gt;="&amp;F91))&lt;E91,F91&lt;&gt;0),"Leaver",IFERROR(IF(Y91="Yes",MIN($U91*(74000/900000),74000),(SUMPRODUCT(--((MIN(W91,900000))&gt;$C$9:$C$12),((MIN(W91,900000))-$C$9:$C$12),$H$9:$H$12))-((1-(X91/$M$9))*(SUMPRODUCT(--((MIN(V91,900000))&gt;$C$9:$C$12),((MIN(V91,900000))-$C$9:$C$12),$H$9:$H$12)))),0))</f>
        <v>0</v>
      </c>
      <c r="AA91" s="165">
        <f>IF(AND(LARGE('Sch A. Input'!$FL$15:$FL$67,COUNTIF('Sch A. Input'!$FL$15:$FL$67,"&gt;="&amp;F91))&lt;E91,F91&lt;&gt;0),"Leaver",IFERROR(Z91/U91,0))</f>
        <v>0</v>
      </c>
      <c r="AB91" s="166">
        <f>IF(AND(LARGE('Sch A. Input'!$FL$15:$FL$67,COUNTIF('Sch A. Input'!$FL$15:$FL$67,"&gt;="&amp;F91))&lt;E91,F91&lt;&gt;0),"Leaver",Q91-Z91)</f>
        <v>0</v>
      </c>
      <c r="AC91" s="94">
        <f t="shared" si="23"/>
        <v>0</v>
      </c>
      <c r="BK91" s="2"/>
      <c r="BL91" s="2"/>
      <c r="CI91"/>
    </row>
    <row r="92" spans="2:87" x14ac:dyDescent="0.25">
      <c r="B92" s="70" t="str">
        <f>IF('Sch A. Input'!B90="","",'Sch A. Input'!B90)</f>
        <v/>
      </c>
      <c r="C92" s="75" t="str">
        <f>IF('Sch A. Input'!C90="","",'Sch A. Input'!C90)</f>
        <v/>
      </c>
      <c r="D92" s="71" t="str">
        <f>IF('Sch A. Input'!D90="","",'Sch A. Input'!D90)</f>
        <v/>
      </c>
      <c r="E92" s="71">
        <f>'Sch A. Input'!E90</f>
        <v>43548</v>
      </c>
      <c r="F92" s="71">
        <f>'Sch A. Input'!F90</f>
        <v>0</v>
      </c>
      <c r="G92" s="218">
        <f>SUMIFS('Sch A. Input'!H90:FJ90,'Sch A. Input'!$H$13:$FJ$13,$L$11,'Sch A. Input'!$H$14:$FJ$14,"Recurring")</f>
        <v>0</v>
      </c>
      <c r="H92" s="218">
        <f>SUMIFS('Sch A. Input'!H90:FJ90,'Sch A. Input'!$H$13:$FJ$13,$L$11,'Sch A. Input'!$H$14:$FJ$14,"One-time")</f>
        <v>0</v>
      </c>
      <c r="I92" s="219">
        <f t="shared" si="15"/>
        <v>0</v>
      </c>
      <c r="J92" s="220">
        <f>SUMIFS('Sch A. Input'!H90:FJ90,'Sch A. Input'!$H$14:$FJ$14,"Recurring",'Sch A. Input'!$H$13:$FJ$13,"&lt;="&amp;'Sch D. Workings'!$L$11)</f>
        <v>0</v>
      </c>
      <c r="K92" s="220">
        <f>SUMIFS('Sch A. Input'!H90:FJ90,'Sch A. Input'!$H$14:$FJ$14,"One-time",'Sch A. Input'!$H$13:$FJ$13,"&lt;="&amp;'Sch D. Workings'!$L$11)</f>
        <v>0</v>
      </c>
      <c r="L92" s="221">
        <f t="shared" si="16"/>
        <v>0</v>
      </c>
      <c r="M92" s="220">
        <f t="shared" si="17"/>
        <v>0</v>
      </c>
      <c r="N92" s="220">
        <f t="shared" si="18"/>
        <v>0</v>
      </c>
      <c r="O92" s="249">
        <f t="shared" si="19"/>
        <v>0</v>
      </c>
      <c r="P92" s="258">
        <f t="shared" si="20"/>
        <v>0</v>
      </c>
      <c r="Q92" s="223">
        <f t="shared" si="21"/>
        <v>0</v>
      </c>
      <c r="R92" s="97">
        <f t="shared" si="22"/>
        <v>0</v>
      </c>
      <c r="S92" s="229">
        <f>IF(AND(LARGE('Sch A. Input'!$FL$15:$FL$67,COUNTIF('Sch A. Input'!$FL$15:$FL$67,"&gt;="&amp;F92))&lt;E92,F92&lt;&gt;0),"Leaver",J92-G92)</f>
        <v>0</v>
      </c>
      <c r="T92" s="229">
        <f>IF(AND(LARGE('Sch A. Input'!$FL$15:$FL$67,COUNTIF('Sch A. Input'!$FL$15:$FL$67,"&gt;="&amp;F92))&lt;E92,F92&lt;&gt;0),"Leaver",K92-H92)</f>
        <v>0</v>
      </c>
      <c r="U92" s="230">
        <f>IF(AND(LARGE('Sch A. Input'!$FL$15:$FL$67,COUNTIF('Sch A. Input'!$FL$15:$FL$67,"&gt;="&amp;F92))&lt;E92,F92&lt;&gt;0),"Leaver",L92-I92)</f>
        <v>0</v>
      </c>
      <c r="V92" s="230">
        <f>IF(AND(LARGE('Sch A. Input'!$FL$15:$FL$67,COUNTIF('Sch A. Input'!$FL$15:$FL$67,"&gt;="&amp;F92))&lt;E92,F92&lt;&gt;0),"Leaver",IFERROR(S92/X92*$M$9,0))</f>
        <v>0</v>
      </c>
      <c r="W92" s="230">
        <f>IF(AND(LARGE('Sch A. Input'!$FL$15:$FL$67,COUNTIF('Sch A. Input'!$FL$15:$FL$67,"&gt;="&amp;F92))&lt;E92,F92&lt;&gt;0),"Leaver",V92+T92)</f>
        <v>0</v>
      </c>
      <c r="X92" s="254">
        <f>IF(AND(LARGE('Sch A. Input'!$FL$15:$FL$67,COUNTIF('Sch A. Input'!$FL$15:$FL$67,"&gt;="&amp;F92))&lt;E92,F92&lt;&gt;0),"Leaver",IF(OR(D92="",D92&gt;$L$11,($L$11-7)&lt;$K$9),0,(E92+1-D92)/7-1))</f>
        <v>0</v>
      </c>
      <c r="Y92" s="255">
        <f>IF(AND(LARGE('Sch A. Input'!$FL$15:$FL$67,COUNTIF('Sch A. Input'!$FL$15:$FL$67,"&gt;="&amp;F92))&lt;E92,F92&lt;&gt;0),"Leaver",IFERROR(IF((S92/$X92*$M$9+T92)&gt;900000,"YES","NO"),0))</f>
        <v>0</v>
      </c>
      <c r="Z92" s="217">
        <f>IF(AND(LARGE('Sch A. Input'!$FL$15:$FL$67,COUNTIF('Sch A. Input'!$FL$15:$FL$67,"&gt;="&amp;F92))&lt;E92,F92&lt;&gt;0),"Leaver",IFERROR(IF(Y92="Yes",MIN($U92*(74000/900000),74000),(SUMPRODUCT(--((MIN(W92,900000))&gt;$C$9:$C$12),((MIN(W92,900000))-$C$9:$C$12),$H$9:$H$12))-((1-(X92/$M$9))*(SUMPRODUCT(--((MIN(V92,900000))&gt;$C$9:$C$12),((MIN(V92,900000))-$C$9:$C$12),$H$9:$H$12)))),0))</f>
        <v>0</v>
      </c>
      <c r="AA92" s="165">
        <f>IF(AND(LARGE('Sch A. Input'!$FL$15:$FL$67,COUNTIF('Sch A. Input'!$FL$15:$FL$67,"&gt;="&amp;F92))&lt;E92,F92&lt;&gt;0),"Leaver",IFERROR(Z92/U92,0))</f>
        <v>0</v>
      </c>
      <c r="AB92" s="166">
        <f>IF(AND(LARGE('Sch A. Input'!$FL$15:$FL$67,COUNTIF('Sch A. Input'!$FL$15:$FL$67,"&gt;="&amp;F92))&lt;E92,F92&lt;&gt;0),"Leaver",Q92-Z92)</f>
        <v>0</v>
      </c>
      <c r="AC92" s="94">
        <f t="shared" si="23"/>
        <v>0</v>
      </c>
      <c r="BK92" s="2"/>
      <c r="BL92" s="2"/>
      <c r="CI92"/>
    </row>
    <row r="93" spans="2:87" x14ac:dyDescent="0.25">
      <c r="B93" s="70" t="str">
        <f>IF('Sch A. Input'!B91="","",'Sch A. Input'!B91)</f>
        <v/>
      </c>
      <c r="C93" s="75" t="str">
        <f>IF('Sch A. Input'!C91="","",'Sch A. Input'!C91)</f>
        <v/>
      </c>
      <c r="D93" s="71" t="str">
        <f>IF('Sch A. Input'!D91="","",'Sch A. Input'!D91)</f>
        <v/>
      </c>
      <c r="E93" s="71">
        <f>'Sch A. Input'!E91</f>
        <v>43548</v>
      </c>
      <c r="F93" s="71">
        <f>'Sch A. Input'!F91</f>
        <v>0</v>
      </c>
      <c r="G93" s="218">
        <f>SUMIFS('Sch A. Input'!H91:FJ91,'Sch A. Input'!$H$13:$FJ$13,$L$11,'Sch A. Input'!$H$14:$FJ$14,"Recurring")</f>
        <v>0</v>
      </c>
      <c r="H93" s="218">
        <f>SUMIFS('Sch A. Input'!H91:FJ91,'Sch A. Input'!$H$13:$FJ$13,$L$11,'Sch A. Input'!$H$14:$FJ$14,"One-time")</f>
        <v>0</v>
      </c>
      <c r="I93" s="219">
        <f t="shared" si="15"/>
        <v>0</v>
      </c>
      <c r="J93" s="220">
        <f>SUMIFS('Sch A. Input'!H91:FJ91,'Sch A. Input'!$H$14:$FJ$14,"Recurring",'Sch A. Input'!$H$13:$FJ$13,"&lt;="&amp;'Sch D. Workings'!$L$11)</f>
        <v>0</v>
      </c>
      <c r="K93" s="220">
        <f>SUMIFS('Sch A. Input'!H91:FJ91,'Sch A. Input'!$H$14:$FJ$14,"One-time",'Sch A. Input'!$H$13:$FJ$13,"&lt;="&amp;'Sch D. Workings'!$L$11)</f>
        <v>0</v>
      </c>
      <c r="L93" s="221">
        <f t="shared" si="16"/>
        <v>0</v>
      </c>
      <c r="M93" s="220">
        <f t="shared" si="17"/>
        <v>0</v>
      </c>
      <c r="N93" s="220">
        <f t="shared" si="18"/>
        <v>0</v>
      </c>
      <c r="O93" s="249">
        <f t="shared" si="19"/>
        <v>0</v>
      </c>
      <c r="P93" s="258">
        <f t="shared" si="20"/>
        <v>0</v>
      </c>
      <c r="Q93" s="223">
        <f t="shared" si="21"/>
        <v>0</v>
      </c>
      <c r="R93" s="97">
        <f t="shared" si="22"/>
        <v>0</v>
      </c>
      <c r="S93" s="229">
        <f>IF(AND(LARGE('Sch A. Input'!$FL$15:$FL$67,COUNTIF('Sch A. Input'!$FL$15:$FL$67,"&gt;="&amp;F93))&lt;E93,F93&lt;&gt;0),"Leaver",J93-G93)</f>
        <v>0</v>
      </c>
      <c r="T93" s="229">
        <f>IF(AND(LARGE('Sch A. Input'!$FL$15:$FL$67,COUNTIF('Sch A. Input'!$FL$15:$FL$67,"&gt;="&amp;F93))&lt;E93,F93&lt;&gt;0),"Leaver",K93-H93)</f>
        <v>0</v>
      </c>
      <c r="U93" s="230">
        <f>IF(AND(LARGE('Sch A. Input'!$FL$15:$FL$67,COUNTIF('Sch A. Input'!$FL$15:$FL$67,"&gt;="&amp;F93))&lt;E93,F93&lt;&gt;0),"Leaver",L93-I93)</f>
        <v>0</v>
      </c>
      <c r="V93" s="230">
        <f>IF(AND(LARGE('Sch A. Input'!$FL$15:$FL$67,COUNTIF('Sch A. Input'!$FL$15:$FL$67,"&gt;="&amp;F93))&lt;E93,F93&lt;&gt;0),"Leaver",IFERROR(S93/X93*$M$9,0))</f>
        <v>0</v>
      </c>
      <c r="W93" s="230">
        <f>IF(AND(LARGE('Sch A. Input'!$FL$15:$FL$67,COUNTIF('Sch A. Input'!$FL$15:$FL$67,"&gt;="&amp;F93))&lt;E93,F93&lt;&gt;0),"Leaver",V93+T93)</f>
        <v>0</v>
      </c>
      <c r="X93" s="254">
        <f>IF(AND(LARGE('Sch A. Input'!$FL$15:$FL$67,COUNTIF('Sch A. Input'!$FL$15:$FL$67,"&gt;="&amp;F93))&lt;E93,F93&lt;&gt;0),"Leaver",IF(OR(D93="",D93&gt;$L$11,($L$11-7)&lt;$K$9),0,(E93+1-D93)/7-1))</f>
        <v>0</v>
      </c>
      <c r="Y93" s="255">
        <f>IF(AND(LARGE('Sch A. Input'!$FL$15:$FL$67,COUNTIF('Sch A. Input'!$FL$15:$FL$67,"&gt;="&amp;F93))&lt;E93,F93&lt;&gt;0),"Leaver",IFERROR(IF((S93/$X93*$M$9+T93)&gt;900000,"YES","NO"),0))</f>
        <v>0</v>
      </c>
      <c r="Z93" s="217">
        <f>IF(AND(LARGE('Sch A. Input'!$FL$15:$FL$67,COUNTIF('Sch A. Input'!$FL$15:$FL$67,"&gt;="&amp;F93))&lt;E93,F93&lt;&gt;0),"Leaver",IFERROR(IF(Y93="Yes",MIN($U93*(74000/900000),74000),(SUMPRODUCT(--((MIN(W93,900000))&gt;$C$9:$C$12),((MIN(W93,900000))-$C$9:$C$12),$H$9:$H$12))-((1-(X93/$M$9))*(SUMPRODUCT(--((MIN(V93,900000))&gt;$C$9:$C$12),((MIN(V93,900000))-$C$9:$C$12),$H$9:$H$12)))),0))</f>
        <v>0</v>
      </c>
      <c r="AA93" s="165">
        <f>IF(AND(LARGE('Sch A. Input'!$FL$15:$FL$67,COUNTIF('Sch A. Input'!$FL$15:$FL$67,"&gt;="&amp;F93))&lt;E93,F93&lt;&gt;0),"Leaver",IFERROR(Z93/U93,0))</f>
        <v>0</v>
      </c>
      <c r="AB93" s="166">
        <f>IF(AND(LARGE('Sch A. Input'!$FL$15:$FL$67,COUNTIF('Sch A. Input'!$FL$15:$FL$67,"&gt;="&amp;F93))&lt;E93,F93&lt;&gt;0),"Leaver",Q93-Z93)</f>
        <v>0</v>
      </c>
      <c r="AC93" s="94">
        <f t="shared" si="23"/>
        <v>0</v>
      </c>
      <c r="BK93" s="2"/>
      <c r="BL93" s="2"/>
      <c r="CI93"/>
    </row>
    <row r="94" spans="2:87" x14ac:dyDescent="0.25">
      <c r="B94" s="70" t="str">
        <f>IF('Sch A. Input'!B92="","",'Sch A. Input'!B92)</f>
        <v/>
      </c>
      <c r="C94" s="75" t="str">
        <f>IF('Sch A. Input'!C92="","",'Sch A. Input'!C92)</f>
        <v/>
      </c>
      <c r="D94" s="71" t="str">
        <f>IF('Sch A. Input'!D92="","",'Sch A. Input'!D92)</f>
        <v/>
      </c>
      <c r="E94" s="71">
        <f>'Sch A. Input'!E92</f>
        <v>43548</v>
      </c>
      <c r="F94" s="71">
        <f>'Sch A. Input'!F92</f>
        <v>0</v>
      </c>
      <c r="G94" s="218">
        <f>SUMIFS('Sch A. Input'!H92:FJ92,'Sch A. Input'!$H$13:$FJ$13,$L$11,'Sch A. Input'!$H$14:$FJ$14,"Recurring")</f>
        <v>0</v>
      </c>
      <c r="H94" s="218">
        <f>SUMIFS('Sch A. Input'!H92:FJ92,'Sch A. Input'!$H$13:$FJ$13,$L$11,'Sch A. Input'!$H$14:$FJ$14,"One-time")</f>
        <v>0</v>
      </c>
      <c r="I94" s="219">
        <f t="shared" si="15"/>
        <v>0</v>
      </c>
      <c r="J94" s="220">
        <f>SUMIFS('Sch A. Input'!H92:FJ92,'Sch A. Input'!$H$14:$FJ$14,"Recurring",'Sch A. Input'!$H$13:$FJ$13,"&lt;="&amp;'Sch D. Workings'!$L$11)</f>
        <v>0</v>
      </c>
      <c r="K94" s="220">
        <f>SUMIFS('Sch A. Input'!H92:FJ92,'Sch A. Input'!$H$14:$FJ$14,"One-time",'Sch A. Input'!$H$13:$FJ$13,"&lt;="&amp;'Sch D. Workings'!$L$11)</f>
        <v>0</v>
      </c>
      <c r="L94" s="221">
        <f t="shared" si="16"/>
        <v>0</v>
      </c>
      <c r="M94" s="220">
        <f t="shared" si="17"/>
        <v>0</v>
      </c>
      <c r="N94" s="220">
        <f t="shared" si="18"/>
        <v>0</v>
      </c>
      <c r="O94" s="249">
        <f t="shared" si="19"/>
        <v>0</v>
      </c>
      <c r="P94" s="258">
        <f t="shared" si="20"/>
        <v>0</v>
      </c>
      <c r="Q94" s="223">
        <f t="shared" si="21"/>
        <v>0</v>
      </c>
      <c r="R94" s="97">
        <f t="shared" si="22"/>
        <v>0</v>
      </c>
      <c r="S94" s="229">
        <f>IF(AND(LARGE('Sch A. Input'!$FL$15:$FL$67,COUNTIF('Sch A. Input'!$FL$15:$FL$67,"&gt;="&amp;F94))&lt;E94,F94&lt;&gt;0),"Leaver",J94-G94)</f>
        <v>0</v>
      </c>
      <c r="T94" s="229">
        <f>IF(AND(LARGE('Sch A. Input'!$FL$15:$FL$67,COUNTIF('Sch A. Input'!$FL$15:$FL$67,"&gt;="&amp;F94))&lt;E94,F94&lt;&gt;0),"Leaver",K94-H94)</f>
        <v>0</v>
      </c>
      <c r="U94" s="230">
        <f>IF(AND(LARGE('Sch A. Input'!$FL$15:$FL$67,COUNTIF('Sch A. Input'!$FL$15:$FL$67,"&gt;="&amp;F94))&lt;E94,F94&lt;&gt;0),"Leaver",L94-I94)</f>
        <v>0</v>
      </c>
      <c r="V94" s="230">
        <f>IF(AND(LARGE('Sch A. Input'!$FL$15:$FL$67,COUNTIF('Sch A. Input'!$FL$15:$FL$67,"&gt;="&amp;F94))&lt;E94,F94&lt;&gt;0),"Leaver",IFERROR(S94/X94*$M$9,0))</f>
        <v>0</v>
      </c>
      <c r="W94" s="230">
        <f>IF(AND(LARGE('Sch A. Input'!$FL$15:$FL$67,COUNTIF('Sch A. Input'!$FL$15:$FL$67,"&gt;="&amp;F94))&lt;E94,F94&lt;&gt;0),"Leaver",V94+T94)</f>
        <v>0</v>
      </c>
      <c r="X94" s="254">
        <f>IF(AND(LARGE('Sch A. Input'!$FL$15:$FL$67,COUNTIF('Sch A. Input'!$FL$15:$FL$67,"&gt;="&amp;F94))&lt;E94,F94&lt;&gt;0),"Leaver",IF(OR(D94="",D94&gt;$L$11,($L$11-7)&lt;$K$9),0,(E94+1-D94)/7-1))</f>
        <v>0</v>
      </c>
      <c r="Y94" s="255">
        <f>IF(AND(LARGE('Sch A. Input'!$FL$15:$FL$67,COUNTIF('Sch A. Input'!$FL$15:$FL$67,"&gt;="&amp;F94))&lt;E94,F94&lt;&gt;0),"Leaver",IFERROR(IF((S94/$X94*$M$9+T94)&gt;900000,"YES","NO"),0))</f>
        <v>0</v>
      </c>
      <c r="Z94" s="217">
        <f>IF(AND(LARGE('Sch A. Input'!$FL$15:$FL$67,COUNTIF('Sch A. Input'!$FL$15:$FL$67,"&gt;="&amp;F94))&lt;E94,F94&lt;&gt;0),"Leaver",IFERROR(IF(Y94="Yes",MIN($U94*(74000/900000),74000),(SUMPRODUCT(--((MIN(W94,900000))&gt;$C$9:$C$12),((MIN(W94,900000))-$C$9:$C$12),$H$9:$H$12))-((1-(X94/$M$9))*(SUMPRODUCT(--((MIN(V94,900000))&gt;$C$9:$C$12),((MIN(V94,900000))-$C$9:$C$12),$H$9:$H$12)))),0))</f>
        <v>0</v>
      </c>
      <c r="AA94" s="165">
        <f>IF(AND(LARGE('Sch A. Input'!$FL$15:$FL$67,COUNTIF('Sch A. Input'!$FL$15:$FL$67,"&gt;="&amp;F94))&lt;E94,F94&lt;&gt;0),"Leaver",IFERROR(Z94/U94,0))</f>
        <v>0</v>
      </c>
      <c r="AB94" s="166">
        <f>IF(AND(LARGE('Sch A. Input'!$FL$15:$FL$67,COUNTIF('Sch A. Input'!$FL$15:$FL$67,"&gt;="&amp;F94))&lt;E94,F94&lt;&gt;0),"Leaver",Q94-Z94)</f>
        <v>0</v>
      </c>
      <c r="AC94" s="94">
        <f t="shared" si="23"/>
        <v>0</v>
      </c>
      <c r="BK94" s="2"/>
      <c r="BL94" s="2"/>
      <c r="CI94"/>
    </row>
    <row r="95" spans="2:87" x14ac:dyDescent="0.25">
      <c r="B95" s="70" t="str">
        <f>IF('Sch A. Input'!B93="","",'Sch A. Input'!B93)</f>
        <v/>
      </c>
      <c r="C95" s="75" t="str">
        <f>IF('Sch A. Input'!C93="","",'Sch A. Input'!C93)</f>
        <v/>
      </c>
      <c r="D95" s="71" t="str">
        <f>IF('Sch A. Input'!D93="","",'Sch A. Input'!D93)</f>
        <v/>
      </c>
      <c r="E95" s="71">
        <f>'Sch A. Input'!E93</f>
        <v>43548</v>
      </c>
      <c r="F95" s="71">
        <f>'Sch A. Input'!F93</f>
        <v>0</v>
      </c>
      <c r="G95" s="218">
        <f>SUMIFS('Sch A. Input'!H93:FJ93,'Sch A. Input'!$H$13:$FJ$13,$L$11,'Sch A. Input'!$H$14:$FJ$14,"Recurring")</f>
        <v>0</v>
      </c>
      <c r="H95" s="218">
        <f>SUMIFS('Sch A. Input'!H93:FJ93,'Sch A. Input'!$H$13:$FJ$13,$L$11,'Sch A. Input'!$H$14:$FJ$14,"One-time")</f>
        <v>0</v>
      </c>
      <c r="I95" s="219">
        <f t="shared" si="15"/>
        <v>0</v>
      </c>
      <c r="J95" s="220">
        <f>SUMIFS('Sch A. Input'!H93:FJ93,'Sch A. Input'!$H$14:$FJ$14,"Recurring",'Sch A. Input'!$H$13:$FJ$13,"&lt;="&amp;'Sch D. Workings'!$L$11)</f>
        <v>0</v>
      </c>
      <c r="K95" s="220">
        <f>SUMIFS('Sch A. Input'!H93:FJ93,'Sch A. Input'!$H$14:$FJ$14,"One-time",'Sch A. Input'!$H$13:$FJ$13,"&lt;="&amp;'Sch D. Workings'!$L$11)</f>
        <v>0</v>
      </c>
      <c r="L95" s="221">
        <f t="shared" si="16"/>
        <v>0</v>
      </c>
      <c r="M95" s="220">
        <f t="shared" si="17"/>
        <v>0</v>
      </c>
      <c r="N95" s="220">
        <f t="shared" si="18"/>
        <v>0</v>
      </c>
      <c r="O95" s="249">
        <f t="shared" si="19"/>
        <v>0</v>
      </c>
      <c r="P95" s="258">
        <f t="shared" si="20"/>
        <v>0</v>
      </c>
      <c r="Q95" s="223">
        <f t="shared" si="21"/>
        <v>0</v>
      </c>
      <c r="R95" s="97">
        <f t="shared" si="22"/>
        <v>0</v>
      </c>
      <c r="S95" s="229">
        <f>IF(AND(LARGE('Sch A. Input'!$FL$15:$FL$67,COUNTIF('Sch A. Input'!$FL$15:$FL$67,"&gt;="&amp;F95))&lt;E95,F95&lt;&gt;0),"Leaver",J95-G95)</f>
        <v>0</v>
      </c>
      <c r="T95" s="229">
        <f>IF(AND(LARGE('Sch A. Input'!$FL$15:$FL$67,COUNTIF('Sch A. Input'!$FL$15:$FL$67,"&gt;="&amp;F95))&lt;E95,F95&lt;&gt;0),"Leaver",K95-H95)</f>
        <v>0</v>
      </c>
      <c r="U95" s="230">
        <f>IF(AND(LARGE('Sch A. Input'!$FL$15:$FL$67,COUNTIF('Sch A. Input'!$FL$15:$FL$67,"&gt;="&amp;F95))&lt;E95,F95&lt;&gt;0),"Leaver",L95-I95)</f>
        <v>0</v>
      </c>
      <c r="V95" s="230">
        <f>IF(AND(LARGE('Sch A. Input'!$FL$15:$FL$67,COUNTIF('Sch A. Input'!$FL$15:$FL$67,"&gt;="&amp;F95))&lt;E95,F95&lt;&gt;0),"Leaver",IFERROR(S95/X95*$M$9,0))</f>
        <v>0</v>
      </c>
      <c r="W95" s="230">
        <f>IF(AND(LARGE('Sch A. Input'!$FL$15:$FL$67,COUNTIF('Sch A. Input'!$FL$15:$FL$67,"&gt;="&amp;F95))&lt;E95,F95&lt;&gt;0),"Leaver",V95+T95)</f>
        <v>0</v>
      </c>
      <c r="X95" s="254">
        <f>IF(AND(LARGE('Sch A. Input'!$FL$15:$FL$67,COUNTIF('Sch A. Input'!$FL$15:$FL$67,"&gt;="&amp;F95))&lt;E95,F95&lt;&gt;0),"Leaver",IF(OR(D95="",D95&gt;$L$11,($L$11-7)&lt;$K$9),0,(E95+1-D95)/7-1))</f>
        <v>0</v>
      </c>
      <c r="Y95" s="255">
        <f>IF(AND(LARGE('Sch A. Input'!$FL$15:$FL$67,COUNTIF('Sch A. Input'!$FL$15:$FL$67,"&gt;="&amp;F95))&lt;E95,F95&lt;&gt;0),"Leaver",IFERROR(IF((S95/$X95*$M$9+T95)&gt;900000,"YES","NO"),0))</f>
        <v>0</v>
      </c>
      <c r="Z95" s="217">
        <f>IF(AND(LARGE('Sch A. Input'!$FL$15:$FL$67,COUNTIF('Sch A. Input'!$FL$15:$FL$67,"&gt;="&amp;F95))&lt;E95,F95&lt;&gt;0),"Leaver",IFERROR(IF(Y95="Yes",MIN($U95*(74000/900000),74000),(SUMPRODUCT(--((MIN(W95,900000))&gt;$C$9:$C$12),((MIN(W95,900000))-$C$9:$C$12),$H$9:$H$12))-((1-(X95/$M$9))*(SUMPRODUCT(--((MIN(V95,900000))&gt;$C$9:$C$12),((MIN(V95,900000))-$C$9:$C$12),$H$9:$H$12)))),0))</f>
        <v>0</v>
      </c>
      <c r="AA95" s="165">
        <f>IF(AND(LARGE('Sch A. Input'!$FL$15:$FL$67,COUNTIF('Sch A. Input'!$FL$15:$FL$67,"&gt;="&amp;F95))&lt;E95,F95&lt;&gt;0),"Leaver",IFERROR(Z95/U95,0))</f>
        <v>0</v>
      </c>
      <c r="AB95" s="166">
        <f>IF(AND(LARGE('Sch A. Input'!$FL$15:$FL$67,COUNTIF('Sch A. Input'!$FL$15:$FL$67,"&gt;="&amp;F95))&lt;E95,F95&lt;&gt;0),"Leaver",Q95-Z95)</f>
        <v>0</v>
      </c>
      <c r="AC95" s="94">
        <f t="shared" si="23"/>
        <v>0</v>
      </c>
      <c r="BK95" s="2"/>
      <c r="BL95" s="2"/>
      <c r="CI95"/>
    </row>
    <row r="96" spans="2:87" x14ac:dyDescent="0.25">
      <c r="B96" s="70" t="str">
        <f>IF('Sch A. Input'!B94="","",'Sch A. Input'!B94)</f>
        <v/>
      </c>
      <c r="C96" s="75" t="str">
        <f>IF('Sch A. Input'!C94="","",'Sch A. Input'!C94)</f>
        <v/>
      </c>
      <c r="D96" s="71" t="str">
        <f>IF('Sch A. Input'!D94="","",'Sch A. Input'!D94)</f>
        <v/>
      </c>
      <c r="E96" s="71">
        <f>'Sch A. Input'!E94</f>
        <v>43548</v>
      </c>
      <c r="F96" s="71">
        <f>'Sch A. Input'!F94</f>
        <v>0</v>
      </c>
      <c r="G96" s="218">
        <f>SUMIFS('Sch A. Input'!H94:FJ94,'Sch A. Input'!$H$13:$FJ$13,$L$11,'Sch A. Input'!$H$14:$FJ$14,"Recurring")</f>
        <v>0</v>
      </c>
      <c r="H96" s="218">
        <f>SUMIFS('Sch A. Input'!H94:FJ94,'Sch A. Input'!$H$13:$FJ$13,$L$11,'Sch A. Input'!$H$14:$FJ$14,"One-time")</f>
        <v>0</v>
      </c>
      <c r="I96" s="219">
        <f t="shared" si="15"/>
        <v>0</v>
      </c>
      <c r="J96" s="220">
        <f>SUMIFS('Sch A. Input'!H94:FJ94,'Sch A. Input'!$H$14:$FJ$14,"Recurring",'Sch A. Input'!$H$13:$FJ$13,"&lt;="&amp;'Sch D. Workings'!$L$11)</f>
        <v>0</v>
      </c>
      <c r="K96" s="220">
        <f>SUMIFS('Sch A. Input'!H94:FJ94,'Sch A. Input'!$H$14:$FJ$14,"One-time",'Sch A. Input'!$H$13:$FJ$13,"&lt;="&amp;'Sch D. Workings'!$L$11)</f>
        <v>0</v>
      </c>
      <c r="L96" s="221">
        <f t="shared" si="16"/>
        <v>0</v>
      </c>
      <c r="M96" s="220">
        <f t="shared" si="17"/>
        <v>0</v>
      </c>
      <c r="N96" s="220">
        <f t="shared" si="18"/>
        <v>0</v>
      </c>
      <c r="O96" s="249">
        <f t="shared" si="19"/>
        <v>0</v>
      </c>
      <c r="P96" s="258">
        <f t="shared" si="20"/>
        <v>0</v>
      </c>
      <c r="Q96" s="223">
        <f t="shared" si="21"/>
        <v>0</v>
      </c>
      <c r="R96" s="97">
        <f t="shared" si="22"/>
        <v>0</v>
      </c>
      <c r="S96" s="229">
        <f>IF(AND(LARGE('Sch A. Input'!$FL$15:$FL$67,COUNTIF('Sch A. Input'!$FL$15:$FL$67,"&gt;="&amp;F96))&lt;E96,F96&lt;&gt;0),"Leaver",J96-G96)</f>
        <v>0</v>
      </c>
      <c r="T96" s="229">
        <f>IF(AND(LARGE('Sch A. Input'!$FL$15:$FL$67,COUNTIF('Sch A. Input'!$FL$15:$FL$67,"&gt;="&amp;F96))&lt;E96,F96&lt;&gt;0),"Leaver",K96-H96)</f>
        <v>0</v>
      </c>
      <c r="U96" s="230">
        <f>IF(AND(LARGE('Sch A. Input'!$FL$15:$FL$67,COUNTIF('Sch A. Input'!$FL$15:$FL$67,"&gt;="&amp;F96))&lt;E96,F96&lt;&gt;0),"Leaver",L96-I96)</f>
        <v>0</v>
      </c>
      <c r="V96" s="230">
        <f>IF(AND(LARGE('Sch A. Input'!$FL$15:$FL$67,COUNTIF('Sch A. Input'!$FL$15:$FL$67,"&gt;="&amp;F96))&lt;E96,F96&lt;&gt;0),"Leaver",IFERROR(S96/X96*$M$9,0))</f>
        <v>0</v>
      </c>
      <c r="W96" s="230">
        <f>IF(AND(LARGE('Sch A. Input'!$FL$15:$FL$67,COUNTIF('Sch A. Input'!$FL$15:$FL$67,"&gt;="&amp;F96))&lt;E96,F96&lt;&gt;0),"Leaver",V96+T96)</f>
        <v>0</v>
      </c>
      <c r="X96" s="254">
        <f>IF(AND(LARGE('Sch A. Input'!$FL$15:$FL$67,COUNTIF('Sch A. Input'!$FL$15:$FL$67,"&gt;="&amp;F96))&lt;E96,F96&lt;&gt;0),"Leaver",IF(OR(D96="",D96&gt;$L$11,($L$11-7)&lt;$K$9),0,(E96+1-D96)/7-1))</f>
        <v>0</v>
      </c>
      <c r="Y96" s="255">
        <f>IF(AND(LARGE('Sch A. Input'!$FL$15:$FL$67,COUNTIF('Sch A. Input'!$FL$15:$FL$67,"&gt;="&amp;F96))&lt;E96,F96&lt;&gt;0),"Leaver",IFERROR(IF((S96/$X96*$M$9+T96)&gt;900000,"YES","NO"),0))</f>
        <v>0</v>
      </c>
      <c r="Z96" s="217">
        <f>IF(AND(LARGE('Sch A. Input'!$FL$15:$FL$67,COUNTIF('Sch A. Input'!$FL$15:$FL$67,"&gt;="&amp;F96))&lt;E96,F96&lt;&gt;0),"Leaver",IFERROR(IF(Y96="Yes",MIN($U96*(74000/900000),74000),(SUMPRODUCT(--((MIN(W96,900000))&gt;$C$9:$C$12),((MIN(W96,900000))-$C$9:$C$12),$H$9:$H$12))-((1-(X96/$M$9))*(SUMPRODUCT(--((MIN(V96,900000))&gt;$C$9:$C$12),((MIN(V96,900000))-$C$9:$C$12),$H$9:$H$12)))),0))</f>
        <v>0</v>
      </c>
      <c r="AA96" s="165">
        <f>IF(AND(LARGE('Sch A. Input'!$FL$15:$FL$67,COUNTIF('Sch A. Input'!$FL$15:$FL$67,"&gt;="&amp;F96))&lt;E96,F96&lt;&gt;0),"Leaver",IFERROR(Z96/U96,0))</f>
        <v>0</v>
      </c>
      <c r="AB96" s="166">
        <f>IF(AND(LARGE('Sch A. Input'!$FL$15:$FL$67,COUNTIF('Sch A. Input'!$FL$15:$FL$67,"&gt;="&amp;F96))&lt;E96,F96&lt;&gt;0),"Leaver",Q96-Z96)</f>
        <v>0</v>
      </c>
      <c r="AC96" s="94">
        <f t="shared" si="23"/>
        <v>0</v>
      </c>
      <c r="BK96" s="2"/>
      <c r="BL96" s="2"/>
      <c r="CI96"/>
    </row>
    <row r="97" spans="2:87" x14ac:dyDescent="0.25">
      <c r="B97" s="70" t="str">
        <f>IF('Sch A. Input'!B95="","",'Sch A. Input'!B95)</f>
        <v/>
      </c>
      <c r="C97" s="75" t="str">
        <f>IF('Sch A. Input'!C95="","",'Sch A. Input'!C95)</f>
        <v/>
      </c>
      <c r="D97" s="71" t="str">
        <f>IF('Sch A. Input'!D95="","",'Sch A. Input'!D95)</f>
        <v/>
      </c>
      <c r="E97" s="71">
        <f>'Sch A. Input'!E95</f>
        <v>43548</v>
      </c>
      <c r="F97" s="71">
        <f>'Sch A. Input'!F95</f>
        <v>0</v>
      </c>
      <c r="G97" s="218">
        <f>SUMIFS('Sch A. Input'!H95:FJ95,'Sch A. Input'!$H$13:$FJ$13,$L$11,'Sch A. Input'!$H$14:$FJ$14,"Recurring")</f>
        <v>0</v>
      </c>
      <c r="H97" s="218">
        <f>SUMIFS('Sch A. Input'!H95:FJ95,'Sch A. Input'!$H$13:$FJ$13,$L$11,'Sch A. Input'!$H$14:$FJ$14,"One-time")</f>
        <v>0</v>
      </c>
      <c r="I97" s="219">
        <f t="shared" si="15"/>
        <v>0</v>
      </c>
      <c r="J97" s="220">
        <f>SUMIFS('Sch A. Input'!H95:FJ95,'Sch A. Input'!$H$14:$FJ$14,"Recurring",'Sch A. Input'!$H$13:$FJ$13,"&lt;="&amp;'Sch D. Workings'!$L$11)</f>
        <v>0</v>
      </c>
      <c r="K97" s="220">
        <f>SUMIFS('Sch A. Input'!H95:FJ95,'Sch A. Input'!$H$14:$FJ$14,"One-time",'Sch A. Input'!$H$13:$FJ$13,"&lt;="&amp;'Sch D. Workings'!$L$11)</f>
        <v>0</v>
      </c>
      <c r="L97" s="221">
        <f t="shared" si="16"/>
        <v>0</v>
      </c>
      <c r="M97" s="220">
        <f t="shared" si="17"/>
        <v>0</v>
      </c>
      <c r="N97" s="220">
        <f t="shared" si="18"/>
        <v>0</v>
      </c>
      <c r="O97" s="249">
        <f t="shared" si="19"/>
        <v>0</v>
      </c>
      <c r="P97" s="258">
        <f t="shared" si="20"/>
        <v>0</v>
      </c>
      <c r="Q97" s="223">
        <f t="shared" si="21"/>
        <v>0</v>
      </c>
      <c r="R97" s="97">
        <f t="shared" si="22"/>
        <v>0</v>
      </c>
      <c r="S97" s="229">
        <f>IF(AND(LARGE('Sch A. Input'!$FL$15:$FL$67,COUNTIF('Sch A. Input'!$FL$15:$FL$67,"&gt;="&amp;F97))&lt;E97,F97&lt;&gt;0),"Leaver",J97-G97)</f>
        <v>0</v>
      </c>
      <c r="T97" s="229">
        <f>IF(AND(LARGE('Sch A. Input'!$FL$15:$FL$67,COUNTIF('Sch A. Input'!$FL$15:$FL$67,"&gt;="&amp;F97))&lt;E97,F97&lt;&gt;0),"Leaver",K97-H97)</f>
        <v>0</v>
      </c>
      <c r="U97" s="230">
        <f>IF(AND(LARGE('Sch A. Input'!$FL$15:$FL$67,COUNTIF('Sch A. Input'!$FL$15:$FL$67,"&gt;="&amp;F97))&lt;E97,F97&lt;&gt;0),"Leaver",L97-I97)</f>
        <v>0</v>
      </c>
      <c r="V97" s="230">
        <f>IF(AND(LARGE('Sch A. Input'!$FL$15:$FL$67,COUNTIF('Sch A. Input'!$FL$15:$FL$67,"&gt;="&amp;F97))&lt;E97,F97&lt;&gt;0),"Leaver",IFERROR(S97/X97*$M$9,0))</f>
        <v>0</v>
      </c>
      <c r="W97" s="230">
        <f>IF(AND(LARGE('Sch A. Input'!$FL$15:$FL$67,COUNTIF('Sch A. Input'!$FL$15:$FL$67,"&gt;="&amp;F97))&lt;E97,F97&lt;&gt;0),"Leaver",V97+T97)</f>
        <v>0</v>
      </c>
      <c r="X97" s="254">
        <f>IF(AND(LARGE('Sch A. Input'!$FL$15:$FL$67,COUNTIF('Sch A. Input'!$FL$15:$FL$67,"&gt;="&amp;F97))&lt;E97,F97&lt;&gt;0),"Leaver",IF(OR(D97="",D97&gt;$L$11,($L$11-7)&lt;$K$9),0,(E97+1-D97)/7-1))</f>
        <v>0</v>
      </c>
      <c r="Y97" s="255">
        <f>IF(AND(LARGE('Sch A. Input'!$FL$15:$FL$67,COUNTIF('Sch A. Input'!$FL$15:$FL$67,"&gt;="&amp;F97))&lt;E97,F97&lt;&gt;0),"Leaver",IFERROR(IF((S97/$X97*$M$9+T97)&gt;900000,"YES","NO"),0))</f>
        <v>0</v>
      </c>
      <c r="Z97" s="217">
        <f>IF(AND(LARGE('Sch A. Input'!$FL$15:$FL$67,COUNTIF('Sch A. Input'!$FL$15:$FL$67,"&gt;="&amp;F97))&lt;E97,F97&lt;&gt;0),"Leaver",IFERROR(IF(Y97="Yes",MIN($U97*(74000/900000),74000),(SUMPRODUCT(--((MIN(W97,900000))&gt;$C$9:$C$12),((MIN(W97,900000))-$C$9:$C$12),$H$9:$H$12))-((1-(X97/$M$9))*(SUMPRODUCT(--((MIN(V97,900000))&gt;$C$9:$C$12),((MIN(V97,900000))-$C$9:$C$12),$H$9:$H$12)))),0))</f>
        <v>0</v>
      </c>
      <c r="AA97" s="165">
        <f>IF(AND(LARGE('Sch A. Input'!$FL$15:$FL$67,COUNTIF('Sch A. Input'!$FL$15:$FL$67,"&gt;="&amp;F97))&lt;E97,F97&lt;&gt;0),"Leaver",IFERROR(Z97/U97,0))</f>
        <v>0</v>
      </c>
      <c r="AB97" s="166">
        <f>IF(AND(LARGE('Sch A. Input'!$FL$15:$FL$67,COUNTIF('Sch A. Input'!$FL$15:$FL$67,"&gt;="&amp;F97))&lt;E97,F97&lt;&gt;0),"Leaver",Q97-Z97)</f>
        <v>0</v>
      </c>
      <c r="AC97" s="94">
        <f t="shared" si="23"/>
        <v>0</v>
      </c>
      <c r="BK97" s="2"/>
      <c r="BL97" s="2"/>
      <c r="CI97"/>
    </row>
    <row r="98" spans="2:87" x14ac:dyDescent="0.25">
      <c r="B98" s="70" t="str">
        <f>IF('Sch A. Input'!B96="","",'Sch A. Input'!B96)</f>
        <v/>
      </c>
      <c r="C98" s="75" t="str">
        <f>IF('Sch A. Input'!C96="","",'Sch A. Input'!C96)</f>
        <v/>
      </c>
      <c r="D98" s="71" t="str">
        <f>IF('Sch A. Input'!D96="","",'Sch A. Input'!D96)</f>
        <v/>
      </c>
      <c r="E98" s="71">
        <f>'Sch A. Input'!E96</f>
        <v>43548</v>
      </c>
      <c r="F98" s="71">
        <f>'Sch A. Input'!F96</f>
        <v>0</v>
      </c>
      <c r="G98" s="218">
        <f>SUMIFS('Sch A. Input'!H96:FJ96,'Sch A. Input'!$H$13:$FJ$13,$L$11,'Sch A. Input'!$H$14:$FJ$14,"Recurring")</f>
        <v>0</v>
      </c>
      <c r="H98" s="218">
        <f>SUMIFS('Sch A. Input'!H96:FJ96,'Sch A. Input'!$H$13:$FJ$13,$L$11,'Sch A. Input'!$H$14:$FJ$14,"One-time")</f>
        <v>0</v>
      </c>
      <c r="I98" s="219">
        <f t="shared" si="15"/>
        <v>0</v>
      </c>
      <c r="J98" s="220">
        <f>SUMIFS('Sch A. Input'!H96:FJ96,'Sch A. Input'!$H$14:$FJ$14,"Recurring",'Sch A. Input'!$H$13:$FJ$13,"&lt;="&amp;'Sch D. Workings'!$L$11)</f>
        <v>0</v>
      </c>
      <c r="K98" s="220">
        <f>SUMIFS('Sch A. Input'!H96:FJ96,'Sch A. Input'!$H$14:$FJ$14,"One-time",'Sch A. Input'!$H$13:$FJ$13,"&lt;="&amp;'Sch D. Workings'!$L$11)</f>
        <v>0</v>
      </c>
      <c r="L98" s="221">
        <f t="shared" si="16"/>
        <v>0</v>
      </c>
      <c r="M98" s="220">
        <f t="shared" si="17"/>
        <v>0</v>
      </c>
      <c r="N98" s="220">
        <f t="shared" si="18"/>
        <v>0</v>
      </c>
      <c r="O98" s="249">
        <f t="shared" si="19"/>
        <v>0</v>
      </c>
      <c r="P98" s="258">
        <f t="shared" si="20"/>
        <v>0</v>
      </c>
      <c r="Q98" s="223">
        <f t="shared" si="21"/>
        <v>0</v>
      </c>
      <c r="R98" s="97">
        <f t="shared" si="22"/>
        <v>0</v>
      </c>
      <c r="S98" s="229">
        <f>IF(AND(LARGE('Sch A. Input'!$FL$15:$FL$67,COUNTIF('Sch A. Input'!$FL$15:$FL$67,"&gt;="&amp;F98))&lt;E98,F98&lt;&gt;0),"Leaver",J98-G98)</f>
        <v>0</v>
      </c>
      <c r="T98" s="229">
        <f>IF(AND(LARGE('Sch A. Input'!$FL$15:$FL$67,COUNTIF('Sch A. Input'!$FL$15:$FL$67,"&gt;="&amp;F98))&lt;E98,F98&lt;&gt;0),"Leaver",K98-H98)</f>
        <v>0</v>
      </c>
      <c r="U98" s="230">
        <f>IF(AND(LARGE('Sch A. Input'!$FL$15:$FL$67,COUNTIF('Sch A. Input'!$FL$15:$FL$67,"&gt;="&amp;F98))&lt;E98,F98&lt;&gt;0),"Leaver",L98-I98)</f>
        <v>0</v>
      </c>
      <c r="V98" s="230">
        <f>IF(AND(LARGE('Sch A. Input'!$FL$15:$FL$67,COUNTIF('Sch A. Input'!$FL$15:$FL$67,"&gt;="&amp;F98))&lt;E98,F98&lt;&gt;0),"Leaver",IFERROR(S98/X98*$M$9,0))</f>
        <v>0</v>
      </c>
      <c r="W98" s="230">
        <f>IF(AND(LARGE('Sch A. Input'!$FL$15:$FL$67,COUNTIF('Sch A. Input'!$FL$15:$FL$67,"&gt;="&amp;F98))&lt;E98,F98&lt;&gt;0),"Leaver",V98+T98)</f>
        <v>0</v>
      </c>
      <c r="X98" s="254">
        <f>IF(AND(LARGE('Sch A. Input'!$FL$15:$FL$67,COUNTIF('Sch A. Input'!$FL$15:$FL$67,"&gt;="&amp;F98))&lt;E98,F98&lt;&gt;0),"Leaver",IF(OR(D98="",D98&gt;$L$11,($L$11-7)&lt;$K$9),0,(E98+1-D98)/7-1))</f>
        <v>0</v>
      </c>
      <c r="Y98" s="255">
        <f>IF(AND(LARGE('Sch A. Input'!$FL$15:$FL$67,COUNTIF('Sch A. Input'!$FL$15:$FL$67,"&gt;="&amp;F98))&lt;E98,F98&lt;&gt;0),"Leaver",IFERROR(IF((S98/$X98*$M$9+T98)&gt;900000,"YES","NO"),0))</f>
        <v>0</v>
      </c>
      <c r="Z98" s="217">
        <f>IF(AND(LARGE('Sch A. Input'!$FL$15:$FL$67,COUNTIF('Sch A. Input'!$FL$15:$FL$67,"&gt;="&amp;F98))&lt;E98,F98&lt;&gt;0),"Leaver",IFERROR(IF(Y98="Yes",MIN($U98*(74000/900000),74000),(SUMPRODUCT(--((MIN(W98,900000))&gt;$C$9:$C$12),((MIN(W98,900000))-$C$9:$C$12),$H$9:$H$12))-((1-(X98/$M$9))*(SUMPRODUCT(--((MIN(V98,900000))&gt;$C$9:$C$12),((MIN(V98,900000))-$C$9:$C$12),$H$9:$H$12)))),0))</f>
        <v>0</v>
      </c>
      <c r="AA98" s="165">
        <f>IF(AND(LARGE('Sch A. Input'!$FL$15:$FL$67,COUNTIF('Sch A. Input'!$FL$15:$FL$67,"&gt;="&amp;F98))&lt;E98,F98&lt;&gt;0),"Leaver",IFERROR(Z98/U98,0))</f>
        <v>0</v>
      </c>
      <c r="AB98" s="166">
        <f>IF(AND(LARGE('Sch A. Input'!$FL$15:$FL$67,COUNTIF('Sch A. Input'!$FL$15:$FL$67,"&gt;="&amp;F98))&lt;E98,F98&lt;&gt;0),"Leaver",Q98-Z98)</f>
        <v>0</v>
      </c>
      <c r="AC98" s="94">
        <f t="shared" si="23"/>
        <v>0</v>
      </c>
      <c r="BK98" s="2"/>
      <c r="BL98" s="2"/>
      <c r="CI98"/>
    </row>
    <row r="99" spans="2:87" x14ac:dyDescent="0.25">
      <c r="B99" s="70" t="str">
        <f>IF('Sch A. Input'!B97="","",'Sch A. Input'!B97)</f>
        <v/>
      </c>
      <c r="C99" s="75" t="str">
        <f>IF('Sch A. Input'!C97="","",'Sch A. Input'!C97)</f>
        <v/>
      </c>
      <c r="D99" s="71" t="str">
        <f>IF('Sch A. Input'!D97="","",'Sch A. Input'!D97)</f>
        <v/>
      </c>
      <c r="E99" s="71">
        <f>'Sch A. Input'!E97</f>
        <v>43548</v>
      </c>
      <c r="F99" s="71">
        <f>'Sch A. Input'!F97</f>
        <v>0</v>
      </c>
      <c r="G99" s="218">
        <f>SUMIFS('Sch A. Input'!H97:FJ97,'Sch A. Input'!$H$13:$FJ$13,$L$11,'Sch A. Input'!$H$14:$FJ$14,"Recurring")</f>
        <v>0</v>
      </c>
      <c r="H99" s="218">
        <f>SUMIFS('Sch A. Input'!H97:FJ97,'Sch A. Input'!$H$13:$FJ$13,$L$11,'Sch A. Input'!$H$14:$FJ$14,"One-time")</f>
        <v>0</v>
      </c>
      <c r="I99" s="219">
        <f t="shared" si="15"/>
        <v>0</v>
      </c>
      <c r="J99" s="220">
        <f>SUMIFS('Sch A. Input'!H97:FJ97,'Sch A. Input'!$H$14:$FJ$14,"Recurring",'Sch A. Input'!$H$13:$FJ$13,"&lt;="&amp;'Sch D. Workings'!$L$11)</f>
        <v>0</v>
      </c>
      <c r="K99" s="220">
        <f>SUMIFS('Sch A. Input'!H97:FJ97,'Sch A. Input'!$H$14:$FJ$14,"One-time",'Sch A. Input'!$H$13:$FJ$13,"&lt;="&amp;'Sch D. Workings'!$L$11)</f>
        <v>0</v>
      </c>
      <c r="L99" s="221">
        <f t="shared" si="16"/>
        <v>0</v>
      </c>
      <c r="M99" s="220">
        <f t="shared" si="17"/>
        <v>0</v>
      </c>
      <c r="N99" s="220">
        <f t="shared" si="18"/>
        <v>0</v>
      </c>
      <c r="O99" s="249">
        <f t="shared" si="19"/>
        <v>0</v>
      </c>
      <c r="P99" s="258">
        <f t="shared" si="20"/>
        <v>0</v>
      </c>
      <c r="Q99" s="223">
        <f t="shared" si="21"/>
        <v>0</v>
      </c>
      <c r="R99" s="97">
        <f t="shared" si="22"/>
        <v>0</v>
      </c>
      <c r="S99" s="229">
        <f>IF(AND(LARGE('Sch A. Input'!$FL$15:$FL$67,COUNTIF('Sch A. Input'!$FL$15:$FL$67,"&gt;="&amp;F99))&lt;E99,F99&lt;&gt;0),"Leaver",J99-G99)</f>
        <v>0</v>
      </c>
      <c r="T99" s="229">
        <f>IF(AND(LARGE('Sch A. Input'!$FL$15:$FL$67,COUNTIF('Sch A. Input'!$FL$15:$FL$67,"&gt;="&amp;F99))&lt;E99,F99&lt;&gt;0),"Leaver",K99-H99)</f>
        <v>0</v>
      </c>
      <c r="U99" s="230">
        <f>IF(AND(LARGE('Sch A. Input'!$FL$15:$FL$67,COUNTIF('Sch A. Input'!$FL$15:$FL$67,"&gt;="&amp;F99))&lt;E99,F99&lt;&gt;0),"Leaver",L99-I99)</f>
        <v>0</v>
      </c>
      <c r="V99" s="230">
        <f>IF(AND(LARGE('Sch A. Input'!$FL$15:$FL$67,COUNTIF('Sch A. Input'!$FL$15:$FL$67,"&gt;="&amp;F99))&lt;E99,F99&lt;&gt;0),"Leaver",IFERROR(S99/X99*$M$9,0))</f>
        <v>0</v>
      </c>
      <c r="W99" s="230">
        <f>IF(AND(LARGE('Sch A. Input'!$FL$15:$FL$67,COUNTIF('Sch A. Input'!$FL$15:$FL$67,"&gt;="&amp;F99))&lt;E99,F99&lt;&gt;0),"Leaver",V99+T99)</f>
        <v>0</v>
      </c>
      <c r="X99" s="254">
        <f>IF(AND(LARGE('Sch A. Input'!$FL$15:$FL$67,COUNTIF('Sch A. Input'!$FL$15:$FL$67,"&gt;="&amp;F99))&lt;E99,F99&lt;&gt;0),"Leaver",IF(OR(D99="",D99&gt;$L$11,($L$11-7)&lt;$K$9),0,(E99+1-D99)/7-1))</f>
        <v>0</v>
      </c>
      <c r="Y99" s="255">
        <f>IF(AND(LARGE('Sch A. Input'!$FL$15:$FL$67,COUNTIF('Sch A. Input'!$FL$15:$FL$67,"&gt;="&amp;F99))&lt;E99,F99&lt;&gt;0),"Leaver",IFERROR(IF((S99/$X99*$M$9+T99)&gt;900000,"YES","NO"),0))</f>
        <v>0</v>
      </c>
      <c r="Z99" s="217">
        <f>IF(AND(LARGE('Sch A. Input'!$FL$15:$FL$67,COUNTIF('Sch A. Input'!$FL$15:$FL$67,"&gt;="&amp;F99))&lt;E99,F99&lt;&gt;0),"Leaver",IFERROR(IF(Y99="Yes",MIN($U99*(74000/900000),74000),(SUMPRODUCT(--((MIN(W99,900000))&gt;$C$9:$C$12),((MIN(W99,900000))-$C$9:$C$12),$H$9:$H$12))-((1-(X99/$M$9))*(SUMPRODUCT(--((MIN(V99,900000))&gt;$C$9:$C$12),((MIN(V99,900000))-$C$9:$C$12),$H$9:$H$12)))),0))</f>
        <v>0</v>
      </c>
      <c r="AA99" s="165">
        <f>IF(AND(LARGE('Sch A. Input'!$FL$15:$FL$67,COUNTIF('Sch A. Input'!$FL$15:$FL$67,"&gt;="&amp;F99))&lt;E99,F99&lt;&gt;0),"Leaver",IFERROR(Z99/U99,0))</f>
        <v>0</v>
      </c>
      <c r="AB99" s="166">
        <f>IF(AND(LARGE('Sch A. Input'!$FL$15:$FL$67,COUNTIF('Sch A. Input'!$FL$15:$FL$67,"&gt;="&amp;F99))&lt;E99,F99&lt;&gt;0),"Leaver",Q99-Z99)</f>
        <v>0</v>
      </c>
      <c r="AC99" s="94">
        <f t="shared" si="23"/>
        <v>0</v>
      </c>
      <c r="BK99" s="2"/>
      <c r="BL99" s="2"/>
      <c r="CI99"/>
    </row>
    <row r="100" spans="2:87" x14ac:dyDescent="0.25">
      <c r="B100" s="70" t="str">
        <f>IF('Sch A. Input'!B98="","",'Sch A. Input'!B98)</f>
        <v/>
      </c>
      <c r="C100" s="75" t="str">
        <f>IF('Sch A. Input'!C98="","",'Sch A. Input'!C98)</f>
        <v/>
      </c>
      <c r="D100" s="71" t="str">
        <f>IF('Sch A. Input'!D98="","",'Sch A. Input'!D98)</f>
        <v/>
      </c>
      <c r="E100" s="71">
        <f>'Sch A. Input'!E98</f>
        <v>43548</v>
      </c>
      <c r="F100" s="71">
        <f>'Sch A. Input'!F98</f>
        <v>0</v>
      </c>
      <c r="G100" s="218">
        <f>SUMIFS('Sch A. Input'!H98:FJ98,'Sch A. Input'!$H$13:$FJ$13,$L$11,'Sch A. Input'!$H$14:$FJ$14,"Recurring")</f>
        <v>0</v>
      </c>
      <c r="H100" s="218">
        <f>SUMIFS('Sch A. Input'!H98:FJ98,'Sch A. Input'!$H$13:$FJ$13,$L$11,'Sch A. Input'!$H$14:$FJ$14,"One-time")</f>
        <v>0</v>
      </c>
      <c r="I100" s="219">
        <f t="shared" si="15"/>
        <v>0</v>
      </c>
      <c r="J100" s="220">
        <f>SUMIFS('Sch A. Input'!H98:FJ98,'Sch A. Input'!$H$14:$FJ$14,"Recurring",'Sch A. Input'!$H$13:$FJ$13,"&lt;="&amp;'Sch D. Workings'!$L$11)</f>
        <v>0</v>
      </c>
      <c r="K100" s="220">
        <f>SUMIFS('Sch A. Input'!H98:FJ98,'Sch A. Input'!$H$14:$FJ$14,"One-time",'Sch A. Input'!$H$13:$FJ$13,"&lt;="&amp;'Sch D. Workings'!$L$11)</f>
        <v>0</v>
      </c>
      <c r="L100" s="221">
        <f t="shared" si="16"/>
        <v>0</v>
      </c>
      <c r="M100" s="220">
        <f t="shared" si="17"/>
        <v>0</v>
      </c>
      <c r="N100" s="220">
        <f t="shared" si="18"/>
        <v>0</v>
      </c>
      <c r="O100" s="249">
        <f t="shared" si="19"/>
        <v>0</v>
      </c>
      <c r="P100" s="258">
        <f t="shared" si="20"/>
        <v>0</v>
      </c>
      <c r="Q100" s="223">
        <f t="shared" si="21"/>
        <v>0</v>
      </c>
      <c r="R100" s="97">
        <f t="shared" si="22"/>
        <v>0</v>
      </c>
      <c r="S100" s="229">
        <f>IF(AND(LARGE('Sch A. Input'!$FL$15:$FL$67,COUNTIF('Sch A. Input'!$FL$15:$FL$67,"&gt;="&amp;F100))&lt;E100,F100&lt;&gt;0),"Leaver",J100-G100)</f>
        <v>0</v>
      </c>
      <c r="T100" s="229">
        <f>IF(AND(LARGE('Sch A. Input'!$FL$15:$FL$67,COUNTIF('Sch A. Input'!$FL$15:$FL$67,"&gt;="&amp;F100))&lt;E100,F100&lt;&gt;0),"Leaver",K100-H100)</f>
        <v>0</v>
      </c>
      <c r="U100" s="230">
        <f>IF(AND(LARGE('Sch A. Input'!$FL$15:$FL$67,COUNTIF('Sch A. Input'!$FL$15:$FL$67,"&gt;="&amp;F100))&lt;E100,F100&lt;&gt;0),"Leaver",L100-I100)</f>
        <v>0</v>
      </c>
      <c r="V100" s="230">
        <f>IF(AND(LARGE('Sch A. Input'!$FL$15:$FL$67,COUNTIF('Sch A. Input'!$FL$15:$FL$67,"&gt;="&amp;F100))&lt;E100,F100&lt;&gt;0),"Leaver",IFERROR(S100/X100*$M$9,0))</f>
        <v>0</v>
      </c>
      <c r="W100" s="230">
        <f>IF(AND(LARGE('Sch A. Input'!$FL$15:$FL$67,COUNTIF('Sch A. Input'!$FL$15:$FL$67,"&gt;="&amp;F100))&lt;E100,F100&lt;&gt;0),"Leaver",V100+T100)</f>
        <v>0</v>
      </c>
      <c r="X100" s="254">
        <f>IF(AND(LARGE('Sch A. Input'!$FL$15:$FL$67,COUNTIF('Sch A. Input'!$FL$15:$FL$67,"&gt;="&amp;F100))&lt;E100,F100&lt;&gt;0),"Leaver",IF(OR(D100="",D100&gt;$L$11,($L$11-7)&lt;$K$9),0,(E100+1-D100)/7-1))</f>
        <v>0</v>
      </c>
      <c r="Y100" s="255">
        <f>IF(AND(LARGE('Sch A. Input'!$FL$15:$FL$67,COUNTIF('Sch A. Input'!$FL$15:$FL$67,"&gt;="&amp;F100))&lt;E100,F100&lt;&gt;0),"Leaver",IFERROR(IF((S100/$X100*$M$9+T100)&gt;900000,"YES","NO"),0))</f>
        <v>0</v>
      </c>
      <c r="Z100" s="217">
        <f>IF(AND(LARGE('Sch A. Input'!$FL$15:$FL$67,COUNTIF('Sch A. Input'!$FL$15:$FL$67,"&gt;="&amp;F100))&lt;E100,F100&lt;&gt;0),"Leaver",IFERROR(IF(Y100="Yes",MIN($U100*(74000/900000),74000),(SUMPRODUCT(--((MIN(W100,900000))&gt;$C$9:$C$12),((MIN(W100,900000))-$C$9:$C$12),$H$9:$H$12))-((1-(X100/$M$9))*(SUMPRODUCT(--((MIN(V100,900000))&gt;$C$9:$C$12),((MIN(V100,900000))-$C$9:$C$12),$H$9:$H$12)))),0))</f>
        <v>0</v>
      </c>
      <c r="AA100" s="165">
        <f>IF(AND(LARGE('Sch A. Input'!$FL$15:$FL$67,COUNTIF('Sch A. Input'!$FL$15:$FL$67,"&gt;="&amp;F100))&lt;E100,F100&lt;&gt;0),"Leaver",IFERROR(Z100/U100,0))</f>
        <v>0</v>
      </c>
      <c r="AB100" s="166">
        <f>IF(AND(LARGE('Sch A. Input'!$FL$15:$FL$67,COUNTIF('Sch A. Input'!$FL$15:$FL$67,"&gt;="&amp;F100))&lt;E100,F100&lt;&gt;0),"Leaver",Q100-Z100)</f>
        <v>0</v>
      </c>
      <c r="AC100" s="94">
        <f t="shared" si="23"/>
        <v>0</v>
      </c>
      <c r="BK100" s="2"/>
      <c r="BL100" s="2"/>
      <c r="CI100"/>
    </row>
    <row r="101" spans="2:87" x14ac:dyDescent="0.25">
      <c r="B101" s="70" t="str">
        <f>IF('Sch A. Input'!B99="","",'Sch A. Input'!B99)</f>
        <v/>
      </c>
      <c r="C101" s="75" t="str">
        <f>IF('Sch A. Input'!C99="","",'Sch A. Input'!C99)</f>
        <v/>
      </c>
      <c r="D101" s="71" t="str">
        <f>IF('Sch A. Input'!D99="","",'Sch A. Input'!D99)</f>
        <v/>
      </c>
      <c r="E101" s="71">
        <f>'Sch A. Input'!E99</f>
        <v>43548</v>
      </c>
      <c r="F101" s="71">
        <f>'Sch A. Input'!F99</f>
        <v>0</v>
      </c>
      <c r="G101" s="218">
        <f>SUMIFS('Sch A. Input'!H99:FJ99,'Sch A. Input'!$H$13:$FJ$13,$L$11,'Sch A. Input'!$H$14:$FJ$14,"Recurring")</f>
        <v>0</v>
      </c>
      <c r="H101" s="218">
        <f>SUMIFS('Sch A. Input'!H99:FJ99,'Sch A. Input'!$H$13:$FJ$13,$L$11,'Sch A. Input'!$H$14:$FJ$14,"One-time")</f>
        <v>0</v>
      </c>
      <c r="I101" s="219">
        <f t="shared" si="15"/>
        <v>0</v>
      </c>
      <c r="J101" s="220">
        <f>SUMIFS('Sch A. Input'!H99:FJ99,'Sch A. Input'!$H$14:$FJ$14,"Recurring",'Sch A. Input'!$H$13:$FJ$13,"&lt;="&amp;'Sch D. Workings'!$L$11)</f>
        <v>0</v>
      </c>
      <c r="K101" s="220">
        <f>SUMIFS('Sch A. Input'!H99:FJ99,'Sch A. Input'!$H$14:$FJ$14,"One-time",'Sch A. Input'!$H$13:$FJ$13,"&lt;="&amp;'Sch D. Workings'!$L$11)</f>
        <v>0</v>
      </c>
      <c r="L101" s="221">
        <f t="shared" si="16"/>
        <v>0</v>
      </c>
      <c r="M101" s="220">
        <f t="shared" si="17"/>
        <v>0</v>
      </c>
      <c r="N101" s="220">
        <f t="shared" si="18"/>
        <v>0</v>
      </c>
      <c r="O101" s="249">
        <f t="shared" si="19"/>
        <v>0</v>
      </c>
      <c r="P101" s="258">
        <f t="shared" si="20"/>
        <v>0</v>
      </c>
      <c r="Q101" s="223">
        <f t="shared" si="21"/>
        <v>0</v>
      </c>
      <c r="R101" s="97">
        <f t="shared" si="22"/>
        <v>0</v>
      </c>
      <c r="S101" s="229">
        <f>IF(AND(LARGE('Sch A. Input'!$FL$15:$FL$67,COUNTIF('Sch A. Input'!$FL$15:$FL$67,"&gt;="&amp;F101))&lt;E101,F101&lt;&gt;0),"Leaver",J101-G101)</f>
        <v>0</v>
      </c>
      <c r="T101" s="229">
        <f>IF(AND(LARGE('Sch A. Input'!$FL$15:$FL$67,COUNTIF('Sch A. Input'!$FL$15:$FL$67,"&gt;="&amp;F101))&lt;E101,F101&lt;&gt;0),"Leaver",K101-H101)</f>
        <v>0</v>
      </c>
      <c r="U101" s="230">
        <f>IF(AND(LARGE('Sch A. Input'!$FL$15:$FL$67,COUNTIF('Sch A. Input'!$FL$15:$FL$67,"&gt;="&amp;F101))&lt;E101,F101&lt;&gt;0),"Leaver",L101-I101)</f>
        <v>0</v>
      </c>
      <c r="V101" s="230">
        <f>IF(AND(LARGE('Sch A. Input'!$FL$15:$FL$67,COUNTIF('Sch A. Input'!$FL$15:$FL$67,"&gt;="&amp;F101))&lt;E101,F101&lt;&gt;0),"Leaver",IFERROR(S101/X101*$M$9,0))</f>
        <v>0</v>
      </c>
      <c r="W101" s="230">
        <f>IF(AND(LARGE('Sch A. Input'!$FL$15:$FL$67,COUNTIF('Sch A. Input'!$FL$15:$FL$67,"&gt;="&amp;F101))&lt;E101,F101&lt;&gt;0),"Leaver",V101+T101)</f>
        <v>0</v>
      </c>
      <c r="X101" s="254">
        <f>IF(AND(LARGE('Sch A. Input'!$FL$15:$FL$67,COUNTIF('Sch A. Input'!$FL$15:$FL$67,"&gt;="&amp;F101))&lt;E101,F101&lt;&gt;0),"Leaver",IF(OR(D101="",D101&gt;$L$11,($L$11-7)&lt;$K$9),0,(E101+1-D101)/7-1))</f>
        <v>0</v>
      </c>
      <c r="Y101" s="255">
        <f>IF(AND(LARGE('Sch A. Input'!$FL$15:$FL$67,COUNTIF('Sch A. Input'!$FL$15:$FL$67,"&gt;="&amp;F101))&lt;E101,F101&lt;&gt;0),"Leaver",IFERROR(IF((S101/$X101*$M$9+T101)&gt;900000,"YES","NO"),0))</f>
        <v>0</v>
      </c>
      <c r="Z101" s="217">
        <f>IF(AND(LARGE('Sch A. Input'!$FL$15:$FL$67,COUNTIF('Sch A. Input'!$FL$15:$FL$67,"&gt;="&amp;F101))&lt;E101,F101&lt;&gt;0),"Leaver",IFERROR(IF(Y101="Yes",MIN($U101*(74000/900000),74000),(SUMPRODUCT(--((MIN(W101,900000))&gt;$C$9:$C$12),((MIN(W101,900000))-$C$9:$C$12),$H$9:$H$12))-((1-(X101/$M$9))*(SUMPRODUCT(--((MIN(V101,900000))&gt;$C$9:$C$12),((MIN(V101,900000))-$C$9:$C$12),$H$9:$H$12)))),0))</f>
        <v>0</v>
      </c>
      <c r="AA101" s="165">
        <f>IF(AND(LARGE('Sch A. Input'!$FL$15:$FL$67,COUNTIF('Sch A. Input'!$FL$15:$FL$67,"&gt;="&amp;F101))&lt;E101,F101&lt;&gt;0),"Leaver",IFERROR(Z101/U101,0))</f>
        <v>0</v>
      </c>
      <c r="AB101" s="166">
        <f>IF(AND(LARGE('Sch A. Input'!$FL$15:$FL$67,COUNTIF('Sch A. Input'!$FL$15:$FL$67,"&gt;="&amp;F101))&lt;E101,F101&lt;&gt;0),"Leaver",Q101-Z101)</f>
        <v>0</v>
      </c>
      <c r="AC101" s="94">
        <f t="shared" si="23"/>
        <v>0</v>
      </c>
      <c r="BK101" s="2"/>
      <c r="BL101" s="2"/>
      <c r="CI101"/>
    </row>
    <row r="102" spans="2:87" x14ac:dyDescent="0.25">
      <c r="B102" s="70" t="str">
        <f>IF('Sch A. Input'!B100="","",'Sch A. Input'!B100)</f>
        <v/>
      </c>
      <c r="C102" s="75" t="str">
        <f>IF('Sch A. Input'!C100="","",'Sch A. Input'!C100)</f>
        <v/>
      </c>
      <c r="D102" s="71" t="str">
        <f>IF('Sch A. Input'!D100="","",'Sch A. Input'!D100)</f>
        <v/>
      </c>
      <c r="E102" s="71">
        <f>'Sch A. Input'!E100</f>
        <v>43548</v>
      </c>
      <c r="F102" s="71">
        <f>'Sch A. Input'!F100</f>
        <v>0</v>
      </c>
      <c r="G102" s="218">
        <f>SUMIFS('Sch A. Input'!H100:FJ100,'Sch A. Input'!$H$13:$FJ$13,$L$11,'Sch A. Input'!$H$14:$FJ$14,"Recurring")</f>
        <v>0</v>
      </c>
      <c r="H102" s="218">
        <f>SUMIFS('Sch A. Input'!H100:FJ100,'Sch A. Input'!$H$13:$FJ$13,$L$11,'Sch A. Input'!$H$14:$FJ$14,"One-time")</f>
        <v>0</v>
      </c>
      <c r="I102" s="219">
        <f t="shared" si="15"/>
        <v>0</v>
      </c>
      <c r="J102" s="220">
        <f>SUMIFS('Sch A. Input'!H100:FJ100,'Sch A. Input'!$H$14:$FJ$14,"Recurring",'Sch A. Input'!$H$13:$FJ$13,"&lt;="&amp;'Sch D. Workings'!$L$11)</f>
        <v>0</v>
      </c>
      <c r="K102" s="220">
        <f>SUMIFS('Sch A. Input'!H100:FJ100,'Sch A. Input'!$H$14:$FJ$14,"One-time",'Sch A. Input'!$H$13:$FJ$13,"&lt;="&amp;'Sch D. Workings'!$L$11)</f>
        <v>0</v>
      </c>
      <c r="L102" s="221">
        <f t="shared" si="16"/>
        <v>0</v>
      </c>
      <c r="M102" s="220">
        <f t="shared" si="17"/>
        <v>0</v>
      </c>
      <c r="N102" s="220">
        <f t="shared" si="18"/>
        <v>0</v>
      </c>
      <c r="O102" s="249">
        <f t="shared" si="19"/>
        <v>0</v>
      </c>
      <c r="P102" s="258">
        <f t="shared" si="20"/>
        <v>0</v>
      </c>
      <c r="Q102" s="223">
        <f t="shared" si="21"/>
        <v>0</v>
      </c>
      <c r="R102" s="97">
        <f t="shared" si="22"/>
        <v>0</v>
      </c>
      <c r="S102" s="229">
        <f>IF(AND(LARGE('Sch A. Input'!$FL$15:$FL$67,COUNTIF('Sch A. Input'!$FL$15:$FL$67,"&gt;="&amp;F102))&lt;E102,F102&lt;&gt;0),"Leaver",J102-G102)</f>
        <v>0</v>
      </c>
      <c r="T102" s="229">
        <f>IF(AND(LARGE('Sch A. Input'!$FL$15:$FL$67,COUNTIF('Sch A. Input'!$FL$15:$FL$67,"&gt;="&amp;F102))&lt;E102,F102&lt;&gt;0),"Leaver",K102-H102)</f>
        <v>0</v>
      </c>
      <c r="U102" s="230">
        <f>IF(AND(LARGE('Sch A. Input'!$FL$15:$FL$67,COUNTIF('Sch A. Input'!$FL$15:$FL$67,"&gt;="&amp;F102))&lt;E102,F102&lt;&gt;0),"Leaver",L102-I102)</f>
        <v>0</v>
      </c>
      <c r="V102" s="230">
        <f>IF(AND(LARGE('Sch A. Input'!$FL$15:$FL$67,COUNTIF('Sch A. Input'!$FL$15:$FL$67,"&gt;="&amp;F102))&lt;E102,F102&lt;&gt;0),"Leaver",IFERROR(S102/X102*$M$9,0))</f>
        <v>0</v>
      </c>
      <c r="W102" s="230">
        <f>IF(AND(LARGE('Sch A. Input'!$FL$15:$FL$67,COUNTIF('Sch A. Input'!$FL$15:$FL$67,"&gt;="&amp;F102))&lt;E102,F102&lt;&gt;0),"Leaver",V102+T102)</f>
        <v>0</v>
      </c>
      <c r="X102" s="254">
        <f>IF(AND(LARGE('Sch A. Input'!$FL$15:$FL$67,COUNTIF('Sch A. Input'!$FL$15:$FL$67,"&gt;="&amp;F102))&lt;E102,F102&lt;&gt;0),"Leaver",IF(OR(D102="",D102&gt;$L$11,($L$11-7)&lt;$K$9),0,(E102+1-D102)/7-1))</f>
        <v>0</v>
      </c>
      <c r="Y102" s="255">
        <f>IF(AND(LARGE('Sch A. Input'!$FL$15:$FL$67,COUNTIF('Sch A. Input'!$FL$15:$FL$67,"&gt;="&amp;F102))&lt;E102,F102&lt;&gt;0),"Leaver",IFERROR(IF((S102/$X102*$M$9+T102)&gt;900000,"YES","NO"),0))</f>
        <v>0</v>
      </c>
      <c r="Z102" s="217">
        <f>IF(AND(LARGE('Sch A. Input'!$FL$15:$FL$67,COUNTIF('Sch A. Input'!$FL$15:$FL$67,"&gt;="&amp;F102))&lt;E102,F102&lt;&gt;0),"Leaver",IFERROR(IF(Y102="Yes",MIN($U102*(74000/900000),74000),(SUMPRODUCT(--((MIN(W102,900000))&gt;$C$9:$C$12),((MIN(W102,900000))-$C$9:$C$12),$H$9:$H$12))-((1-(X102/$M$9))*(SUMPRODUCT(--((MIN(V102,900000))&gt;$C$9:$C$12),((MIN(V102,900000))-$C$9:$C$12),$H$9:$H$12)))),0))</f>
        <v>0</v>
      </c>
      <c r="AA102" s="165">
        <f>IF(AND(LARGE('Sch A. Input'!$FL$15:$FL$67,COUNTIF('Sch A. Input'!$FL$15:$FL$67,"&gt;="&amp;F102))&lt;E102,F102&lt;&gt;0),"Leaver",IFERROR(Z102/U102,0))</f>
        <v>0</v>
      </c>
      <c r="AB102" s="166">
        <f>IF(AND(LARGE('Sch A. Input'!$FL$15:$FL$67,COUNTIF('Sch A. Input'!$FL$15:$FL$67,"&gt;="&amp;F102))&lt;E102,F102&lt;&gt;0),"Leaver",Q102-Z102)</f>
        <v>0</v>
      </c>
      <c r="AC102" s="94">
        <f t="shared" si="23"/>
        <v>0</v>
      </c>
      <c r="BK102" s="2"/>
      <c r="BL102" s="2"/>
      <c r="CI102"/>
    </row>
    <row r="103" spans="2:87" x14ac:dyDescent="0.25">
      <c r="B103" s="70" t="str">
        <f>IF('Sch A. Input'!B101="","",'Sch A. Input'!B101)</f>
        <v/>
      </c>
      <c r="C103" s="75" t="str">
        <f>IF('Sch A. Input'!C101="","",'Sch A. Input'!C101)</f>
        <v/>
      </c>
      <c r="D103" s="71" t="str">
        <f>IF('Sch A. Input'!D101="","",'Sch A. Input'!D101)</f>
        <v/>
      </c>
      <c r="E103" s="71">
        <f>'Sch A. Input'!E101</f>
        <v>43548</v>
      </c>
      <c r="F103" s="71">
        <f>'Sch A. Input'!F101</f>
        <v>0</v>
      </c>
      <c r="G103" s="218">
        <f>SUMIFS('Sch A. Input'!H101:FJ101,'Sch A. Input'!$H$13:$FJ$13,$L$11,'Sch A. Input'!$H$14:$FJ$14,"Recurring")</f>
        <v>0</v>
      </c>
      <c r="H103" s="218">
        <f>SUMIFS('Sch A. Input'!H101:FJ101,'Sch A. Input'!$H$13:$FJ$13,$L$11,'Sch A. Input'!$H$14:$FJ$14,"One-time")</f>
        <v>0</v>
      </c>
      <c r="I103" s="219">
        <f t="shared" si="15"/>
        <v>0</v>
      </c>
      <c r="J103" s="220">
        <f>SUMIFS('Sch A. Input'!H101:FJ101,'Sch A. Input'!$H$14:$FJ$14,"Recurring",'Sch A. Input'!$H$13:$FJ$13,"&lt;="&amp;'Sch D. Workings'!$L$11)</f>
        <v>0</v>
      </c>
      <c r="K103" s="220">
        <f>SUMIFS('Sch A. Input'!H101:FJ101,'Sch A. Input'!$H$14:$FJ$14,"One-time",'Sch A. Input'!$H$13:$FJ$13,"&lt;="&amp;'Sch D. Workings'!$L$11)</f>
        <v>0</v>
      </c>
      <c r="L103" s="221">
        <f t="shared" si="16"/>
        <v>0</v>
      </c>
      <c r="M103" s="220">
        <f t="shared" si="17"/>
        <v>0</v>
      </c>
      <c r="N103" s="220">
        <f t="shared" si="18"/>
        <v>0</v>
      </c>
      <c r="O103" s="249">
        <f t="shared" si="19"/>
        <v>0</v>
      </c>
      <c r="P103" s="258">
        <f t="shared" si="20"/>
        <v>0</v>
      </c>
      <c r="Q103" s="223">
        <f t="shared" si="21"/>
        <v>0</v>
      </c>
      <c r="R103" s="97">
        <f t="shared" si="22"/>
        <v>0</v>
      </c>
      <c r="S103" s="229">
        <f>IF(AND(LARGE('Sch A. Input'!$FL$15:$FL$67,COUNTIF('Sch A. Input'!$FL$15:$FL$67,"&gt;="&amp;F103))&lt;E103,F103&lt;&gt;0),"Leaver",J103-G103)</f>
        <v>0</v>
      </c>
      <c r="T103" s="229">
        <f>IF(AND(LARGE('Sch A. Input'!$FL$15:$FL$67,COUNTIF('Sch A. Input'!$FL$15:$FL$67,"&gt;="&amp;F103))&lt;E103,F103&lt;&gt;0),"Leaver",K103-H103)</f>
        <v>0</v>
      </c>
      <c r="U103" s="230">
        <f>IF(AND(LARGE('Sch A. Input'!$FL$15:$FL$67,COUNTIF('Sch A. Input'!$FL$15:$FL$67,"&gt;="&amp;F103))&lt;E103,F103&lt;&gt;0),"Leaver",L103-I103)</f>
        <v>0</v>
      </c>
      <c r="V103" s="230">
        <f>IF(AND(LARGE('Sch A. Input'!$FL$15:$FL$67,COUNTIF('Sch A. Input'!$FL$15:$FL$67,"&gt;="&amp;F103))&lt;E103,F103&lt;&gt;0),"Leaver",IFERROR(S103/X103*$M$9,0))</f>
        <v>0</v>
      </c>
      <c r="W103" s="230">
        <f>IF(AND(LARGE('Sch A. Input'!$FL$15:$FL$67,COUNTIF('Sch A. Input'!$FL$15:$FL$67,"&gt;="&amp;F103))&lt;E103,F103&lt;&gt;0),"Leaver",V103+T103)</f>
        <v>0</v>
      </c>
      <c r="X103" s="254">
        <f>IF(AND(LARGE('Sch A. Input'!$FL$15:$FL$67,COUNTIF('Sch A. Input'!$FL$15:$FL$67,"&gt;="&amp;F103))&lt;E103,F103&lt;&gt;0),"Leaver",IF(OR(D103="",D103&gt;$L$11,($L$11-7)&lt;$K$9),0,(E103+1-D103)/7-1))</f>
        <v>0</v>
      </c>
      <c r="Y103" s="255">
        <f>IF(AND(LARGE('Sch A. Input'!$FL$15:$FL$67,COUNTIF('Sch A. Input'!$FL$15:$FL$67,"&gt;="&amp;F103))&lt;E103,F103&lt;&gt;0),"Leaver",IFERROR(IF((S103/$X103*$M$9+T103)&gt;900000,"YES","NO"),0))</f>
        <v>0</v>
      </c>
      <c r="Z103" s="217">
        <f>IF(AND(LARGE('Sch A. Input'!$FL$15:$FL$67,COUNTIF('Sch A. Input'!$FL$15:$FL$67,"&gt;="&amp;F103))&lt;E103,F103&lt;&gt;0),"Leaver",IFERROR(IF(Y103="Yes",MIN($U103*(74000/900000),74000),(SUMPRODUCT(--((MIN(W103,900000))&gt;$C$9:$C$12),((MIN(W103,900000))-$C$9:$C$12),$H$9:$H$12))-((1-(X103/$M$9))*(SUMPRODUCT(--((MIN(V103,900000))&gt;$C$9:$C$12),((MIN(V103,900000))-$C$9:$C$12),$H$9:$H$12)))),0))</f>
        <v>0</v>
      </c>
      <c r="AA103" s="165">
        <f>IF(AND(LARGE('Sch A. Input'!$FL$15:$FL$67,COUNTIF('Sch A. Input'!$FL$15:$FL$67,"&gt;="&amp;F103))&lt;E103,F103&lt;&gt;0),"Leaver",IFERROR(Z103/U103,0))</f>
        <v>0</v>
      </c>
      <c r="AB103" s="166">
        <f>IF(AND(LARGE('Sch A. Input'!$FL$15:$FL$67,COUNTIF('Sch A. Input'!$FL$15:$FL$67,"&gt;="&amp;F103))&lt;E103,F103&lt;&gt;0),"Leaver",Q103-Z103)</f>
        <v>0</v>
      </c>
      <c r="AC103" s="94">
        <f t="shared" si="23"/>
        <v>0</v>
      </c>
      <c r="BK103" s="2"/>
      <c r="BL103" s="2"/>
      <c r="CI103"/>
    </row>
    <row r="104" spans="2:87" x14ac:dyDescent="0.25">
      <c r="B104" s="70" t="str">
        <f>IF('Sch A. Input'!B102="","",'Sch A. Input'!B102)</f>
        <v/>
      </c>
      <c r="C104" s="75" t="str">
        <f>IF('Sch A. Input'!C102="","",'Sch A. Input'!C102)</f>
        <v/>
      </c>
      <c r="D104" s="71" t="str">
        <f>IF('Sch A. Input'!D102="","",'Sch A. Input'!D102)</f>
        <v/>
      </c>
      <c r="E104" s="71">
        <f>'Sch A. Input'!E102</f>
        <v>43548</v>
      </c>
      <c r="F104" s="71">
        <f>'Sch A. Input'!F102</f>
        <v>0</v>
      </c>
      <c r="G104" s="218">
        <f>SUMIFS('Sch A. Input'!H102:FJ102,'Sch A. Input'!$H$13:$FJ$13,$L$11,'Sch A. Input'!$H$14:$FJ$14,"Recurring")</f>
        <v>0</v>
      </c>
      <c r="H104" s="218">
        <f>SUMIFS('Sch A. Input'!H102:FJ102,'Sch A. Input'!$H$13:$FJ$13,$L$11,'Sch A. Input'!$H$14:$FJ$14,"One-time")</f>
        <v>0</v>
      </c>
      <c r="I104" s="219">
        <f t="shared" si="15"/>
        <v>0</v>
      </c>
      <c r="J104" s="220">
        <f>SUMIFS('Sch A. Input'!H102:FJ102,'Sch A. Input'!$H$14:$FJ$14,"Recurring",'Sch A. Input'!$H$13:$FJ$13,"&lt;="&amp;'Sch D. Workings'!$L$11)</f>
        <v>0</v>
      </c>
      <c r="K104" s="220">
        <f>SUMIFS('Sch A. Input'!H102:FJ102,'Sch A. Input'!$H$14:$FJ$14,"One-time",'Sch A. Input'!$H$13:$FJ$13,"&lt;="&amp;'Sch D. Workings'!$L$11)</f>
        <v>0</v>
      </c>
      <c r="L104" s="221">
        <f t="shared" si="16"/>
        <v>0</v>
      </c>
      <c r="M104" s="220">
        <f t="shared" si="17"/>
        <v>0</v>
      </c>
      <c r="N104" s="220">
        <f t="shared" si="18"/>
        <v>0</v>
      </c>
      <c r="O104" s="249">
        <f t="shared" si="19"/>
        <v>0</v>
      </c>
      <c r="P104" s="258">
        <f t="shared" si="20"/>
        <v>0</v>
      </c>
      <c r="Q104" s="223">
        <f t="shared" si="21"/>
        <v>0</v>
      </c>
      <c r="R104" s="97">
        <f t="shared" si="22"/>
        <v>0</v>
      </c>
      <c r="S104" s="229">
        <f>IF(AND(LARGE('Sch A. Input'!$FL$15:$FL$67,COUNTIF('Sch A. Input'!$FL$15:$FL$67,"&gt;="&amp;F104))&lt;E104,F104&lt;&gt;0),"Leaver",J104-G104)</f>
        <v>0</v>
      </c>
      <c r="T104" s="229">
        <f>IF(AND(LARGE('Sch A. Input'!$FL$15:$FL$67,COUNTIF('Sch A. Input'!$FL$15:$FL$67,"&gt;="&amp;F104))&lt;E104,F104&lt;&gt;0),"Leaver",K104-H104)</f>
        <v>0</v>
      </c>
      <c r="U104" s="230">
        <f>IF(AND(LARGE('Sch A. Input'!$FL$15:$FL$67,COUNTIF('Sch A. Input'!$FL$15:$FL$67,"&gt;="&amp;F104))&lt;E104,F104&lt;&gt;0),"Leaver",L104-I104)</f>
        <v>0</v>
      </c>
      <c r="V104" s="230">
        <f>IF(AND(LARGE('Sch A. Input'!$FL$15:$FL$67,COUNTIF('Sch A. Input'!$FL$15:$FL$67,"&gt;="&amp;F104))&lt;E104,F104&lt;&gt;0),"Leaver",IFERROR(S104/X104*$M$9,0))</f>
        <v>0</v>
      </c>
      <c r="W104" s="230">
        <f>IF(AND(LARGE('Sch A. Input'!$FL$15:$FL$67,COUNTIF('Sch A. Input'!$FL$15:$FL$67,"&gt;="&amp;F104))&lt;E104,F104&lt;&gt;0),"Leaver",V104+T104)</f>
        <v>0</v>
      </c>
      <c r="X104" s="254">
        <f>IF(AND(LARGE('Sch A. Input'!$FL$15:$FL$67,COUNTIF('Sch A. Input'!$FL$15:$FL$67,"&gt;="&amp;F104))&lt;E104,F104&lt;&gt;0),"Leaver",IF(OR(D104="",D104&gt;$L$11,($L$11-7)&lt;$K$9),0,(E104+1-D104)/7-1))</f>
        <v>0</v>
      </c>
      <c r="Y104" s="255">
        <f>IF(AND(LARGE('Sch A. Input'!$FL$15:$FL$67,COUNTIF('Sch A. Input'!$FL$15:$FL$67,"&gt;="&amp;F104))&lt;E104,F104&lt;&gt;0),"Leaver",IFERROR(IF((S104/$X104*$M$9+T104)&gt;900000,"YES","NO"),0))</f>
        <v>0</v>
      </c>
      <c r="Z104" s="217">
        <f>IF(AND(LARGE('Sch A. Input'!$FL$15:$FL$67,COUNTIF('Sch A. Input'!$FL$15:$FL$67,"&gt;="&amp;F104))&lt;E104,F104&lt;&gt;0),"Leaver",IFERROR(IF(Y104="Yes",MIN($U104*(74000/900000),74000),(SUMPRODUCT(--((MIN(W104,900000))&gt;$C$9:$C$12),((MIN(W104,900000))-$C$9:$C$12),$H$9:$H$12))-((1-(X104/$M$9))*(SUMPRODUCT(--((MIN(V104,900000))&gt;$C$9:$C$12),((MIN(V104,900000))-$C$9:$C$12),$H$9:$H$12)))),0))</f>
        <v>0</v>
      </c>
      <c r="AA104" s="165">
        <f>IF(AND(LARGE('Sch A. Input'!$FL$15:$FL$67,COUNTIF('Sch A. Input'!$FL$15:$FL$67,"&gt;="&amp;F104))&lt;E104,F104&lt;&gt;0),"Leaver",IFERROR(Z104/U104,0))</f>
        <v>0</v>
      </c>
      <c r="AB104" s="166">
        <f>IF(AND(LARGE('Sch A. Input'!$FL$15:$FL$67,COUNTIF('Sch A. Input'!$FL$15:$FL$67,"&gt;="&amp;F104))&lt;E104,F104&lt;&gt;0),"Leaver",Q104-Z104)</f>
        <v>0</v>
      </c>
      <c r="AC104" s="94">
        <f t="shared" si="23"/>
        <v>0</v>
      </c>
      <c r="BK104" s="2"/>
      <c r="BL104" s="2"/>
      <c r="CI104"/>
    </row>
    <row r="105" spans="2:87" x14ac:dyDescent="0.25">
      <c r="B105" s="70" t="str">
        <f>IF('Sch A. Input'!B103="","",'Sch A. Input'!B103)</f>
        <v/>
      </c>
      <c r="C105" s="75" t="str">
        <f>IF('Sch A. Input'!C103="","",'Sch A. Input'!C103)</f>
        <v/>
      </c>
      <c r="D105" s="71" t="str">
        <f>IF('Sch A. Input'!D103="","",'Sch A. Input'!D103)</f>
        <v/>
      </c>
      <c r="E105" s="71">
        <f>'Sch A. Input'!E103</f>
        <v>43548</v>
      </c>
      <c r="F105" s="71">
        <f>'Sch A. Input'!F103</f>
        <v>0</v>
      </c>
      <c r="G105" s="218">
        <f>SUMIFS('Sch A. Input'!H103:FJ103,'Sch A. Input'!$H$13:$FJ$13,$L$11,'Sch A. Input'!$H$14:$FJ$14,"Recurring")</f>
        <v>0</v>
      </c>
      <c r="H105" s="218">
        <f>SUMIFS('Sch A. Input'!H103:FJ103,'Sch A. Input'!$H$13:$FJ$13,$L$11,'Sch A. Input'!$H$14:$FJ$14,"One-time")</f>
        <v>0</v>
      </c>
      <c r="I105" s="219">
        <f t="shared" si="15"/>
        <v>0</v>
      </c>
      <c r="J105" s="220">
        <f>SUMIFS('Sch A. Input'!H103:FJ103,'Sch A. Input'!$H$14:$FJ$14,"Recurring",'Sch A. Input'!$H$13:$FJ$13,"&lt;="&amp;'Sch D. Workings'!$L$11)</f>
        <v>0</v>
      </c>
      <c r="K105" s="220">
        <f>SUMIFS('Sch A. Input'!H103:FJ103,'Sch A. Input'!$H$14:$FJ$14,"One-time",'Sch A. Input'!$H$13:$FJ$13,"&lt;="&amp;'Sch D. Workings'!$L$11)</f>
        <v>0</v>
      </c>
      <c r="L105" s="221">
        <f t="shared" si="16"/>
        <v>0</v>
      </c>
      <c r="M105" s="220">
        <f t="shared" si="17"/>
        <v>0</v>
      </c>
      <c r="N105" s="220">
        <f t="shared" si="18"/>
        <v>0</v>
      </c>
      <c r="O105" s="249">
        <f t="shared" si="19"/>
        <v>0</v>
      </c>
      <c r="P105" s="258">
        <f t="shared" si="20"/>
        <v>0</v>
      </c>
      <c r="Q105" s="223">
        <f t="shared" si="21"/>
        <v>0</v>
      </c>
      <c r="R105" s="97">
        <f t="shared" si="22"/>
        <v>0</v>
      </c>
      <c r="S105" s="229">
        <f>IF(AND(LARGE('Sch A. Input'!$FL$15:$FL$67,COUNTIF('Sch A. Input'!$FL$15:$FL$67,"&gt;="&amp;F105))&lt;E105,F105&lt;&gt;0),"Leaver",J105-G105)</f>
        <v>0</v>
      </c>
      <c r="T105" s="229">
        <f>IF(AND(LARGE('Sch A. Input'!$FL$15:$FL$67,COUNTIF('Sch A. Input'!$FL$15:$FL$67,"&gt;="&amp;F105))&lt;E105,F105&lt;&gt;0),"Leaver",K105-H105)</f>
        <v>0</v>
      </c>
      <c r="U105" s="230">
        <f>IF(AND(LARGE('Sch A. Input'!$FL$15:$FL$67,COUNTIF('Sch A. Input'!$FL$15:$FL$67,"&gt;="&amp;F105))&lt;E105,F105&lt;&gt;0),"Leaver",L105-I105)</f>
        <v>0</v>
      </c>
      <c r="V105" s="230">
        <f>IF(AND(LARGE('Sch A. Input'!$FL$15:$FL$67,COUNTIF('Sch A. Input'!$FL$15:$FL$67,"&gt;="&amp;F105))&lt;E105,F105&lt;&gt;0),"Leaver",IFERROR(S105/X105*$M$9,0))</f>
        <v>0</v>
      </c>
      <c r="W105" s="230">
        <f>IF(AND(LARGE('Sch A. Input'!$FL$15:$FL$67,COUNTIF('Sch A. Input'!$FL$15:$FL$67,"&gt;="&amp;F105))&lt;E105,F105&lt;&gt;0),"Leaver",V105+T105)</f>
        <v>0</v>
      </c>
      <c r="X105" s="254">
        <f>IF(AND(LARGE('Sch A. Input'!$FL$15:$FL$67,COUNTIF('Sch A. Input'!$FL$15:$FL$67,"&gt;="&amp;F105))&lt;E105,F105&lt;&gt;0),"Leaver",IF(OR(D105="",D105&gt;$L$11,($L$11-7)&lt;$K$9),0,(E105+1-D105)/7-1))</f>
        <v>0</v>
      </c>
      <c r="Y105" s="255">
        <f>IF(AND(LARGE('Sch A. Input'!$FL$15:$FL$67,COUNTIF('Sch A. Input'!$FL$15:$FL$67,"&gt;="&amp;F105))&lt;E105,F105&lt;&gt;0),"Leaver",IFERROR(IF((S105/$X105*$M$9+T105)&gt;900000,"YES","NO"),0))</f>
        <v>0</v>
      </c>
      <c r="Z105" s="217">
        <f>IF(AND(LARGE('Sch A. Input'!$FL$15:$FL$67,COUNTIF('Sch A. Input'!$FL$15:$FL$67,"&gt;="&amp;F105))&lt;E105,F105&lt;&gt;0),"Leaver",IFERROR(IF(Y105="Yes",MIN($U105*(74000/900000),74000),(SUMPRODUCT(--((MIN(W105,900000))&gt;$C$9:$C$12),((MIN(W105,900000))-$C$9:$C$12),$H$9:$H$12))-((1-(X105/$M$9))*(SUMPRODUCT(--((MIN(V105,900000))&gt;$C$9:$C$12),((MIN(V105,900000))-$C$9:$C$12),$H$9:$H$12)))),0))</f>
        <v>0</v>
      </c>
      <c r="AA105" s="165">
        <f>IF(AND(LARGE('Sch A. Input'!$FL$15:$FL$67,COUNTIF('Sch A. Input'!$FL$15:$FL$67,"&gt;="&amp;F105))&lt;E105,F105&lt;&gt;0),"Leaver",IFERROR(Z105/U105,0))</f>
        <v>0</v>
      </c>
      <c r="AB105" s="166">
        <f>IF(AND(LARGE('Sch A. Input'!$FL$15:$FL$67,COUNTIF('Sch A. Input'!$FL$15:$FL$67,"&gt;="&amp;F105))&lt;E105,F105&lt;&gt;0),"Leaver",Q105-Z105)</f>
        <v>0</v>
      </c>
      <c r="AC105" s="94">
        <f t="shared" si="23"/>
        <v>0</v>
      </c>
      <c r="BK105" s="2"/>
      <c r="BL105" s="2"/>
      <c r="CI105"/>
    </row>
    <row r="106" spans="2:87" x14ac:dyDescent="0.25">
      <c r="B106" s="70" t="str">
        <f>IF('Sch A. Input'!B104="","",'Sch A. Input'!B104)</f>
        <v/>
      </c>
      <c r="C106" s="75" t="str">
        <f>IF('Sch A. Input'!C104="","",'Sch A. Input'!C104)</f>
        <v/>
      </c>
      <c r="D106" s="71" t="str">
        <f>IF('Sch A. Input'!D104="","",'Sch A. Input'!D104)</f>
        <v/>
      </c>
      <c r="E106" s="71">
        <f>'Sch A. Input'!E104</f>
        <v>43548</v>
      </c>
      <c r="F106" s="71">
        <f>'Sch A. Input'!F104</f>
        <v>0</v>
      </c>
      <c r="G106" s="218">
        <f>SUMIFS('Sch A. Input'!H104:FJ104,'Sch A. Input'!$H$13:$FJ$13,$L$11,'Sch A. Input'!$H$14:$FJ$14,"Recurring")</f>
        <v>0</v>
      </c>
      <c r="H106" s="218">
        <f>SUMIFS('Sch A. Input'!H104:FJ104,'Sch A. Input'!$H$13:$FJ$13,$L$11,'Sch A. Input'!$H$14:$FJ$14,"One-time")</f>
        <v>0</v>
      </c>
      <c r="I106" s="219">
        <f t="shared" si="15"/>
        <v>0</v>
      </c>
      <c r="J106" s="220">
        <f>SUMIFS('Sch A. Input'!H104:FJ104,'Sch A. Input'!$H$14:$FJ$14,"Recurring",'Sch A. Input'!$H$13:$FJ$13,"&lt;="&amp;'Sch D. Workings'!$L$11)</f>
        <v>0</v>
      </c>
      <c r="K106" s="220">
        <f>SUMIFS('Sch A. Input'!H104:FJ104,'Sch A. Input'!$H$14:$FJ$14,"One-time",'Sch A. Input'!$H$13:$FJ$13,"&lt;="&amp;'Sch D. Workings'!$L$11)</f>
        <v>0</v>
      </c>
      <c r="L106" s="221">
        <f t="shared" si="16"/>
        <v>0</v>
      </c>
      <c r="M106" s="220">
        <f t="shared" si="17"/>
        <v>0</v>
      </c>
      <c r="N106" s="220">
        <f t="shared" si="18"/>
        <v>0</v>
      </c>
      <c r="O106" s="249">
        <f t="shared" si="19"/>
        <v>0</v>
      </c>
      <c r="P106" s="258">
        <f t="shared" si="20"/>
        <v>0</v>
      </c>
      <c r="Q106" s="223">
        <f t="shared" si="21"/>
        <v>0</v>
      </c>
      <c r="R106" s="97">
        <f t="shared" si="22"/>
        <v>0</v>
      </c>
      <c r="S106" s="229">
        <f>IF(AND(LARGE('Sch A. Input'!$FL$15:$FL$67,COUNTIF('Sch A. Input'!$FL$15:$FL$67,"&gt;="&amp;F106))&lt;E106,F106&lt;&gt;0),"Leaver",J106-G106)</f>
        <v>0</v>
      </c>
      <c r="T106" s="229">
        <f>IF(AND(LARGE('Sch A. Input'!$FL$15:$FL$67,COUNTIF('Sch A. Input'!$FL$15:$FL$67,"&gt;="&amp;F106))&lt;E106,F106&lt;&gt;0),"Leaver",K106-H106)</f>
        <v>0</v>
      </c>
      <c r="U106" s="230">
        <f>IF(AND(LARGE('Sch A. Input'!$FL$15:$FL$67,COUNTIF('Sch A. Input'!$FL$15:$FL$67,"&gt;="&amp;F106))&lt;E106,F106&lt;&gt;0),"Leaver",L106-I106)</f>
        <v>0</v>
      </c>
      <c r="V106" s="230">
        <f>IF(AND(LARGE('Sch A. Input'!$FL$15:$FL$67,COUNTIF('Sch A. Input'!$FL$15:$FL$67,"&gt;="&amp;F106))&lt;E106,F106&lt;&gt;0),"Leaver",IFERROR(S106/X106*$M$9,0))</f>
        <v>0</v>
      </c>
      <c r="W106" s="230">
        <f>IF(AND(LARGE('Sch A. Input'!$FL$15:$FL$67,COUNTIF('Sch A. Input'!$FL$15:$FL$67,"&gt;="&amp;F106))&lt;E106,F106&lt;&gt;0),"Leaver",V106+T106)</f>
        <v>0</v>
      </c>
      <c r="X106" s="254">
        <f>IF(AND(LARGE('Sch A. Input'!$FL$15:$FL$67,COUNTIF('Sch A. Input'!$FL$15:$FL$67,"&gt;="&amp;F106))&lt;E106,F106&lt;&gt;0),"Leaver",IF(OR(D106="",D106&gt;$L$11,($L$11-7)&lt;$K$9),0,(E106+1-D106)/7-1))</f>
        <v>0</v>
      </c>
      <c r="Y106" s="255">
        <f>IF(AND(LARGE('Sch A. Input'!$FL$15:$FL$67,COUNTIF('Sch A. Input'!$FL$15:$FL$67,"&gt;="&amp;F106))&lt;E106,F106&lt;&gt;0),"Leaver",IFERROR(IF((S106/$X106*$M$9+T106)&gt;900000,"YES","NO"),0))</f>
        <v>0</v>
      </c>
      <c r="Z106" s="217">
        <f>IF(AND(LARGE('Sch A. Input'!$FL$15:$FL$67,COUNTIF('Sch A. Input'!$FL$15:$FL$67,"&gt;="&amp;F106))&lt;E106,F106&lt;&gt;0),"Leaver",IFERROR(IF(Y106="Yes",MIN($U106*(74000/900000),74000),(SUMPRODUCT(--((MIN(W106,900000))&gt;$C$9:$C$12),((MIN(W106,900000))-$C$9:$C$12),$H$9:$H$12))-((1-(X106/$M$9))*(SUMPRODUCT(--((MIN(V106,900000))&gt;$C$9:$C$12),((MIN(V106,900000))-$C$9:$C$12),$H$9:$H$12)))),0))</f>
        <v>0</v>
      </c>
      <c r="AA106" s="165">
        <f>IF(AND(LARGE('Sch A. Input'!$FL$15:$FL$67,COUNTIF('Sch A. Input'!$FL$15:$FL$67,"&gt;="&amp;F106))&lt;E106,F106&lt;&gt;0),"Leaver",IFERROR(Z106/U106,0))</f>
        <v>0</v>
      </c>
      <c r="AB106" s="166">
        <f>IF(AND(LARGE('Sch A. Input'!$FL$15:$FL$67,COUNTIF('Sch A. Input'!$FL$15:$FL$67,"&gt;="&amp;F106))&lt;E106,F106&lt;&gt;0),"Leaver",Q106-Z106)</f>
        <v>0</v>
      </c>
      <c r="AC106" s="94">
        <f t="shared" si="23"/>
        <v>0</v>
      </c>
      <c r="BK106" s="2"/>
      <c r="BL106" s="2"/>
      <c r="CI106"/>
    </row>
    <row r="107" spans="2:87" x14ac:dyDescent="0.25">
      <c r="B107" s="70" t="str">
        <f>IF('Sch A. Input'!B105="","",'Sch A. Input'!B105)</f>
        <v/>
      </c>
      <c r="C107" s="75" t="str">
        <f>IF('Sch A. Input'!C105="","",'Sch A. Input'!C105)</f>
        <v/>
      </c>
      <c r="D107" s="71" t="str">
        <f>IF('Sch A. Input'!D105="","",'Sch A. Input'!D105)</f>
        <v/>
      </c>
      <c r="E107" s="71">
        <f>'Sch A. Input'!E105</f>
        <v>43548</v>
      </c>
      <c r="F107" s="71">
        <f>'Sch A. Input'!F105</f>
        <v>0</v>
      </c>
      <c r="G107" s="218">
        <f>SUMIFS('Sch A. Input'!H105:FJ105,'Sch A. Input'!$H$13:$FJ$13,$L$11,'Sch A. Input'!$H$14:$FJ$14,"Recurring")</f>
        <v>0</v>
      </c>
      <c r="H107" s="218">
        <f>SUMIFS('Sch A. Input'!H105:FJ105,'Sch A. Input'!$H$13:$FJ$13,$L$11,'Sch A. Input'!$H$14:$FJ$14,"One-time")</f>
        <v>0</v>
      </c>
      <c r="I107" s="219">
        <f t="shared" si="15"/>
        <v>0</v>
      </c>
      <c r="J107" s="220">
        <f>SUMIFS('Sch A. Input'!H105:FJ105,'Sch A. Input'!$H$14:$FJ$14,"Recurring",'Sch A. Input'!$H$13:$FJ$13,"&lt;="&amp;'Sch D. Workings'!$L$11)</f>
        <v>0</v>
      </c>
      <c r="K107" s="220">
        <f>SUMIFS('Sch A. Input'!H105:FJ105,'Sch A. Input'!$H$14:$FJ$14,"One-time",'Sch A. Input'!$H$13:$FJ$13,"&lt;="&amp;'Sch D. Workings'!$L$11)</f>
        <v>0</v>
      </c>
      <c r="L107" s="221">
        <f t="shared" si="16"/>
        <v>0</v>
      </c>
      <c r="M107" s="220">
        <f t="shared" si="17"/>
        <v>0</v>
      </c>
      <c r="N107" s="220">
        <f t="shared" si="18"/>
        <v>0</v>
      </c>
      <c r="O107" s="249">
        <f t="shared" si="19"/>
        <v>0</v>
      </c>
      <c r="P107" s="258">
        <f t="shared" si="20"/>
        <v>0</v>
      </c>
      <c r="Q107" s="223">
        <f t="shared" si="21"/>
        <v>0</v>
      </c>
      <c r="R107" s="97">
        <f t="shared" si="22"/>
        <v>0</v>
      </c>
      <c r="S107" s="229">
        <f>IF(AND(LARGE('Sch A. Input'!$FL$15:$FL$67,COUNTIF('Sch A. Input'!$FL$15:$FL$67,"&gt;="&amp;F107))&lt;E107,F107&lt;&gt;0),"Leaver",J107-G107)</f>
        <v>0</v>
      </c>
      <c r="T107" s="229">
        <f>IF(AND(LARGE('Sch A. Input'!$FL$15:$FL$67,COUNTIF('Sch A. Input'!$FL$15:$FL$67,"&gt;="&amp;F107))&lt;E107,F107&lt;&gt;0),"Leaver",K107-H107)</f>
        <v>0</v>
      </c>
      <c r="U107" s="230">
        <f>IF(AND(LARGE('Sch A. Input'!$FL$15:$FL$67,COUNTIF('Sch A. Input'!$FL$15:$FL$67,"&gt;="&amp;F107))&lt;E107,F107&lt;&gt;0),"Leaver",L107-I107)</f>
        <v>0</v>
      </c>
      <c r="V107" s="230">
        <f>IF(AND(LARGE('Sch A. Input'!$FL$15:$FL$67,COUNTIF('Sch A. Input'!$FL$15:$FL$67,"&gt;="&amp;F107))&lt;E107,F107&lt;&gt;0),"Leaver",IFERROR(S107/X107*$M$9,0))</f>
        <v>0</v>
      </c>
      <c r="W107" s="230">
        <f>IF(AND(LARGE('Sch A. Input'!$FL$15:$FL$67,COUNTIF('Sch A. Input'!$FL$15:$FL$67,"&gt;="&amp;F107))&lt;E107,F107&lt;&gt;0),"Leaver",V107+T107)</f>
        <v>0</v>
      </c>
      <c r="X107" s="254">
        <f>IF(AND(LARGE('Sch A. Input'!$FL$15:$FL$67,COUNTIF('Sch A. Input'!$FL$15:$FL$67,"&gt;="&amp;F107))&lt;E107,F107&lt;&gt;0),"Leaver",IF(OR(D107="",D107&gt;$L$11,($L$11-7)&lt;$K$9),0,(E107+1-D107)/7-1))</f>
        <v>0</v>
      </c>
      <c r="Y107" s="255">
        <f>IF(AND(LARGE('Sch A. Input'!$FL$15:$FL$67,COUNTIF('Sch A. Input'!$FL$15:$FL$67,"&gt;="&amp;F107))&lt;E107,F107&lt;&gt;0),"Leaver",IFERROR(IF((S107/$X107*$M$9+T107)&gt;900000,"YES","NO"),0))</f>
        <v>0</v>
      </c>
      <c r="Z107" s="217">
        <f>IF(AND(LARGE('Sch A. Input'!$FL$15:$FL$67,COUNTIF('Sch A. Input'!$FL$15:$FL$67,"&gt;="&amp;F107))&lt;E107,F107&lt;&gt;0),"Leaver",IFERROR(IF(Y107="Yes",MIN($U107*(74000/900000),74000),(SUMPRODUCT(--((MIN(W107,900000))&gt;$C$9:$C$12),((MIN(W107,900000))-$C$9:$C$12),$H$9:$H$12))-((1-(X107/$M$9))*(SUMPRODUCT(--((MIN(V107,900000))&gt;$C$9:$C$12),((MIN(V107,900000))-$C$9:$C$12),$H$9:$H$12)))),0))</f>
        <v>0</v>
      </c>
      <c r="AA107" s="165">
        <f>IF(AND(LARGE('Sch A. Input'!$FL$15:$FL$67,COUNTIF('Sch A. Input'!$FL$15:$FL$67,"&gt;="&amp;F107))&lt;E107,F107&lt;&gt;0),"Leaver",IFERROR(Z107/U107,0))</f>
        <v>0</v>
      </c>
      <c r="AB107" s="166">
        <f>IF(AND(LARGE('Sch A. Input'!$FL$15:$FL$67,COUNTIF('Sch A. Input'!$FL$15:$FL$67,"&gt;="&amp;F107))&lt;E107,F107&lt;&gt;0),"Leaver",Q107-Z107)</f>
        <v>0</v>
      </c>
      <c r="AC107" s="94">
        <f t="shared" si="23"/>
        <v>0</v>
      </c>
      <c r="BK107" s="2"/>
      <c r="BL107" s="2"/>
      <c r="CI107"/>
    </row>
    <row r="108" spans="2:87" x14ac:dyDescent="0.25">
      <c r="B108" s="70" t="str">
        <f>IF('Sch A. Input'!B106="","",'Sch A. Input'!B106)</f>
        <v/>
      </c>
      <c r="C108" s="75" t="str">
        <f>IF('Sch A. Input'!C106="","",'Sch A. Input'!C106)</f>
        <v/>
      </c>
      <c r="D108" s="71" t="str">
        <f>IF('Sch A. Input'!D106="","",'Sch A. Input'!D106)</f>
        <v/>
      </c>
      <c r="E108" s="71">
        <f>'Sch A. Input'!E106</f>
        <v>43548</v>
      </c>
      <c r="F108" s="71">
        <f>'Sch A. Input'!F106</f>
        <v>0</v>
      </c>
      <c r="G108" s="218">
        <f>SUMIFS('Sch A. Input'!H106:FJ106,'Sch A. Input'!$H$13:$FJ$13,$L$11,'Sch A. Input'!$H$14:$FJ$14,"Recurring")</f>
        <v>0</v>
      </c>
      <c r="H108" s="218">
        <f>SUMIFS('Sch A. Input'!H106:FJ106,'Sch A. Input'!$H$13:$FJ$13,$L$11,'Sch A. Input'!$H$14:$FJ$14,"One-time")</f>
        <v>0</v>
      </c>
      <c r="I108" s="219">
        <f t="shared" si="15"/>
        <v>0</v>
      </c>
      <c r="J108" s="220">
        <f>SUMIFS('Sch A. Input'!H106:FJ106,'Sch A. Input'!$H$14:$FJ$14,"Recurring",'Sch A. Input'!$H$13:$FJ$13,"&lt;="&amp;'Sch D. Workings'!$L$11)</f>
        <v>0</v>
      </c>
      <c r="K108" s="220">
        <f>SUMIFS('Sch A. Input'!H106:FJ106,'Sch A. Input'!$H$14:$FJ$14,"One-time",'Sch A. Input'!$H$13:$FJ$13,"&lt;="&amp;'Sch D. Workings'!$L$11)</f>
        <v>0</v>
      </c>
      <c r="L108" s="221">
        <f t="shared" si="16"/>
        <v>0</v>
      </c>
      <c r="M108" s="220">
        <f t="shared" si="17"/>
        <v>0</v>
      </c>
      <c r="N108" s="220">
        <f t="shared" si="18"/>
        <v>0</v>
      </c>
      <c r="O108" s="249">
        <f t="shared" si="19"/>
        <v>0</v>
      </c>
      <c r="P108" s="258">
        <f t="shared" si="20"/>
        <v>0</v>
      </c>
      <c r="Q108" s="223">
        <f t="shared" si="21"/>
        <v>0</v>
      </c>
      <c r="R108" s="97">
        <f t="shared" si="22"/>
        <v>0</v>
      </c>
      <c r="S108" s="229">
        <f>IF(AND(LARGE('Sch A. Input'!$FL$15:$FL$67,COUNTIF('Sch A. Input'!$FL$15:$FL$67,"&gt;="&amp;F108))&lt;E108,F108&lt;&gt;0),"Leaver",J108-G108)</f>
        <v>0</v>
      </c>
      <c r="T108" s="229">
        <f>IF(AND(LARGE('Sch A. Input'!$FL$15:$FL$67,COUNTIF('Sch A. Input'!$FL$15:$FL$67,"&gt;="&amp;F108))&lt;E108,F108&lt;&gt;0),"Leaver",K108-H108)</f>
        <v>0</v>
      </c>
      <c r="U108" s="230">
        <f>IF(AND(LARGE('Sch A. Input'!$FL$15:$FL$67,COUNTIF('Sch A. Input'!$FL$15:$FL$67,"&gt;="&amp;F108))&lt;E108,F108&lt;&gt;0),"Leaver",L108-I108)</f>
        <v>0</v>
      </c>
      <c r="V108" s="230">
        <f>IF(AND(LARGE('Sch A. Input'!$FL$15:$FL$67,COUNTIF('Sch A. Input'!$FL$15:$FL$67,"&gt;="&amp;F108))&lt;E108,F108&lt;&gt;0),"Leaver",IFERROR(S108/X108*$M$9,0))</f>
        <v>0</v>
      </c>
      <c r="W108" s="230">
        <f>IF(AND(LARGE('Sch A. Input'!$FL$15:$FL$67,COUNTIF('Sch A. Input'!$FL$15:$FL$67,"&gt;="&amp;F108))&lt;E108,F108&lt;&gt;0),"Leaver",V108+T108)</f>
        <v>0</v>
      </c>
      <c r="X108" s="254">
        <f>IF(AND(LARGE('Sch A. Input'!$FL$15:$FL$67,COUNTIF('Sch A. Input'!$FL$15:$FL$67,"&gt;="&amp;F108))&lt;E108,F108&lt;&gt;0),"Leaver",IF(OR(D108="",D108&gt;$L$11,($L$11-7)&lt;$K$9),0,(E108+1-D108)/7-1))</f>
        <v>0</v>
      </c>
      <c r="Y108" s="255">
        <f>IF(AND(LARGE('Sch A. Input'!$FL$15:$FL$67,COUNTIF('Sch A. Input'!$FL$15:$FL$67,"&gt;="&amp;F108))&lt;E108,F108&lt;&gt;0),"Leaver",IFERROR(IF((S108/$X108*$M$9+T108)&gt;900000,"YES","NO"),0))</f>
        <v>0</v>
      </c>
      <c r="Z108" s="217">
        <f>IF(AND(LARGE('Sch A. Input'!$FL$15:$FL$67,COUNTIF('Sch A. Input'!$FL$15:$FL$67,"&gt;="&amp;F108))&lt;E108,F108&lt;&gt;0),"Leaver",IFERROR(IF(Y108="Yes",MIN($U108*(74000/900000),74000),(SUMPRODUCT(--((MIN(W108,900000))&gt;$C$9:$C$12),((MIN(W108,900000))-$C$9:$C$12),$H$9:$H$12))-((1-(X108/$M$9))*(SUMPRODUCT(--((MIN(V108,900000))&gt;$C$9:$C$12),((MIN(V108,900000))-$C$9:$C$12),$H$9:$H$12)))),0))</f>
        <v>0</v>
      </c>
      <c r="AA108" s="165">
        <f>IF(AND(LARGE('Sch A. Input'!$FL$15:$FL$67,COUNTIF('Sch A. Input'!$FL$15:$FL$67,"&gt;="&amp;F108))&lt;E108,F108&lt;&gt;0),"Leaver",IFERROR(Z108/U108,0))</f>
        <v>0</v>
      </c>
      <c r="AB108" s="166">
        <f>IF(AND(LARGE('Sch A. Input'!$FL$15:$FL$67,COUNTIF('Sch A. Input'!$FL$15:$FL$67,"&gt;="&amp;F108))&lt;E108,F108&lt;&gt;0),"Leaver",Q108-Z108)</f>
        <v>0</v>
      </c>
      <c r="AC108" s="94">
        <f t="shared" si="23"/>
        <v>0</v>
      </c>
      <c r="BK108" s="2"/>
      <c r="BL108" s="2"/>
      <c r="CI108"/>
    </row>
    <row r="109" spans="2:87" x14ac:dyDescent="0.25">
      <c r="B109" s="70" t="str">
        <f>IF('Sch A. Input'!B107="","",'Sch A. Input'!B107)</f>
        <v/>
      </c>
      <c r="C109" s="75" t="str">
        <f>IF('Sch A. Input'!C107="","",'Sch A. Input'!C107)</f>
        <v/>
      </c>
      <c r="D109" s="71" t="str">
        <f>IF('Sch A. Input'!D107="","",'Sch A. Input'!D107)</f>
        <v/>
      </c>
      <c r="E109" s="71">
        <f>'Sch A. Input'!E107</f>
        <v>43548</v>
      </c>
      <c r="F109" s="71">
        <f>'Sch A. Input'!F107</f>
        <v>0</v>
      </c>
      <c r="G109" s="218">
        <f>SUMIFS('Sch A. Input'!H107:FJ107,'Sch A. Input'!$H$13:$FJ$13,$L$11,'Sch A. Input'!$H$14:$FJ$14,"Recurring")</f>
        <v>0</v>
      </c>
      <c r="H109" s="218">
        <f>SUMIFS('Sch A. Input'!H107:FJ107,'Sch A. Input'!$H$13:$FJ$13,$L$11,'Sch A. Input'!$H$14:$FJ$14,"One-time")</f>
        <v>0</v>
      </c>
      <c r="I109" s="219">
        <f t="shared" si="15"/>
        <v>0</v>
      </c>
      <c r="J109" s="220">
        <f>SUMIFS('Sch A. Input'!H107:FJ107,'Sch A. Input'!$H$14:$FJ$14,"Recurring",'Sch A. Input'!$H$13:$FJ$13,"&lt;="&amp;'Sch D. Workings'!$L$11)</f>
        <v>0</v>
      </c>
      <c r="K109" s="220">
        <f>SUMIFS('Sch A. Input'!H107:FJ107,'Sch A. Input'!$H$14:$FJ$14,"One-time",'Sch A. Input'!$H$13:$FJ$13,"&lt;="&amp;'Sch D. Workings'!$L$11)</f>
        <v>0</v>
      </c>
      <c r="L109" s="221">
        <f t="shared" si="16"/>
        <v>0</v>
      </c>
      <c r="M109" s="220">
        <f t="shared" si="17"/>
        <v>0</v>
      </c>
      <c r="N109" s="220">
        <f t="shared" si="18"/>
        <v>0</v>
      </c>
      <c r="O109" s="249">
        <f t="shared" si="19"/>
        <v>0</v>
      </c>
      <c r="P109" s="258">
        <f t="shared" si="20"/>
        <v>0</v>
      </c>
      <c r="Q109" s="223">
        <f t="shared" si="21"/>
        <v>0</v>
      </c>
      <c r="R109" s="97">
        <f t="shared" si="22"/>
        <v>0</v>
      </c>
      <c r="S109" s="229">
        <f>IF(AND(LARGE('Sch A. Input'!$FL$15:$FL$67,COUNTIF('Sch A. Input'!$FL$15:$FL$67,"&gt;="&amp;F109))&lt;E109,F109&lt;&gt;0),"Leaver",J109-G109)</f>
        <v>0</v>
      </c>
      <c r="T109" s="229">
        <f>IF(AND(LARGE('Sch A. Input'!$FL$15:$FL$67,COUNTIF('Sch A. Input'!$FL$15:$FL$67,"&gt;="&amp;F109))&lt;E109,F109&lt;&gt;0),"Leaver",K109-H109)</f>
        <v>0</v>
      </c>
      <c r="U109" s="230">
        <f>IF(AND(LARGE('Sch A. Input'!$FL$15:$FL$67,COUNTIF('Sch A. Input'!$FL$15:$FL$67,"&gt;="&amp;F109))&lt;E109,F109&lt;&gt;0),"Leaver",L109-I109)</f>
        <v>0</v>
      </c>
      <c r="V109" s="230">
        <f>IF(AND(LARGE('Sch A. Input'!$FL$15:$FL$67,COUNTIF('Sch A. Input'!$FL$15:$FL$67,"&gt;="&amp;F109))&lt;E109,F109&lt;&gt;0),"Leaver",IFERROR(S109/X109*$M$9,0))</f>
        <v>0</v>
      </c>
      <c r="W109" s="230">
        <f>IF(AND(LARGE('Sch A. Input'!$FL$15:$FL$67,COUNTIF('Sch A. Input'!$FL$15:$FL$67,"&gt;="&amp;F109))&lt;E109,F109&lt;&gt;0),"Leaver",V109+T109)</f>
        <v>0</v>
      </c>
      <c r="X109" s="254">
        <f>IF(AND(LARGE('Sch A. Input'!$FL$15:$FL$67,COUNTIF('Sch A. Input'!$FL$15:$FL$67,"&gt;="&amp;F109))&lt;E109,F109&lt;&gt;0),"Leaver",IF(OR(D109="",D109&gt;$L$11,($L$11-7)&lt;$K$9),0,(E109+1-D109)/7-1))</f>
        <v>0</v>
      </c>
      <c r="Y109" s="255">
        <f>IF(AND(LARGE('Sch A. Input'!$FL$15:$FL$67,COUNTIF('Sch A. Input'!$FL$15:$FL$67,"&gt;="&amp;F109))&lt;E109,F109&lt;&gt;0),"Leaver",IFERROR(IF((S109/$X109*$M$9+T109)&gt;900000,"YES","NO"),0))</f>
        <v>0</v>
      </c>
      <c r="Z109" s="217">
        <f>IF(AND(LARGE('Sch A. Input'!$FL$15:$FL$67,COUNTIF('Sch A. Input'!$FL$15:$FL$67,"&gt;="&amp;F109))&lt;E109,F109&lt;&gt;0),"Leaver",IFERROR(IF(Y109="Yes",MIN($U109*(74000/900000),74000),(SUMPRODUCT(--((MIN(W109,900000))&gt;$C$9:$C$12),((MIN(W109,900000))-$C$9:$C$12),$H$9:$H$12))-((1-(X109/$M$9))*(SUMPRODUCT(--((MIN(V109,900000))&gt;$C$9:$C$12),((MIN(V109,900000))-$C$9:$C$12),$H$9:$H$12)))),0))</f>
        <v>0</v>
      </c>
      <c r="AA109" s="165">
        <f>IF(AND(LARGE('Sch A. Input'!$FL$15:$FL$67,COUNTIF('Sch A. Input'!$FL$15:$FL$67,"&gt;="&amp;F109))&lt;E109,F109&lt;&gt;0),"Leaver",IFERROR(Z109/U109,0))</f>
        <v>0</v>
      </c>
      <c r="AB109" s="166">
        <f>IF(AND(LARGE('Sch A. Input'!$FL$15:$FL$67,COUNTIF('Sch A. Input'!$FL$15:$FL$67,"&gt;="&amp;F109))&lt;E109,F109&lt;&gt;0),"Leaver",Q109-Z109)</f>
        <v>0</v>
      </c>
      <c r="AC109" s="94">
        <f t="shared" si="23"/>
        <v>0</v>
      </c>
      <c r="BK109" s="2"/>
      <c r="BL109" s="2"/>
      <c r="CI109"/>
    </row>
    <row r="110" spans="2:87" x14ac:dyDescent="0.25">
      <c r="B110" s="70" t="str">
        <f>IF('Sch A. Input'!B108="","",'Sch A. Input'!B108)</f>
        <v/>
      </c>
      <c r="C110" s="75" t="str">
        <f>IF('Sch A. Input'!C108="","",'Sch A. Input'!C108)</f>
        <v/>
      </c>
      <c r="D110" s="71" t="str">
        <f>IF('Sch A. Input'!D108="","",'Sch A. Input'!D108)</f>
        <v/>
      </c>
      <c r="E110" s="71">
        <f>'Sch A. Input'!E108</f>
        <v>43548</v>
      </c>
      <c r="F110" s="71">
        <f>'Sch A. Input'!F108</f>
        <v>0</v>
      </c>
      <c r="G110" s="218">
        <f>SUMIFS('Sch A. Input'!H108:FJ108,'Sch A. Input'!$H$13:$FJ$13,$L$11,'Sch A. Input'!$H$14:$FJ$14,"Recurring")</f>
        <v>0</v>
      </c>
      <c r="H110" s="218">
        <f>SUMIFS('Sch A. Input'!H108:FJ108,'Sch A. Input'!$H$13:$FJ$13,$L$11,'Sch A. Input'!$H$14:$FJ$14,"One-time")</f>
        <v>0</v>
      </c>
      <c r="I110" s="219">
        <f t="shared" si="15"/>
        <v>0</v>
      </c>
      <c r="J110" s="220">
        <f>SUMIFS('Sch A. Input'!H108:FJ108,'Sch A. Input'!$H$14:$FJ$14,"Recurring",'Sch A. Input'!$H$13:$FJ$13,"&lt;="&amp;'Sch D. Workings'!$L$11)</f>
        <v>0</v>
      </c>
      <c r="K110" s="220">
        <f>SUMIFS('Sch A. Input'!H108:FJ108,'Sch A. Input'!$H$14:$FJ$14,"One-time",'Sch A. Input'!$H$13:$FJ$13,"&lt;="&amp;'Sch D. Workings'!$L$11)</f>
        <v>0</v>
      </c>
      <c r="L110" s="221">
        <f t="shared" si="16"/>
        <v>0</v>
      </c>
      <c r="M110" s="220">
        <f t="shared" si="17"/>
        <v>0</v>
      </c>
      <c r="N110" s="220">
        <f t="shared" si="18"/>
        <v>0</v>
      </c>
      <c r="O110" s="249">
        <f t="shared" si="19"/>
        <v>0</v>
      </c>
      <c r="P110" s="258">
        <f t="shared" si="20"/>
        <v>0</v>
      </c>
      <c r="Q110" s="223">
        <f t="shared" si="21"/>
        <v>0</v>
      </c>
      <c r="R110" s="97">
        <f t="shared" si="22"/>
        <v>0</v>
      </c>
      <c r="S110" s="229">
        <f>IF(AND(LARGE('Sch A. Input'!$FL$15:$FL$67,COUNTIF('Sch A. Input'!$FL$15:$FL$67,"&gt;="&amp;F110))&lt;E110,F110&lt;&gt;0),"Leaver",J110-G110)</f>
        <v>0</v>
      </c>
      <c r="T110" s="229">
        <f>IF(AND(LARGE('Sch A. Input'!$FL$15:$FL$67,COUNTIF('Sch A. Input'!$FL$15:$FL$67,"&gt;="&amp;F110))&lt;E110,F110&lt;&gt;0),"Leaver",K110-H110)</f>
        <v>0</v>
      </c>
      <c r="U110" s="230">
        <f>IF(AND(LARGE('Sch A. Input'!$FL$15:$FL$67,COUNTIF('Sch A. Input'!$FL$15:$FL$67,"&gt;="&amp;F110))&lt;E110,F110&lt;&gt;0),"Leaver",L110-I110)</f>
        <v>0</v>
      </c>
      <c r="V110" s="230">
        <f>IF(AND(LARGE('Sch A. Input'!$FL$15:$FL$67,COUNTIF('Sch A. Input'!$FL$15:$FL$67,"&gt;="&amp;F110))&lt;E110,F110&lt;&gt;0),"Leaver",IFERROR(S110/X110*$M$9,0))</f>
        <v>0</v>
      </c>
      <c r="W110" s="230">
        <f>IF(AND(LARGE('Sch A. Input'!$FL$15:$FL$67,COUNTIF('Sch A. Input'!$FL$15:$FL$67,"&gt;="&amp;F110))&lt;E110,F110&lt;&gt;0),"Leaver",V110+T110)</f>
        <v>0</v>
      </c>
      <c r="X110" s="254">
        <f>IF(AND(LARGE('Sch A. Input'!$FL$15:$FL$67,COUNTIF('Sch A. Input'!$FL$15:$FL$67,"&gt;="&amp;F110))&lt;E110,F110&lt;&gt;0),"Leaver",IF(OR(D110="",D110&gt;$L$11,($L$11-7)&lt;$K$9),0,(E110+1-D110)/7-1))</f>
        <v>0</v>
      </c>
      <c r="Y110" s="255">
        <f>IF(AND(LARGE('Sch A. Input'!$FL$15:$FL$67,COUNTIF('Sch A. Input'!$FL$15:$FL$67,"&gt;="&amp;F110))&lt;E110,F110&lt;&gt;0),"Leaver",IFERROR(IF((S110/$X110*$M$9+T110)&gt;900000,"YES","NO"),0))</f>
        <v>0</v>
      </c>
      <c r="Z110" s="217">
        <f>IF(AND(LARGE('Sch A. Input'!$FL$15:$FL$67,COUNTIF('Sch A. Input'!$FL$15:$FL$67,"&gt;="&amp;F110))&lt;E110,F110&lt;&gt;0),"Leaver",IFERROR(IF(Y110="Yes",MIN($U110*(74000/900000),74000),(SUMPRODUCT(--((MIN(W110,900000))&gt;$C$9:$C$12),((MIN(W110,900000))-$C$9:$C$12),$H$9:$H$12))-((1-(X110/$M$9))*(SUMPRODUCT(--((MIN(V110,900000))&gt;$C$9:$C$12),((MIN(V110,900000))-$C$9:$C$12),$H$9:$H$12)))),0))</f>
        <v>0</v>
      </c>
      <c r="AA110" s="165">
        <f>IF(AND(LARGE('Sch A. Input'!$FL$15:$FL$67,COUNTIF('Sch A. Input'!$FL$15:$FL$67,"&gt;="&amp;F110))&lt;E110,F110&lt;&gt;0),"Leaver",IFERROR(Z110/U110,0))</f>
        <v>0</v>
      </c>
      <c r="AB110" s="166">
        <f>IF(AND(LARGE('Sch A. Input'!$FL$15:$FL$67,COUNTIF('Sch A. Input'!$FL$15:$FL$67,"&gt;="&amp;F110))&lt;E110,F110&lt;&gt;0),"Leaver",Q110-Z110)</f>
        <v>0</v>
      </c>
      <c r="AC110" s="94">
        <f t="shared" si="23"/>
        <v>0</v>
      </c>
      <c r="BK110" s="2"/>
      <c r="BL110" s="2"/>
      <c r="CI110"/>
    </row>
    <row r="111" spans="2:87" x14ac:dyDescent="0.25">
      <c r="B111" s="70" t="str">
        <f>IF('Sch A. Input'!B109="","",'Sch A. Input'!B109)</f>
        <v/>
      </c>
      <c r="C111" s="75" t="str">
        <f>IF('Sch A. Input'!C109="","",'Sch A. Input'!C109)</f>
        <v/>
      </c>
      <c r="D111" s="71" t="str">
        <f>IF('Sch A. Input'!D109="","",'Sch A. Input'!D109)</f>
        <v/>
      </c>
      <c r="E111" s="71">
        <f>'Sch A. Input'!E109</f>
        <v>43548</v>
      </c>
      <c r="F111" s="71">
        <f>'Sch A. Input'!F109</f>
        <v>0</v>
      </c>
      <c r="G111" s="218">
        <f>SUMIFS('Sch A. Input'!H109:FJ109,'Sch A. Input'!$H$13:$FJ$13,$L$11,'Sch A. Input'!$H$14:$FJ$14,"Recurring")</f>
        <v>0</v>
      </c>
      <c r="H111" s="218">
        <f>SUMIFS('Sch A. Input'!H109:FJ109,'Sch A. Input'!$H$13:$FJ$13,$L$11,'Sch A. Input'!$H$14:$FJ$14,"One-time")</f>
        <v>0</v>
      </c>
      <c r="I111" s="219">
        <f t="shared" si="15"/>
        <v>0</v>
      </c>
      <c r="J111" s="220">
        <f>SUMIFS('Sch A. Input'!H109:FJ109,'Sch A. Input'!$H$14:$FJ$14,"Recurring",'Sch A. Input'!$H$13:$FJ$13,"&lt;="&amp;'Sch D. Workings'!$L$11)</f>
        <v>0</v>
      </c>
      <c r="K111" s="220">
        <f>SUMIFS('Sch A. Input'!H109:FJ109,'Sch A. Input'!$H$14:$FJ$14,"One-time",'Sch A. Input'!$H$13:$FJ$13,"&lt;="&amp;'Sch D. Workings'!$L$11)</f>
        <v>0</v>
      </c>
      <c r="L111" s="221">
        <f t="shared" si="16"/>
        <v>0</v>
      </c>
      <c r="M111" s="220">
        <f t="shared" si="17"/>
        <v>0</v>
      </c>
      <c r="N111" s="220">
        <f t="shared" si="18"/>
        <v>0</v>
      </c>
      <c r="O111" s="249">
        <f t="shared" si="19"/>
        <v>0</v>
      </c>
      <c r="P111" s="258">
        <f t="shared" si="20"/>
        <v>0</v>
      </c>
      <c r="Q111" s="223">
        <f t="shared" si="21"/>
        <v>0</v>
      </c>
      <c r="R111" s="97">
        <f t="shared" si="22"/>
        <v>0</v>
      </c>
      <c r="S111" s="229">
        <f>IF(AND(LARGE('Sch A. Input'!$FL$15:$FL$67,COUNTIF('Sch A. Input'!$FL$15:$FL$67,"&gt;="&amp;F111))&lt;E111,F111&lt;&gt;0),"Leaver",J111-G111)</f>
        <v>0</v>
      </c>
      <c r="T111" s="229">
        <f>IF(AND(LARGE('Sch A. Input'!$FL$15:$FL$67,COUNTIF('Sch A. Input'!$FL$15:$FL$67,"&gt;="&amp;F111))&lt;E111,F111&lt;&gt;0),"Leaver",K111-H111)</f>
        <v>0</v>
      </c>
      <c r="U111" s="230">
        <f>IF(AND(LARGE('Sch A. Input'!$FL$15:$FL$67,COUNTIF('Sch A. Input'!$FL$15:$FL$67,"&gt;="&amp;F111))&lt;E111,F111&lt;&gt;0),"Leaver",L111-I111)</f>
        <v>0</v>
      </c>
      <c r="V111" s="230">
        <f>IF(AND(LARGE('Sch A. Input'!$FL$15:$FL$67,COUNTIF('Sch A. Input'!$FL$15:$FL$67,"&gt;="&amp;F111))&lt;E111,F111&lt;&gt;0),"Leaver",IFERROR(S111/X111*$M$9,0))</f>
        <v>0</v>
      </c>
      <c r="W111" s="230">
        <f>IF(AND(LARGE('Sch A. Input'!$FL$15:$FL$67,COUNTIF('Sch A. Input'!$FL$15:$FL$67,"&gt;="&amp;F111))&lt;E111,F111&lt;&gt;0),"Leaver",V111+T111)</f>
        <v>0</v>
      </c>
      <c r="X111" s="254">
        <f>IF(AND(LARGE('Sch A. Input'!$FL$15:$FL$67,COUNTIF('Sch A. Input'!$FL$15:$FL$67,"&gt;="&amp;F111))&lt;E111,F111&lt;&gt;0),"Leaver",IF(OR(D111="",D111&gt;$L$11,($L$11-7)&lt;$K$9),0,(E111+1-D111)/7-1))</f>
        <v>0</v>
      </c>
      <c r="Y111" s="255">
        <f>IF(AND(LARGE('Sch A. Input'!$FL$15:$FL$67,COUNTIF('Sch A. Input'!$FL$15:$FL$67,"&gt;="&amp;F111))&lt;E111,F111&lt;&gt;0),"Leaver",IFERROR(IF((S111/$X111*$M$9+T111)&gt;900000,"YES","NO"),0))</f>
        <v>0</v>
      </c>
      <c r="Z111" s="217">
        <f>IF(AND(LARGE('Sch A. Input'!$FL$15:$FL$67,COUNTIF('Sch A. Input'!$FL$15:$FL$67,"&gt;="&amp;F111))&lt;E111,F111&lt;&gt;0),"Leaver",IFERROR(IF(Y111="Yes",MIN($U111*(74000/900000),74000),(SUMPRODUCT(--((MIN(W111,900000))&gt;$C$9:$C$12),((MIN(W111,900000))-$C$9:$C$12),$H$9:$H$12))-((1-(X111/$M$9))*(SUMPRODUCT(--((MIN(V111,900000))&gt;$C$9:$C$12),((MIN(V111,900000))-$C$9:$C$12),$H$9:$H$12)))),0))</f>
        <v>0</v>
      </c>
      <c r="AA111" s="165">
        <f>IF(AND(LARGE('Sch A. Input'!$FL$15:$FL$67,COUNTIF('Sch A. Input'!$FL$15:$FL$67,"&gt;="&amp;F111))&lt;E111,F111&lt;&gt;0),"Leaver",IFERROR(Z111/U111,0))</f>
        <v>0</v>
      </c>
      <c r="AB111" s="166">
        <f>IF(AND(LARGE('Sch A. Input'!$FL$15:$FL$67,COUNTIF('Sch A. Input'!$FL$15:$FL$67,"&gt;="&amp;F111))&lt;E111,F111&lt;&gt;0),"Leaver",Q111-Z111)</f>
        <v>0</v>
      </c>
      <c r="AC111" s="94">
        <f t="shared" si="23"/>
        <v>0</v>
      </c>
      <c r="BK111" s="2"/>
      <c r="BL111" s="2"/>
      <c r="CI111"/>
    </row>
    <row r="112" spans="2:87" x14ac:dyDescent="0.25">
      <c r="B112" s="70" t="str">
        <f>IF('Sch A. Input'!B110="","",'Sch A. Input'!B110)</f>
        <v/>
      </c>
      <c r="C112" s="75" t="str">
        <f>IF('Sch A. Input'!C110="","",'Sch A. Input'!C110)</f>
        <v/>
      </c>
      <c r="D112" s="71" t="str">
        <f>IF('Sch A. Input'!D110="","",'Sch A. Input'!D110)</f>
        <v/>
      </c>
      <c r="E112" s="71">
        <f>'Sch A. Input'!E110</f>
        <v>43548</v>
      </c>
      <c r="F112" s="71">
        <f>'Sch A. Input'!F110</f>
        <v>0</v>
      </c>
      <c r="G112" s="218">
        <f>SUMIFS('Sch A. Input'!H110:FJ110,'Sch A. Input'!$H$13:$FJ$13,$L$11,'Sch A. Input'!$H$14:$FJ$14,"Recurring")</f>
        <v>0</v>
      </c>
      <c r="H112" s="218">
        <f>SUMIFS('Sch A. Input'!H110:FJ110,'Sch A. Input'!$H$13:$FJ$13,$L$11,'Sch A. Input'!$H$14:$FJ$14,"One-time")</f>
        <v>0</v>
      </c>
      <c r="I112" s="219">
        <f t="shared" si="15"/>
        <v>0</v>
      </c>
      <c r="J112" s="220">
        <f>SUMIFS('Sch A. Input'!H110:FJ110,'Sch A. Input'!$H$14:$FJ$14,"Recurring",'Sch A. Input'!$H$13:$FJ$13,"&lt;="&amp;'Sch D. Workings'!$L$11)</f>
        <v>0</v>
      </c>
      <c r="K112" s="220">
        <f>SUMIFS('Sch A. Input'!H110:FJ110,'Sch A. Input'!$H$14:$FJ$14,"One-time",'Sch A. Input'!$H$13:$FJ$13,"&lt;="&amp;'Sch D. Workings'!$L$11)</f>
        <v>0</v>
      </c>
      <c r="L112" s="221">
        <f t="shared" si="16"/>
        <v>0</v>
      </c>
      <c r="M112" s="220">
        <f t="shared" si="17"/>
        <v>0</v>
      </c>
      <c r="N112" s="220">
        <f t="shared" si="18"/>
        <v>0</v>
      </c>
      <c r="O112" s="249">
        <f t="shared" si="19"/>
        <v>0</v>
      </c>
      <c r="P112" s="258">
        <f t="shared" si="20"/>
        <v>0</v>
      </c>
      <c r="Q112" s="223">
        <f t="shared" si="21"/>
        <v>0</v>
      </c>
      <c r="R112" s="97">
        <f t="shared" si="22"/>
        <v>0</v>
      </c>
      <c r="S112" s="229">
        <f>IF(AND(LARGE('Sch A. Input'!$FL$15:$FL$67,COUNTIF('Sch A. Input'!$FL$15:$FL$67,"&gt;="&amp;F112))&lt;E112,F112&lt;&gt;0),"Leaver",J112-G112)</f>
        <v>0</v>
      </c>
      <c r="T112" s="229">
        <f>IF(AND(LARGE('Sch A. Input'!$FL$15:$FL$67,COUNTIF('Sch A. Input'!$FL$15:$FL$67,"&gt;="&amp;F112))&lt;E112,F112&lt;&gt;0),"Leaver",K112-H112)</f>
        <v>0</v>
      </c>
      <c r="U112" s="230">
        <f>IF(AND(LARGE('Sch A. Input'!$FL$15:$FL$67,COUNTIF('Sch A. Input'!$FL$15:$FL$67,"&gt;="&amp;F112))&lt;E112,F112&lt;&gt;0),"Leaver",L112-I112)</f>
        <v>0</v>
      </c>
      <c r="V112" s="230">
        <f>IF(AND(LARGE('Sch A. Input'!$FL$15:$FL$67,COUNTIF('Sch A. Input'!$FL$15:$FL$67,"&gt;="&amp;F112))&lt;E112,F112&lt;&gt;0),"Leaver",IFERROR(S112/X112*$M$9,0))</f>
        <v>0</v>
      </c>
      <c r="W112" s="230">
        <f>IF(AND(LARGE('Sch A. Input'!$FL$15:$FL$67,COUNTIF('Sch A. Input'!$FL$15:$FL$67,"&gt;="&amp;F112))&lt;E112,F112&lt;&gt;0),"Leaver",V112+T112)</f>
        <v>0</v>
      </c>
      <c r="X112" s="254">
        <f>IF(AND(LARGE('Sch A. Input'!$FL$15:$FL$67,COUNTIF('Sch A. Input'!$FL$15:$FL$67,"&gt;="&amp;F112))&lt;E112,F112&lt;&gt;0),"Leaver",IF(OR(D112="",D112&gt;$L$11,($L$11-7)&lt;$K$9),0,(E112+1-D112)/7-1))</f>
        <v>0</v>
      </c>
      <c r="Y112" s="255">
        <f>IF(AND(LARGE('Sch A. Input'!$FL$15:$FL$67,COUNTIF('Sch A. Input'!$FL$15:$FL$67,"&gt;="&amp;F112))&lt;E112,F112&lt;&gt;0),"Leaver",IFERROR(IF((S112/$X112*$M$9+T112)&gt;900000,"YES","NO"),0))</f>
        <v>0</v>
      </c>
      <c r="Z112" s="217">
        <f>IF(AND(LARGE('Sch A. Input'!$FL$15:$FL$67,COUNTIF('Sch A. Input'!$FL$15:$FL$67,"&gt;="&amp;F112))&lt;E112,F112&lt;&gt;0),"Leaver",IFERROR(IF(Y112="Yes",MIN($U112*(74000/900000),74000),(SUMPRODUCT(--((MIN(W112,900000))&gt;$C$9:$C$12),((MIN(W112,900000))-$C$9:$C$12),$H$9:$H$12))-((1-(X112/$M$9))*(SUMPRODUCT(--((MIN(V112,900000))&gt;$C$9:$C$12),((MIN(V112,900000))-$C$9:$C$12),$H$9:$H$12)))),0))</f>
        <v>0</v>
      </c>
      <c r="AA112" s="165">
        <f>IF(AND(LARGE('Sch A. Input'!$FL$15:$FL$67,COUNTIF('Sch A. Input'!$FL$15:$FL$67,"&gt;="&amp;F112))&lt;E112,F112&lt;&gt;0),"Leaver",IFERROR(Z112/U112,0))</f>
        <v>0</v>
      </c>
      <c r="AB112" s="166">
        <f>IF(AND(LARGE('Sch A. Input'!$FL$15:$FL$67,COUNTIF('Sch A. Input'!$FL$15:$FL$67,"&gt;="&amp;F112))&lt;E112,F112&lt;&gt;0),"Leaver",Q112-Z112)</f>
        <v>0</v>
      </c>
      <c r="AC112" s="94">
        <f t="shared" si="23"/>
        <v>0</v>
      </c>
      <c r="BK112" s="2"/>
      <c r="BL112" s="2"/>
      <c r="CI112"/>
    </row>
    <row r="113" spans="1:102" x14ac:dyDescent="0.25">
      <c r="B113" s="70" t="str">
        <f>IF('Sch A. Input'!B111="","",'Sch A. Input'!B111)</f>
        <v/>
      </c>
      <c r="C113" s="75" t="str">
        <f>IF('Sch A. Input'!C111="","",'Sch A. Input'!C111)</f>
        <v/>
      </c>
      <c r="D113" s="71" t="str">
        <f>IF('Sch A. Input'!D111="","",'Sch A. Input'!D111)</f>
        <v/>
      </c>
      <c r="E113" s="71">
        <f>'Sch A. Input'!E111</f>
        <v>43548</v>
      </c>
      <c r="F113" s="71">
        <f>'Sch A. Input'!F111</f>
        <v>0</v>
      </c>
      <c r="G113" s="218">
        <f>SUMIFS('Sch A. Input'!H111:FJ111,'Sch A. Input'!$H$13:$FJ$13,$L$11,'Sch A. Input'!$H$14:$FJ$14,"Recurring")</f>
        <v>0</v>
      </c>
      <c r="H113" s="218">
        <f>SUMIFS('Sch A. Input'!H111:FJ111,'Sch A. Input'!$H$13:$FJ$13,$L$11,'Sch A. Input'!$H$14:$FJ$14,"One-time")</f>
        <v>0</v>
      </c>
      <c r="I113" s="219">
        <f t="shared" si="15"/>
        <v>0</v>
      </c>
      <c r="J113" s="220">
        <f>SUMIFS('Sch A. Input'!H111:FJ111,'Sch A. Input'!$H$14:$FJ$14,"Recurring",'Sch A. Input'!$H$13:$FJ$13,"&lt;="&amp;'Sch D. Workings'!$L$11)</f>
        <v>0</v>
      </c>
      <c r="K113" s="220">
        <f>SUMIFS('Sch A. Input'!H111:FJ111,'Sch A. Input'!$H$14:$FJ$14,"One-time",'Sch A. Input'!$H$13:$FJ$13,"&lt;="&amp;'Sch D. Workings'!$L$11)</f>
        <v>0</v>
      </c>
      <c r="L113" s="221">
        <f t="shared" si="16"/>
        <v>0</v>
      </c>
      <c r="M113" s="220">
        <f t="shared" si="17"/>
        <v>0</v>
      </c>
      <c r="N113" s="220">
        <f t="shared" si="18"/>
        <v>0</v>
      </c>
      <c r="O113" s="249">
        <f t="shared" si="19"/>
        <v>0</v>
      </c>
      <c r="P113" s="258">
        <f t="shared" si="20"/>
        <v>0</v>
      </c>
      <c r="Q113" s="223">
        <f t="shared" si="21"/>
        <v>0</v>
      </c>
      <c r="R113" s="97">
        <f t="shared" si="22"/>
        <v>0</v>
      </c>
      <c r="S113" s="229">
        <f>IF(AND(LARGE('Sch A. Input'!$FL$15:$FL$67,COUNTIF('Sch A. Input'!$FL$15:$FL$67,"&gt;="&amp;F113))&lt;E113,F113&lt;&gt;0),"Leaver",J113-G113)</f>
        <v>0</v>
      </c>
      <c r="T113" s="229">
        <f>IF(AND(LARGE('Sch A. Input'!$FL$15:$FL$67,COUNTIF('Sch A. Input'!$FL$15:$FL$67,"&gt;="&amp;F113))&lt;E113,F113&lt;&gt;0),"Leaver",K113-H113)</f>
        <v>0</v>
      </c>
      <c r="U113" s="230">
        <f>IF(AND(LARGE('Sch A. Input'!$FL$15:$FL$67,COUNTIF('Sch A. Input'!$FL$15:$FL$67,"&gt;="&amp;F113))&lt;E113,F113&lt;&gt;0),"Leaver",L113-I113)</f>
        <v>0</v>
      </c>
      <c r="V113" s="230">
        <f>IF(AND(LARGE('Sch A. Input'!$FL$15:$FL$67,COUNTIF('Sch A. Input'!$FL$15:$FL$67,"&gt;="&amp;F113))&lt;E113,F113&lt;&gt;0),"Leaver",IFERROR(S113/X113*$M$9,0))</f>
        <v>0</v>
      </c>
      <c r="W113" s="230">
        <f>IF(AND(LARGE('Sch A. Input'!$FL$15:$FL$67,COUNTIF('Sch A. Input'!$FL$15:$FL$67,"&gt;="&amp;F113))&lt;E113,F113&lt;&gt;0),"Leaver",V113+T113)</f>
        <v>0</v>
      </c>
      <c r="X113" s="254">
        <f>IF(AND(LARGE('Sch A. Input'!$FL$15:$FL$67,COUNTIF('Sch A. Input'!$FL$15:$FL$67,"&gt;="&amp;F113))&lt;E113,F113&lt;&gt;0),"Leaver",IF(OR(D113="",D113&gt;$L$11,($L$11-7)&lt;$K$9),0,(E113+1-D113)/7-1))</f>
        <v>0</v>
      </c>
      <c r="Y113" s="255">
        <f>IF(AND(LARGE('Sch A. Input'!$FL$15:$FL$67,COUNTIF('Sch A. Input'!$FL$15:$FL$67,"&gt;="&amp;F113))&lt;E113,F113&lt;&gt;0),"Leaver",IFERROR(IF((S113/$X113*$M$9+T113)&gt;900000,"YES","NO"),0))</f>
        <v>0</v>
      </c>
      <c r="Z113" s="217">
        <f>IF(AND(LARGE('Sch A. Input'!$FL$15:$FL$67,COUNTIF('Sch A. Input'!$FL$15:$FL$67,"&gt;="&amp;F113))&lt;E113,F113&lt;&gt;0),"Leaver",IFERROR(IF(Y113="Yes",MIN($U113*(74000/900000),74000),(SUMPRODUCT(--((MIN(W113,900000))&gt;$C$9:$C$12),((MIN(W113,900000))-$C$9:$C$12),$H$9:$H$12))-((1-(X113/$M$9))*(SUMPRODUCT(--((MIN(V113,900000))&gt;$C$9:$C$12),((MIN(V113,900000))-$C$9:$C$12),$H$9:$H$12)))),0))</f>
        <v>0</v>
      </c>
      <c r="AA113" s="165">
        <f>IF(AND(LARGE('Sch A. Input'!$FL$15:$FL$67,COUNTIF('Sch A. Input'!$FL$15:$FL$67,"&gt;="&amp;F113))&lt;E113,F113&lt;&gt;0),"Leaver",IFERROR(Z113/U113,0))</f>
        <v>0</v>
      </c>
      <c r="AB113" s="166">
        <f>IF(AND(LARGE('Sch A. Input'!$FL$15:$FL$67,COUNTIF('Sch A. Input'!$FL$15:$FL$67,"&gt;="&amp;F113))&lt;E113,F113&lt;&gt;0),"Leaver",Q113-Z113)</f>
        <v>0</v>
      </c>
      <c r="AC113" s="94">
        <f t="shared" si="23"/>
        <v>0</v>
      </c>
      <c r="BK113" s="2"/>
      <c r="BL113" s="2"/>
      <c r="CI113"/>
    </row>
    <row r="114" spans="1:102" x14ac:dyDescent="0.25">
      <c r="B114" s="70" t="str">
        <f>IF('Sch A. Input'!B112="","",'Sch A. Input'!B112)</f>
        <v/>
      </c>
      <c r="C114" s="75" t="str">
        <f>IF('Sch A. Input'!C112="","",'Sch A. Input'!C112)</f>
        <v/>
      </c>
      <c r="D114" s="71" t="str">
        <f>IF('Sch A. Input'!D112="","",'Sch A. Input'!D112)</f>
        <v/>
      </c>
      <c r="E114" s="71">
        <f>'Sch A. Input'!E112</f>
        <v>43548</v>
      </c>
      <c r="F114" s="71">
        <f>'Sch A. Input'!F112</f>
        <v>0</v>
      </c>
      <c r="G114" s="218">
        <f>SUMIFS('Sch A. Input'!H112:FJ112,'Sch A. Input'!$H$13:$FJ$13,$L$11,'Sch A. Input'!$H$14:$FJ$14,"Recurring")</f>
        <v>0</v>
      </c>
      <c r="H114" s="218">
        <f>SUMIFS('Sch A. Input'!H112:FJ112,'Sch A. Input'!$H$13:$FJ$13,$L$11,'Sch A. Input'!$H$14:$FJ$14,"One-time")</f>
        <v>0</v>
      </c>
      <c r="I114" s="219">
        <f t="shared" si="15"/>
        <v>0</v>
      </c>
      <c r="J114" s="220">
        <f>SUMIFS('Sch A. Input'!H112:FJ112,'Sch A. Input'!$H$14:$FJ$14,"Recurring",'Sch A. Input'!$H$13:$FJ$13,"&lt;="&amp;'Sch D. Workings'!$L$11)</f>
        <v>0</v>
      </c>
      <c r="K114" s="220">
        <f>SUMIFS('Sch A. Input'!H112:FJ112,'Sch A. Input'!$H$14:$FJ$14,"One-time",'Sch A. Input'!$H$13:$FJ$13,"&lt;="&amp;'Sch D. Workings'!$L$11)</f>
        <v>0</v>
      </c>
      <c r="L114" s="221">
        <f t="shared" si="16"/>
        <v>0</v>
      </c>
      <c r="M114" s="220">
        <f t="shared" si="17"/>
        <v>0</v>
      </c>
      <c r="N114" s="220">
        <f t="shared" si="18"/>
        <v>0</v>
      </c>
      <c r="O114" s="249">
        <f t="shared" si="19"/>
        <v>0</v>
      </c>
      <c r="P114" s="258">
        <f t="shared" si="20"/>
        <v>0</v>
      </c>
      <c r="Q114" s="223">
        <f t="shared" si="21"/>
        <v>0</v>
      </c>
      <c r="R114" s="97">
        <f t="shared" si="22"/>
        <v>0</v>
      </c>
      <c r="S114" s="229">
        <f>IF(AND(LARGE('Sch A. Input'!$FL$15:$FL$67,COUNTIF('Sch A. Input'!$FL$15:$FL$67,"&gt;="&amp;F114))&lt;E114,F114&lt;&gt;0),"Leaver",J114-G114)</f>
        <v>0</v>
      </c>
      <c r="T114" s="229">
        <f>IF(AND(LARGE('Sch A. Input'!$FL$15:$FL$67,COUNTIF('Sch A. Input'!$FL$15:$FL$67,"&gt;="&amp;F114))&lt;E114,F114&lt;&gt;0),"Leaver",K114-H114)</f>
        <v>0</v>
      </c>
      <c r="U114" s="230">
        <f>IF(AND(LARGE('Sch A. Input'!$FL$15:$FL$67,COUNTIF('Sch A. Input'!$FL$15:$FL$67,"&gt;="&amp;F114))&lt;E114,F114&lt;&gt;0),"Leaver",L114-I114)</f>
        <v>0</v>
      </c>
      <c r="V114" s="230">
        <f>IF(AND(LARGE('Sch A. Input'!$FL$15:$FL$67,COUNTIF('Sch A. Input'!$FL$15:$FL$67,"&gt;="&amp;F114))&lt;E114,F114&lt;&gt;0),"Leaver",IFERROR(S114/X114*$M$9,0))</f>
        <v>0</v>
      </c>
      <c r="W114" s="230">
        <f>IF(AND(LARGE('Sch A. Input'!$FL$15:$FL$67,COUNTIF('Sch A. Input'!$FL$15:$FL$67,"&gt;="&amp;F114))&lt;E114,F114&lt;&gt;0),"Leaver",V114+T114)</f>
        <v>0</v>
      </c>
      <c r="X114" s="254">
        <f>IF(AND(LARGE('Sch A. Input'!$FL$15:$FL$67,COUNTIF('Sch A. Input'!$FL$15:$FL$67,"&gt;="&amp;F114))&lt;E114,F114&lt;&gt;0),"Leaver",IF(OR(D114="",D114&gt;$L$11,($L$11-7)&lt;$K$9),0,(E114+1-D114)/7-1))</f>
        <v>0</v>
      </c>
      <c r="Y114" s="255">
        <f>IF(AND(LARGE('Sch A. Input'!$FL$15:$FL$67,COUNTIF('Sch A. Input'!$FL$15:$FL$67,"&gt;="&amp;F114))&lt;E114,F114&lt;&gt;0),"Leaver",IFERROR(IF((S114/$X114*$M$9+T114)&gt;900000,"YES","NO"),0))</f>
        <v>0</v>
      </c>
      <c r="Z114" s="217">
        <f>IF(AND(LARGE('Sch A. Input'!$FL$15:$FL$67,COUNTIF('Sch A. Input'!$FL$15:$FL$67,"&gt;="&amp;F114))&lt;E114,F114&lt;&gt;0),"Leaver",IFERROR(IF(Y114="Yes",MIN($U114*(74000/900000),74000),(SUMPRODUCT(--((MIN(W114,900000))&gt;$C$9:$C$12),((MIN(W114,900000))-$C$9:$C$12),$H$9:$H$12))-((1-(X114/$M$9))*(SUMPRODUCT(--((MIN(V114,900000))&gt;$C$9:$C$12),((MIN(V114,900000))-$C$9:$C$12),$H$9:$H$12)))),0))</f>
        <v>0</v>
      </c>
      <c r="AA114" s="165">
        <f>IF(AND(LARGE('Sch A. Input'!$FL$15:$FL$67,COUNTIF('Sch A. Input'!$FL$15:$FL$67,"&gt;="&amp;F114))&lt;E114,F114&lt;&gt;0),"Leaver",IFERROR(Z114/U114,0))</f>
        <v>0</v>
      </c>
      <c r="AB114" s="166">
        <f>IF(AND(LARGE('Sch A. Input'!$FL$15:$FL$67,COUNTIF('Sch A. Input'!$FL$15:$FL$67,"&gt;="&amp;F114))&lt;E114,F114&lt;&gt;0),"Leaver",Q114-Z114)</f>
        <v>0</v>
      </c>
      <c r="AC114" s="94">
        <f t="shared" si="23"/>
        <v>0</v>
      </c>
      <c r="BK114" s="2"/>
      <c r="BL114" s="2"/>
      <c r="CI114"/>
    </row>
    <row r="115" spans="1:102" x14ac:dyDescent="0.25">
      <c r="B115" s="70" t="str">
        <f>IF('Sch A. Input'!B113="","",'Sch A. Input'!B113)</f>
        <v/>
      </c>
      <c r="C115" s="75" t="str">
        <f>IF('Sch A. Input'!C113="","",'Sch A. Input'!C113)</f>
        <v/>
      </c>
      <c r="D115" s="71" t="str">
        <f>IF('Sch A. Input'!D113="","",'Sch A. Input'!D113)</f>
        <v/>
      </c>
      <c r="E115" s="71">
        <f>'Sch A. Input'!E113</f>
        <v>43548</v>
      </c>
      <c r="F115" s="71">
        <f>'Sch A. Input'!F113</f>
        <v>0</v>
      </c>
      <c r="G115" s="218">
        <f>SUMIFS('Sch A. Input'!H113:FJ113,'Sch A. Input'!$H$13:$FJ$13,$L$11,'Sch A. Input'!$H$14:$FJ$14,"Recurring")</f>
        <v>0</v>
      </c>
      <c r="H115" s="218">
        <f>SUMIFS('Sch A. Input'!H113:FJ113,'Sch A. Input'!$H$13:$FJ$13,$L$11,'Sch A. Input'!$H$14:$FJ$14,"One-time")</f>
        <v>0</v>
      </c>
      <c r="I115" s="219">
        <f t="shared" si="15"/>
        <v>0</v>
      </c>
      <c r="J115" s="220">
        <f>SUMIFS('Sch A. Input'!H113:FJ113,'Sch A. Input'!$H$14:$FJ$14,"Recurring",'Sch A. Input'!$H$13:$FJ$13,"&lt;="&amp;'Sch D. Workings'!$L$11)</f>
        <v>0</v>
      </c>
      <c r="K115" s="220">
        <f>SUMIFS('Sch A. Input'!H113:FJ113,'Sch A. Input'!$H$14:$FJ$14,"One-time",'Sch A. Input'!$H$13:$FJ$13,"&lt;="&amp;'Sch D. Workings'!$L$11)</f>
        <v>0</v>
      </c>
      <c r="L115" s="221">
        <f t="shared" si="16"/>
        <v>0</v>
      </c>
      <c r="M115" s="220">
        <f t="shared" si="17"/>
        <v>0</v>
      </c>
      <c r="N115" s="220">
        <f t="shared" si="18"/>
        <v>0</v>
      </c>
      <c r="O115" s="249">
        <f t="shared" si="19"/>
        <v>0</v>
      </c>
      <c r="P115" s="258">
        <f t="shared" si="20"/>
        <v>0</v>
      </c>
      <c r="Q115" s="223">
        <f t="shared" si="21"/>
        <v>0</v>
      </c>
      <c r="R115" s="97">
        <f t="shared" si="22"/>
        <v>0</v>
      </c>
      <c r="S115" s="229">
        <f>IF(AND(LARGE('Sch A. Input'!$FL$15:$FL$67,COUNTIF('Sch A. Input'!$FL$15:$FL$67,"&gt;="&amp;F115))&lt;E115,F115&lt;&gt;0),"Leaver",J115-G115)</f>
        <v>0</v>
      </c>
      <c r="T115" s="229">
        <f>IF(AND(LARGE('Sch A. Input'!$FL$15:$FL$67,COUNTIF('Sch A. Input'!$FL$15:$FL$67,"&gt;="&amp;F115))&lt;E115,F115&lt;&gt;0),"Leaver",K115-H115)</f>
        <v>0</v>
      </c>
      <c r="U115" s="230">
        <f>IF(AND(LARGE('Sch A. Input'!$FL$15:$FL$67,COUNTIF('Sch A. Input'!$FL$15:$FL$67,"&gt;="&amp;F115))&lt;E115,F115&lt;&gt;0),"Leaver",L115-I115)</f>
        <v>0</v>
      </c>
      <c r="V115" s="230">
        <f>IF(AND(LARGE('Sch A. Input'!$FL$15:$FL$67,COUNTIF('Sch A. Input'!$FL$15:$FL$67,"&gt;="&amp;F115))&lt;E115,F115&lt;&gt;0),"Leaver",IFERROR(S115/X115*$M$9,0))</f>
        <v>0</v>
      </c>
      <c r="W115" s="230">
        <f>IF(AND(LARGE('Sch A. Input'!$FL$15:$FL$67,COUNTIF('Sch A. Input'!$FL$15:$FL$67,"&gt;="&amp;F115))&lt;E115,F115&lt;&gt;0),"Leaver",V115+T115)</f>
        <v>0</v>
      </c>
      <c r="X115" s="254">
        <f>IF(AND(LARGE('Sch A. Input'!$FL$15:$FL$67,COUNTIF('Sch A. Input'!$FL$15:$FL$67,"&gt;="&amp;F115))&lt;E115,F115&lt;&gt;0),"Leaver",IF(OR(D115="",D115&gt;$L$11,($L$11-7)&lt;$K$9),0,(E115+1-D115)/7-1))</f>
        <v>0</v>
      </c>
      <c r="Y115" s="255">
        <f>IF(AND(LARGE('Sch A. Input'!$FL$15:$FL$67,COUNTIF('Sch A. Input'!$FL$15:$FL$67,"&gt;="&amp;F115))&lt;E115,F115&lt;&gt;0),"Leaver",IFERROR(IF((S115/$X115*$M$9+T115)&gt;900000,"YES","NO"),0))</f>
        <v>0</v>
      </c>
      <c r="Z115" s="217">
        <f>IF(AND(LARGE('Sch A. Input'!$FL$15:$FL$67,COUNTIF('Sch A. Input'!$FL$15:$FL$67,"&gt;="&amp;F115))&lt;E115,F115&lt;&gt;0),"Leaver",IFERROR(IF(Y115="Yes",MIN($U115*(74000/900000),74000),(SUMPRODUCT(--((MIN(W115,900000))&gt;$C$9:$C$12),((MIN(W115,900000))-$C$9:$C$12),$H$9:$H$12))-((1-(X115/$M$9))*(SUMPRODUCT(--((MIN(V115,900000))&gt;$C$9:$C$12),((MIN(V115,900000))-$C$9:$C$12),$H$9:$H$12)))),0))</f>
        <v>0</v>
      </c>
      <c r="AA115" s="165">
        <f>IF(AND(LARGE('Sch A. Input'!$FL$15:$FL$67,COUNTIF('Sch A. Input'!$FL$15:$FL$67,"&gt;="&amp;F115))&lt;E115,F115&lt;&gt;0),"Leaver",IFERROR(Z115/U115,0))</f>
        <v>0</v>
      </c>
      <c r="AB115" s="166">
        <f>IF(AND(LARGE('Sch A. Input'!$FL$15:$FL$67,COUNTIF('Sch A. Input'!$FL$15:$FL$67,"&gt;="&amp;F115))&lt;E115,F115&lt;&gt;0),"Leaver",Q115-Z115)</f>
        <v>0</v>
      </c>
      <c r="AC115" s="94">
        <f t="shared" si="23"/>
        <v>0</v>
      </c>
      <c r="BK115" s="2"/>
      <c r="BL115" s="2"/>
      <c r="CI115"/>
    </row>
    <row r="116" spans="1:102" ht="15.75" thickBot="1" x14ac:dyDescent="0.3">
      <c r="B116" s="70" t="str">
        <f>IF('Sch A. Input'!B114="","",'Sch A. Input'!B114)</f>
        <v/>
      </c>
      <c r="C116" s="75" t="str">
        <f>IF('Sch A. Input'!C114="","",'Sch A. Input'!C114)</f>
        <v/>
      </c>
      <c r="D116" s="71" t="str">
        <f>IF('Sch A. Input'!D114="","",'Sch A. Input'!D114)</f>
        <v/>
      </c>
      <c r="E116" s="71">
        <f>'Sch A. Input'!E114</f>
        <v>43548</v>
      </c>
      <c r="F116" s="71">
        <f>'Sch A. Input'!F114</f>
        <v>0</v>
      </c>
      <c r="G116" s="218">
        <f>SUMIFS('Sch A. Input'!H114:FJ114,'Sch A. Input'!$H$13:$FJ$13,$L$11,'Sch A. Input'!$H$14:$FJ$14,"Recurring")</f>
        <v>0</v>
      </c>
      <c r="H116" s="218">
        <f>SUMIFS('Sch A. Input'!H114:FJ114,'Sch A. Input'!$H$13:$FJ$13,$L$11,'Sch A. Input'!$H$14:$FJ$14,"One-time")</f>
        <v>0</v>
      </c>
      <c r="I116" s="219">
        <f t="shared" si="15"/>
        <v>0</v>
      </c>
      <c r="J116" s="220">
        <f>SUMIFS('Sch A. Input'!H114:FJ114,'Sch A. Input'!$H$14:$FJ$14,"Recurring",'Sch A. Input'!$H$13:$FJ$13,"&lt;="&amp;'Sch D. Workings'!$L$11)</f>
        <v>0</v>
      </c>
      <c r="K116" s="220">
        <f>SUMIFS('Sch A. Input'!H114:FJ114,'Sch A. Input'!$H$14:$FJ$14,"One-time",'Sch A. Input'!$H$13:$FJ$13,"&lt;="&amp;'Sch D. Workings'!$L$11)</f>
        <v>0</v>
      </c>
      <c r="L116" s="221">
        <f t="shared" si="16"/>
        <v>0</v>
      </c>
      <c r="M116" s="220">
        <f t="shared" si="17"/>
        <v>0</v>
      </c>
      <c r="N116" s="220">
        <f t="shared" si="18"/>
        <v>0</v>
      </c>
      <c r="O116" s="249">
        <f t="shared" si="19"/>
        <v>0</v>
      </c>
      <c r="P116" s="258">
        <f t="shared" si="20"/>
        <v>0</v>
      </c>
      <c r="Q116" s="223">
        <f t="shared" si="21"/>
        <v>0</v>
      </c>
      <c r="R116" s="97">
        <f t="shared" si="22"/>
        <v>0</v>
      </c>
      <c r="S116" s="229">
        <f>IF(AND(LARGE('Sch A. Input'!$FL$15:$FL$67,COUNTIF('Sch A. Input'!$FL$15:$FL$67,"&gt;="&amp;F116))&lt;E116,F116&lt;&gt;0),"Leaver",J116-G116)</f>
        <v>0</v>
      </c>
      <c r="T116" s="229">
        <f>IF(AND(LARGE('Sch A. Input'!$FL$15:$FL$67,COUNTIF('Sch A. Input'!$FL$15:$FL$67,"&gt;="&amp;F116))&lt;E116,F116&lt;&gt;0),"Leaver",K116-H116)</f>
        <v>0</v>
      </c>
      <c r="U116" s="230">
        <f>IF(AND(LARGE('Sch A. Input'!$FL$15:$FL$67,COUNTIF('Sch A. Input'!$FL$15:$FL$67,"&gt;="&amp;F116))&lt;E116,F116&lt;&gt;0),"Leaver",L116-I116)</f>
        <v>0</v>
      </c>
      <c r="V116" s="230">
        <f>IF(AND(LARGE('Sch A. Input'!$FL$15:$FL$67,COUNTIF('Sch A. Input'!$FL$15:$FL$67,"&gt;="&amp;F116))&lt;E116,F116&lt;&gt;0),"Leaver",IFERROR(S116/X116*$M$9,0))</f>
        <v>0</v>
      </c>
      <c r="W116" s="230">
        <f>IF(AND(LARGE('Sch A. Input'!$FL$15:$FL$67,COUNTIF('Sch A. Input'!$FL$15:$FL$67,"&gt;="&amp;F116))&lt;E116,F116&lt;&gt;0),"Leaver",V116+T116)</f>
        <v>0</v>
      </c>
      <c r="X116" s="256">
        <f>IF(AND(LARGE('Sch A. Input'!$FL$15:$FL$67,COUNTIF('Sch A. Input'!$FL$15:$FL$67,"&gt;="&amp;F116))&lt;E116,F116&lt;&gt;0),"Leaver",IF(OR(D116="",D116&gt;$L$11,($L$11-7)&lt;$K$9),0,(E116+1-D116)/7-1))</f>
        <v>0</v>
      </c>
      <c r="Y116" s="257">
        <f>IF(AND(LARGE('Sch A. Input'!$FL$15:$FL$67,COUNTIF('Sch A. Input'!$FL$15:$FL$67,"&gt;="&amp;F116))&lt;E116,F116&lt;&gt;0),"Leaver",IFERROR(IF((S116/$X116*$M$9+T116)&gt;900000,"YES","NO"),0))</f>
        <v>0</v>
      </c>
      <c r="Z116" s="217">
        <f>IF(AND(LARGE('Sch A. Input'!$FL$15:$FL$67,COUNTIF('Sch A. Input'!$FL$15:$FL$67,"&gt;="&amp;F116))&lt;E116,F116&lt;&gt;0),"Leaver",IFERROR(IF(Y116="Yes",MIN($U116*(74000/900000),74000),(SUMPRODUCT(--((MIN(W116,900000))&gt;$C$9:$C$12),((MIN(W116,900000))-$C$9:$C$12),$H$9:$H$12))-((1-(X116/$M$9))*(SUMPRODUCT(--((MIN(V116,900000))&gt;$C$9:$C$12),((MIN(V116,900000))-$C$9:$C$12),$H$9:$H$12)))),0))</f>
        <v>0</v>
      </c>
      <c r="AA116" s="165">
        <f>IF(AND(LARGE('Sch A. Input'!$FL$15:$FL$67,COUNTIF('Sch A. Input'!$FL$15:$FL$67,"&gt;="&amp;F116))&lt;E116,F116&lt;&gt;0),"Leaver",IFERROR(Z116/U116,0))</f>
        <v>0</v>
      </c>
      <c r="AB116" s="166">
        <f>IF(AND(LARGE('Sch A. Input'!$FL$15:$FL$67,COUNTIF('Sch A. Input'!$FL$15:$FL$67,"&gt;="&amp;F116))&lt;E116,F116&lt;&gt;0),"Leaver",Q116-Z116)</f>
        <v>0</v>
      </c>
      <c r="AC116" s="94">
        <f t="shared" si="23"/>
        <v>0</v>
      </c>
      <c r="BK116" s="2"/>
      <c r="BL116" s="2"/>
      <c r="CI116"/>
    </row>
    <row r="117" spans="1:102" s="111" customFormat="1" ht="15.75" thickBot="1" x14ac:dyDescent="0.3">
      <c r="B117" s="112"/>
      <c r="C117" s="113"/>
      <c r="D117" s="114"/>
      <c r="E117" s="114"/>
      <c r="F117" s="114"/>
      <c r="G117" s="224">
        <f t="shared" ref="G117:Q117" si="24">SUM(G17:G116)</f>
        <v>0</v>
      </c>
      <c r="H117" s="224">
        <f t="shared" si="24"/>
        <v>0</v>
      </c>
      <c r="I117" s="225">
        <f t="shared" si="24"/>
        <v>0</v>
      </c>
      <c r="J117" s="226">
        <f t="shared" si="24"/>
        <v>0</v>
      </c>
      <c r="K117" s="226">
        <f t="shared" si="24"/>
        <v>0</v>
      </c>
      <c r="L117" s="227">
        <f t="shared" si="24"/>
        <v>0</v>
      </c>
      <c r="M117" s="226">
        <f t="shared" si="24"/>
        <v>0</v>
      </c>
      <c r="N117" s="226">
        <f t="shared" si="24"/>
        <v>0</v>
      </c>
      <c r="O117" s="251"/>
      <c r="P117" s="250"/>
      <c r="Q117" s="228">
        <f t="shared" si="24"/>
        <v>0</v>
      </c>
      <c r="R117" s="107"/>
      <c r="S117" s="231">
        <f t="shared" ref="S117:W117" si="25">SUM(S17:S116)</f>
        <v>0</v>
      </c>
      <c r="T117" s="231">
        <f t="shared" si="25"/>
        <v>0</v>
      </c>
      <c r="U117" s="232">
        <f t="shared" si="25"/>
        <v>0</v>
      </c>
      <c r="V117" s="231">
        <f t="shared" si="25"/>
        <v>0</v>
      </c>
      <c r="W117" s="231">
        <f t="shared" si="25"/>
        <v>0</v>
      </c>
      <c r="X117" s="252"/>
      <c r="Y117" s="253"/>
      <c r="Z117" s="233">
        <f>SUM(Z17:Z116)</f>
        <v>0</v>
      </c>
      <c r="AA117" s="108"/>
      <c r="AB117" s="109">
        <f>SUM(AB17:AB116)</f>
        <v>0</v>
      </c>
      <c r="AC117" s="110"/>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row>
    <row r="118" spans="1:102" ht="15.75" thickTop="1" x14ac:dyDescent="0.25">
      <c r="A118" s="30"/>
      <c r="B118" s="30"/>
      <c r="BH118"/>
      <c r="BI118"/>
      <c r="BJ118"/>
      <c r="CE118" s="2"/>
      <c r="CF118" s="2"/>
      <c r="CG118" s="2"/>
      <c r="CH118" s="2"/>
    </row>
    <row r="119" spans="1:102" ht="20.25" x14ac:dyDescent="0.3">
      <c r="B119" s="46" t="s">
        <v>58</v>
      </c>
      <c r="BK119" s="2"/>
      <c r="BL119" s="2"/>
      <c r="BM119" s="2"/>
      <c r="BN119" s="2"/>
      <c r="BO119" s="2"/>
      <c r="CI119"/>
      <c r="CJ119"/>
      <c r="CK119"/>
      <c r="CL119"/>
      <c r="CM119"/>
    </row>
    <row r="120" spans="1:102" x14ac:dyDescent="0.25">
      <c r="C120" s="2"/>
      <c r="G120" s="263">
        <f>VLOOKUP($O$120,'Sch A. Input'!$FL$15:$FM$67,2,FALSE)</f>
        <v>13</v>
      </c>
      <c r="H120" s="5" t="s">
        <v>105</v>
      </c>
      <c r="I120" s="5"/>
      <c r="J120" s="5"/>
      <c r="K120" s="5"/>
      <c r="L120" s="5"/>
      <c r="M120" s="5"/>
      <c r="N120" s="5"/>
      <c r="O120" s="193">
        <f t="array" ref="O120">MAX(IF(MONTH('Sch A. Input'!$FL$15:$FL$67)=6,'Sch A. Input'!$FL$15:$FL$67))</f>
        <v>43275</v>
      </c>
      <c r="P120" s="239"/>
      <c r="Q120" s="263">
        <f>VLOOKUP($O$120,'Sch A. Input'!$FL$15:$FM$67,2,FALSE)</f>
        <v>13</v>
      </c>
      <c r="R120" s="5" t="s">
        <v>105</v>
      </c>
      <c r="S120" s="5"/>
      <c r="T120" s="5"/>
      <c r="U120" s="5"/>
      <c r="V120" s="5"/>
      <c r="W120" s="5"/>
      <c r="X120" s="5"/>
      <c r="Y120" s="193">
        <f t="array" ref="Y120">MAX(IF(MONTH('Sch A. Input'!$FL$15:$FL$67)=9,'Sch A. Input'!$FL$15:$FL$67))</f>
        <v>43373</v>
      </c>
      <c r="Z120" s="239"/>
      <c r="AA120" s="263">
        <f>VLOOKUP($AI$120,'Sch A. Input'!$FL$15:$FM$67,2,FALSE)-(Q120+G120)</f>
        <v>14</v>
      </c>
      <c r="AB120" s="5" t="s">
        <v>105</v>
      </c>
      <c r="AC120" s="5"/>
      <c r="AD120" s="5"/>
      <c r="AE120" s="5"/>
      <c r="AF120" s="5"/>
      <c r="AG120" s="5"/>
      <c r="AH120" s="5"/>
      <c r="AI120" s="193">
        <f t="array" ref="AI120">MAX(IF(MONTH('Sch A. Input'!$FL$15:$FL$67)=12,'Sch A. Input'!$FL$15:$FL$67))</f>
        <v>43464</v>
      </c>
      <c r="AK120" s="263">
        <f>VLOOKUP($AS$120,'Sch A. Input'!$FL$15:$FM$67,2,FALSE)-(G120+Q120+AA120)</f>
        <v>12</v>
      </c>
      <c r="AL120" s="5" t="s">
        <v>105</v>
      </c>
      <c r="AM120" s="5"/>
      <c r="AN120" s="5"/>
      <c r="AO120" s="5"/>
      <c r="AP120" s="5"/>
      <c r="AQ120" s="5"/>
      <c r="AR120" s="5"/>
      <c r="AS120" s="193">
        <f t="array" ref="AS120">MAX(IF(MONTH('Sch A. Input'!$FL$15:$FL$67)=3,'Sch A. Input'!$FL$15:$FL$67))</f>
        <v>43548</v>
      </c>
      <c r="BK120" s="2"/>
      <c r="BL120" s="2"/>
      <c r="BM120" s="2"/>
      <c r="BN120" s="2"/>
      <c r="BO120" s="2"/>
      <c r="BP120" s="2"/>
      <c r="BQ120" s="2"/>
      <c r="BR120" s="2"/>
      <c r="BS120" s="2"/>
      <c r="BT120" s="2"/>
      <c r="BU120" s="2"/>
      <c r="BV120" s="2"/>
      <c r="BW120" s="2"/>
      <c r="BX120" s="2"/>
      <c r="BY120" s="2"/>
      <c r="BZ120" s="2"/>
      <c r="CA120" s="2"/>
      <c r="CI120"/>
      <c r="CJ120"/>
      <c r="CK120"/>
      <c r="CL120"/>
      <c r="CM120"/>
      <c r="CN120"/>
      <c r="CO120"/>
      <c r="CP120"/>
      <c r="CQ120"/>
      <c r="CR120"/>
      <c r="CS120"/>
      <c r="CT120"/>
      <c r="CU120"/>
      <c r="CV120"/>
      <c r="CW120"/>
      <c r="CX120"/>
    </row>
    <row r="121" spans="1:102" s="44" customFormat="1" ht="12.75" x14ac:dyDescent="0.2">
      <c r="A121" s="2"/>
      <c r="B121" s="2"/>
      <c r="C121" s="2"/>
      <c r="D121" s="2"/>
      <c r="E121" s="2"/>
      <c r="F121" s="2"/>
      <c r="G121" s="100" t="s">
        <v>174</v>
      </c>
      <c r="H121" s="88" t="s">
        <v>31</v>
      </c>
      <c r="I121" s="88" t="s">
        <v>31</v>
      </c>
      <c r="J121" s="88" t="s">
        <v>31</v>
      </c>
      <c r="K121" s="88" t="s">
        <v>31</v>
      </c>
      <c r="L121" s="88" t="s">
        <v>31</v>
      </c>
      <c r="M121" s="88" t="s">
        <v>100</v>
      </c>
      <c r="N121" s="88"/>
      <c r="O121" s="264" t="s">
        <v>31</v>
      </c>
      <c r="P121" s="2"/>
      <c r="Q121" s="100" t="s">
        <v>17</v>
      </c>
      <c r="R121" s="88" t="s">
        <v>31</v>
      </c>
      <c r="S121" s="88" t="s">
        <v>31</v>
      </c>
      <c r="T121" s="88" t="s">
        <v>31</v>
      </c>
      <c r="U121" s="88" t="s">
        <v>31</v>
      </c>
      <c r="V121" s="88" t="s">
        <v>31</v>
      </c>
      <c r="W121" s="88" t="s">
        <v>100</v>
      </c>
      <c r="X121" s="88"/>
      <c r="Y121" s="88" t="s">
        <v>31</v>
      </c>
      <c r="Z121" s="239"/>
      <c r="AA121" s="100" t="s">
        <v>18</v>
      </c>
      <c r="AB121" s="88" t="s">
        <v>31</v>
      </c>
      <c r="AC121" s="88" t="s">
        <v>31</v>
      </c>
      <c r="AD121" s="88" t="s">
        <v>31</v>
      </c>
      <c r="AE121" s="88" t="s">
        <v>31</v>
      </c>
      <c r="AF121" s="88" t="s">
        <v>31</v>
      </c>
      <c r="AG121" s="88" t="s">
        <v>100</v>
      </c>
      <c r="AH121" s="88"/>
      <c r="AI121" s="88" t="s">
        <v>31</v>
      </c>
      <c r="AK121" s="100" t="s">
        <v>19</v>
      </c>
      <c r="AL121" s="88" t="s">
        <v>31</v>
      </c>
      <c r="AM121" s="88" t="s">
        <v>31</v>
      </c>
      <c r="AN121" s="88" t="s">
        <v>31</v>
      </c>
      <c r="AO121" s="88" t="s">
        <v>31</v>
      </c>
      <c r="AP121" s="88" t="s">
        <v>31</v>
      </c>
      <c r="AQ121" s="88" t="s">
        <v>100</v>
      </c>
      <c r="AR121" s="88"/>
      <c r="AS121" s="88" t="s">
        <v>31</v>
      </c>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row>
    <row r="122" spans="1:102" ht="0.75" customHeight="1" thickBot="1" x14ac:dyDescent="0.3">
      <c r="C122" s="2"/>
      <c r="O122" s="25"/>
      <c r="P122" s="239"/>
      <c r="Z122" s="239"/>
      <c r="AW122" s="44"/>
      <c r="AX122" s="44"/>
      <c r="BK122" s="2"/>
      <c r="BL122" s="2"/>
      <c r="BM122" s="2"/>
      <c r="BN122" s="2"/>
      <c r="BO122" s="2"/>
      <c r="BP122" s="2"/>
      <c r="BQ122" s="2"/>
      <c r="BR122" s="2"/>
      <c r="BS122" s="2"/>
      <c r="BT122" s="2"/>
      <c r="BU122" s="2"/>
      <c r="BV122" s="2"/>
      <c r="BW122" s="2"/>
      <c r="BX122" s="2"/>
      <c r="BY122" s="2"/>
      <c r="BZ122" s="2"/>
      <c r="CA122" s="2"/>
      <c r="CI122"/>
      <c r="CJ122"/>
      <c r="CK122"/>
      <c r="CL122"/>
      <c r="CM122"/>
      <c r="CN122"/>
      <c r="CO122"/>
      <c r="CP122"/>
      <c r="CQ122"/>
      <c r="CR122"/>
      <c r="CS122"/>
      <c r="CT122"/>
      <c r="CU122"/>
      <c r="CV122"/>
      <c r="CW122"/>
      <c r="CX122"/>
    </row>
    <row r="123" spans="1:102" ht="70.5" customHeight="1" x14ac:dyDescent="0.25">
      <c r="B123" s="67" t="s">
        <v>2</v>
      </c>
      <c r="C123" s="163" t="s">
        <v>3</v>
      </c>
      <c r="D123" s="259" t="s">
        <v>102</v>
      </c>
      <c r="E123" s="259" t="s">
        <v>52</v>
      </c>
      <c r="F123" s="259" t="s">
        <v>53</v>
      </c>
      <c r="G123" s="83" t="s">
        <v>24</v>
      </c>
      <c r="H123" s="69" t="s">
        <v>20</v>
      </c>
      <c r="I123" s="164" t="s">
        <v>22</v>
      </c>
      <c r="J123" s="261" t="s">
        <v>60</v>
      </c>
      <c r="K123" s="69" t="s">
        <v>144</v>
      </c>
      <c r="L123" s="69" t="s">
        <v>145</v>
      </c>
      <c r="M123" s="69" t="s">
        <v>176</v>
      </c>
      <c r="N123" s="259" t="s">
        <v>146</v>
      </c>
      <c r="O123" s="69" t="s">
        <v>147</v>
      </c>
      <c r="P123" s="239"/>
      <c r="Q123" s="69" t="s">
        <v>24</v>
      </c>
      <c r="R123" s="164" t="s">
        <v>20</v>
      </c>
      <c r="S123" s="164" t="s">
        <v>22</v>
      </c>
      <c r="T123" s="61" t="s">
        <v>60</v>
      </c>
      <c r="U123" s="69" t="s">
        <v>148</v>
      </c>
      <c r="V123" s="69" t="s">
        <v>149</v>
      </c>
      <c r="W123" s="69" t="s">
        <v>176</v>
      </c>
      <c r="X123" s="259" t="s">
        <v>146</v>
      </c>
      <c r="Y123" s="69" t="s">
        <v>150</v>
      </c>
      <c r="Z123" s="239"/>
      <c r="AA123" s="69" t="s">
        <v>23</v>
      </c>
      <c r="AB123" s="164" t="s">
        <v>20</v>
      </c>
      <c r="AC123" s="164" t="s">
        <v>22</v>
      </c>
      <c r="AD123" s="61" t="s">
        <v>16</v>
      </c>
      <c r="AE123" s="69" t="s">
        <v>151</v>
      </c>
      <c r="AF123" s="69" t="s">
        <v>152</v>
      </c>
      <c r="AG123" s="69" t="s">
        <v>176</v>
      </c>
      <c r="AH123" s="259" t="s">
        <v>146</v>
      </c>
      <c r="AI123" s="69" t="s">
        <v>140</v>
      </c>
      <c r="AK123" s="69" t="s">
        <v>23</v>
      </c>
      <c r="AL123" s="164" t="s">
        <v>20</v>
      </c>
      <c r="AM123" s="164" t="s">
        <v>22</v>
      </c>
      <c r="AN123" s="61" t="s">
        <v>16</v>
      </c>
      <c r="AO123" s="69" t="s">
        <v>141</v>
      </c>
      <c r="AP123" s="69" t="s">
        <v>142</v>
      </c>
      <c r="AQ123" s="69" t="s">
        <v>176</v>
      </c>
      <c r="AR123" s="259" t="s">
        <v>153</v>
      </c>
      <c r="AS123" s="69" t="s">
        <v>143</v>
      </c>
      <c r="AW123" s="44"/>
      <c r="AX123" s="44"/>
      <c r="BK123" s="2"/>
      <c r="BL123" s="2"/>
      <c r="BM123" s="2"/>
      <c r="BN123" s="2"/>
      <c r="BO123" s="2"/>
      <c r="BP123" s="2"/>
      <c r="BQ123" s="2"/>
      <c r="BR123" s="2"/>
      <c r="BS123" s="2"/>
      <c r="BT123" s="2"/>
      <c r="BU123" s="2"/>
      <c r="BV123" s="2"/>
      <c r="BW123" s="2"/>
      <c r="BX123" s="2"/>
      <c r="BY123" s="2"/>
      <c r="BZ123" s="2"/>
      <c r="CA123" s="2"/>
      <c r="CI123"/>
      <c r="CJ123"/>
      <c r="CK123"/>
      <c r="CL123"/>
      <c r="CM123"/>
      <c r="CN123"/>
      <c r="CO123"/>
      <c r="CP123"/>
      <c r="CQ123"/>
      <c r="CR123"/>
      <c r="CS123"/>
      <c r="CT123"/>
      <c r="CU123"/>
      <c r="CV123"/>
      <c r="CW123"/>
      <c r="CX123"/>
    </row>
    <row r="124" spans="1:102" s="283" customFormat="1" x14ac:dyDescent="0.25">
      <c r="B124" s="284" t="str">
        <f t="shared" ref="B124:F142" si="26">B17</f>
        <v/>
      </c>
      <c r="C124" s="285" t="str">
        <f t="shared" si="26"/>
        <v/>
      </c>
      <c r="D124" s="286" t="str">
        <f t="shared" si="26"/>
        <v/>
      </c>
      <c r="E124" s="286">
        <f t="shared" si="26"/>
        <v>43548</v>
      </c>
      <c r="F124" s="286">
        <f t="shared" si="26"/>
        <v>0</v>
      </c>
      <c r="G124" s="98">
        <f>COUNTIFS(D124,"&lt;="&amp;$O$120,D124,"&lt;&gt;"&amp;0,D124,"&lt;="&amp;$L$11)</f>
        <v>0</v>
      </c>
      <c r="H124" s="234">
        <f>IF(G124=0,0,SUMIFS('Sch A. Input'!$H15:$FJ15,'Sch A. Input'!$H$14:$FJ$14,"Recurring",'Sch A. Input'!$H$13:$FJ$13,"&lt;="&amp;$O$120,'Sch A. Input'!$H$13:$FJ$13,"&lt;="&amp;$L$11))</f>
        <v>0</v>
      </c>
      <c r="I124" s="234">
        <f>IF(G124=0,0,SUMIFS('Sch A. Input'!$H15:$FJ15,'Sch A. Input'!$H$14:$FJ$14,"One-time",'Sch A. Input'!$H$13:$FJ$13,"&lt;="&amp;$O$120,'Sch A. Input'!$H$13:$FJ$13,"&lt;="&amp;$L$11))</f>
        <v>0</v>
      </c>
      <c r="J124" s="266">
        <f t="shared" ref="J124" si="27">SUM(H124:I124)</f>
        <v>0</v>
      </c>
      <c r="K124" s="234">
        <f>IF(G124=0,0,IFERROR(H124/$M124*$M$9,0))</f>
        <v>0</v>
      </c>
      <c r="L124" s="234">
        <f>IF(G124=0,0,IFERROR(K124+I124,0))</f>
        <v>0</v>
      </c>
      <c r="M124" s="287">
        <f>IF(OR($D124="",$D124&gt;$O$120),0,IF($E124&lt;=$O$120,IF(AND($F124&lt;$E124,$F124&gt;0),(($F124+1-$D124)/7),((($E124+1-$D124)/7))),IF(AND($F124&lt;$O$120,$F124&gt;0),(($F124+1-$D124)/7),((($O$120+1-$D124)/7)))))</f>
        <v>0</v>
      </c>
      <c r="N124" s="288">
        <f>IFERROR(IF((H124/$M124*$M$9+I124)&gt;900000,"YES","NO"),0)</f>
        <v>0</v>
      </c>
      <c r="O124" s="289">
        <f>IFERROR(IF(N124="YES",MIN(J124*(74000/900000),74000),((SUMPRODUCT(--((MIN(L124,900000))&gt;$C$9:$C$12),((MIN(L124,900000))-$C$9:$C$12),$H$9:$H$12))-((1-M124/$M$9)*((SUMPRODUCT(--((MIN(K124,900000))&gt;$C$9:$C$12),((MIN(K124,900000))-$C$9:$C$12),$H$9:$H$12)))))),0)</f>
        <v>0</v>
      </c>
      <c r="Q124" s="267">
        <f>IF($F124=0,IF(AND($D124&lt;=Y$120,$D124&lt;&gt;0,$D124&lt;=$E124,$E124&gt;O$120),1,0),IF(AND($D124&lt;=Y$120,$D124&lt;&gt;0,$E124&gt;O$120,$D124&lt;=$E124,$F124&gt;O$120),1,0))</f>
        <v>0</v>
      </c>
      <c r="R124" s="234">
        <f>IF(Q124=0,0,SUMIFS('Sch A. Input'!$H15:$FJ15,'Sch A. Input'!$H$14:$FJ$14,"Recurring",'Sch A. Input'!$H$13:$FJ$13,"&lt;="&amp;$L$11,'Sch A. Input'!$H$13:$FJ$13,"&lt;="&amp;$Y$120,'Sch A. Input'!$H$13:$FJ$13,"&gt;"&amp;$O$120))</f>
        <v>0</v>
      </c>
      <c r="S124" s="234">
        <f>IF(Q124=0,0,SUMIFS('Sch A. Input'!$H15:$FJ15,'Sch A. Input'!$H$14:$FJ$14,"One-time",'Sch A. Input'!$H$13:$FJ$13,"&lt;="&amp;$L$11,'Sch A. Input'!$H$13:$FJ$13,"&lt;="&amp;$Y$120,'Sch A. Input'!$H$13:$FJ$13,"&gt;"&amp;$O$120))</f>
        <v>0</v>
      </c>
      <c r="T124" s="266">
        <f t="shared" ref="T124" si="28">SUM(R124:S124)</f>
        <v>0</v>
      </c>
      <c r="U124" s="234">
        <f>IF(Q124=0,0,IFERROR((R124+H124)/W124*$M$9,0))</f>
        <v>0</v>
      </c>
      <c r="V124" s="234">
        <f>IF(Q124=0,0,IFERROR(U124+S124+I124,0))</f>
        <v>0</v>
      </c>
      <c r="W124" s="287">
        <f>IF(OR($D124="",$D124&gt;$Y$120,$D124&gt;$E124,AND($F124&lt;=$O$120,$F124&lt;&gt;0)),0,IF(AND($E124&gt;$O$120,$E124&lt;=$Y$120),IF(AND($F124&lt;$E124,$F124&gt;0),(($F124+1-$D124)/7),((($E124+1-$D124)/7))),IF($E124&lt;=$O$120,0,IF(AND($F124&lt;$Y$120,$F124&gt;0),(($F124+1-$D124)/7),((($Y$120+1-$D124)/7))))))</f>
        <v>0</v>
      </c>
      <c r="X124" s="288">
        <f>IFERROR(IF(((H124+R124)/$W124*$M$9+I124+S124)&gt;900000,"YES","NO"),0)</f>
        <v>0</v>
      </c>
      <c r="Y124" s="289">
        <f>IF(Q124=0,0,IFERROR(IF(X124="YES",MIN((T124+J124)*(74000/900000),74000),((SUMPRODUCT(--((MIN(V124,900000))&gt;$C$9:$C$12),((MIN(V124,900000))-$C$9:$C$12),$H$9:$H$12))-((1-W124/$M$9)*((SUMPRODUCT(--((MIN(U124,900000))&gt;$C$9:$C$12),((MIN(U124,900000))-$C$9:$C$12),$H$9:$H$12))))))-O124,0))</f>
        <v>0</v>
      </c>
      <c r="Z124" s="3"/>
      <c r="AA124" s="267">
        <f>IF($F124=0,IF(AND($D124&lt;=AI$120,$D124&lt;&gt;0,$D124&lt;=$E124,$E124&gt;Y$120),1,0),IF(AND($D124&lt;=AI$120,$D124&lt;&gt;0,$E124&gt;Y$120,$D124&lt;=$E124,$F124&gt;Y$120),1,0))</f>
        <v>0</v>
      </c>
      <c r="AB124" s="234">
        <f>IF(AA124=0,0,SUMIFS('Sch A. Input'!$H15:$FJ15,'Sch A. Input'!$H$14:$FJ$14,"Recurring",'Sch A. Input'!$H$13:$FJ$13,"&lt;="&amp;$L$11,'Sch A. Input'!$H$13:$FJ$13,"&lt;="&amp;$AI$120,'Sch A. Input'!$H$13:$FJ$13,"&gt;"&amp;$Y$120))</f>
        <v>0</v>
      </c>
      <c r="AC124" s="234">
        <f>IF(AA124=0,0,SUMIFS('Sch A. Input'!$H15:$FJ15,'Sch A. Input'!$H$14:$FJ$14,"One-time",'Sch A. Input'!$H$13:$FJ$13,"&lt;="&amp;$L$11,'Sch A. Input'!$H$13:$FJ$13,"&lt;="&amp;$AI$120,'Sch A. Input'!$H$13:$FJ$13,"&gt;"&amp;$Y$120))</f>
        <v>0</v>
      </c>
      <c r="AD124" s="266">
        <f t="shared" ref="AD124" si="29">SUM(AB124:AC124)</f>
        <v>0</v>
      </c>
      <c r="AE124" s="234">
        <f>IF(AA124=0,0,IFERROR((AB124+R124+H124)/AG124*$M$9,0))</f>
        <v>0</v>
      </c>
      <c r="AF124" s="234">
        <f>IF(AA124=0,0,IFERROR(AE124+AC124+S124+I124,0))</f>
        <v>0</v>
      </c>
      <c r="AG124" s="287">
        <f>IF(OR($D124="",$D124&gt;$AI$120,$D124&gt;$E124,AND($F124&lt;=$Y$120,$F124&lt;&gt;0)),0,IF(AND($E124&gt;$Y$120,$E124&lt;=$AI$120),IF(AND($F124&lt;$E124,$F124&gt;0),(($F124+1-$D124)/7),((($E124+1-$D124)/7))),IF($E124&lt;=$Y$120,0,IF(AND($F124&lt;$AI$120,$F124&gt;0),(($F124+1-$D124)/7),((($AI$120+1-$D124)/7))))))</f>
        <v>0</v>
      </c>
      <c r="AH124" s="288">
        <f>IFERROR(IF(((H124+R124+AB124)/$AG124*$M$9+I124+S124+AC124)&gt;900000,"YES","NO"),0)</f>
        <v>0</v>
      </c>
      <c r="AI124" s="289">
        <f>IF(AA124=0,0,IFERROR(IF(AH124="YES",MIN((AD124+T124+J124)*(74000/900000),74000),((SUMPRODUCT(--((MIN(AF124,900000))&gt;$C$9:$C$12),((MIN(AF124,900000))-$C$9:$C$12),$H$9:$H$12))-((1-AG124/$M$9)*((SUMPRODUCT(--((MIN(AE124,900000))&gt;$C$9:$C$12),((MIN(AE124,900000))-$C$9:$C$12),$H$9:$H$12))))))-O124-Y124,0))</f>
        <v>0</v>
      </c>
      <c r="AJ124" s="291"/>
      <c r="AK124" s="267">
        <f>IF($F124=0,IF(AND($D124&lt;=AS$120,$D124&lt;&gt;0,$D124&lt;=$E124,$E124&gt;AI$120),1,0),IF(AND($D124&lt;=AS$120,$D124&lt;&gt;0,$E124&gt;AI$120,$F124&lt;=AS$120,$D124&lt;=$E124,$F124&gt;AI$120),1,0))</f>
        <v>0</v>
      </c>
      <c r="AL124" s="234">
        <f>IF(AK124=0,0,SUMIFS('Sch A. Input'!$H15:$FJ15,'Sch A. Input'!$H$14:$FJ$14,"Recurring",'Sch A. Input'!$H$13:$FJ$13,"&lt;="&amp;$L$11,'Sch A. Input'!$H$13:$FJ$13,"&lt;="&amp;$AS$120,'Sch A. Input'!$H$13:$FJ$13,"&gt;"&amp;$AI$120))</f>
        <v>0</v>
      </c>
      <c r="AM124" s="234">
        <f>IF(AK124=0,0,SUMIFS('Sch A. Input'!$H15:$FJ15,'Sch A. Input'!$H$14:$FJ$14,"One-time",'Sch A. Input'!$H$13:$FJ$13,"&lt;="&amp;L$11,'Sch A. Input'!$H$13:$FJ$13,"&lt;="&amp;$AS$120,'Sch A. Input'!$H$13:$FJ$13,"&gt;"&amp;$AI$120))</f>
        <v>0</v>
      </c>
      <c r="AN124" s="266">
        <f>+AL124+AM124</f>
        <v>0</v>
      </c>
      <c r="AO124" s="234">
        <f>IF(AK124=0,0,IFERROR((AL124+AB124+R124+H124)/AQ124*$M$9,0))</f>
        <v>0</v>
      </c>
      <c r="AP124" s="234">
        <f t="shared" ref="AP124" si="30">IF(AK124=0,0,IFERROR(AO124+AM124+AC124+S124+I124,0))</f>
        <v>0</v>
      </c>
      <c r="AQ124" s="287">
        <f>IF(OR($D124="",$D124&gt;$E124,AND($F124&lt;=$AI$120,$F124&lt;&gt;0)),0,IF(AND($E124&gt;$AI$120,$E124&lt;=$AS$120),IF(AND($F124&lt;$E124,$F124&gt;0),(($F124+1-$D124)/7),((($E124+1-$D124)/7))),0))</f>
        <v>0</v>
      </c>
      <c r="AR124" s="288">
        <f>IFERROR(IF(((H124+R124+AB124+AL124)/$AQ124*$M$9+I124+S124+AC124+AM124)&gt;900000,"YES","NO"),0)</f>
        <v>0</v>
      </c>
      <c r="AS124" s="289">
        <f>IF(AK124=0,0,IFERROR(IF(AR124="YES",MIN((AN124+AD124+T124+J124)*(74000/900000),74000),((SUMPRODUCT(--((MIN(AP124,900000))&gt;$C$9:$C$12),((MIN(AP124,900000))-$C$9:$C$12),$H$9:$H$12))-((1-AQ124/$M$9)*((SUMPRODUCT(--((MIN(AO124,900000))&gt;$C$9:$C$12),((MIN(AO124,900000))-$C$9:$C$12),$H$9:$H$12))))))-O124-Y124-AI124,0))</f>
        <v>0</v>
      </c>
      <c r="AT124" s="291"/>
      <c r="AV124" s="291"/>
      <c r="AW124" s="269"/>
      <c r="AX124" s="269"/>
      <c r="CB124"/>
      <c r="CC124"/>
      <c r="CD124"/>
      <c r="CE124"/>
      <c r="CF124"/>
      <c r="CG124"/>
      <c r="CH124"/>
      <c r="CI124"/>
      <c r="CJ124"/>
      <c r="CK124"/>
      <c r="CL124"/>
      <c r="CM124"/>
      <c r="CN124"/>
      <c r="CO124"/>
      <c r="CP124"/>
      <c r="CQ124"/>
      <c r="CR124"/>
      <c r="CS124"/>
      <c r="CT124"/>
      <c r="CU124"/>
      <c r="CV124"/>
      <c r="CW124"/>
      <c r="CX124"/>
    </row>
    <row r="125" spans="1:102" s="283" customFormat="1" x14ac:dyDescent="0.25">
      <c r="B125" s="284" t="str">
        <f t="shared" si="26"/>
        <v/>
      </c>
      <c r="C125" s="292" t="str">
        <f t="shared" si="26"/>
        <v/>
      </c>
      <c r="D125" s="286" t="str">
        <f t="shared" ref="D125:F125" si="31">D18</f>
        <v/>
      </c>
      <c r="E125" s="286">
        <f t="shared" si="31"/>
        <v>43548</v>
      </c>
      <c r="F125" s="286">
        <f t="shared" si="31"/>
        <v>0</v>
      </c>
      <c r="G125" s="98">
        <f t="shared" ref="G125:G188" si="32">COUNTIFS(D125,"&lt;="&amp;$O$120,D125,"&lt;&gt;"&amp;0,D125,"&lt;="&amp;$L$11)</f>
        <v>0</v>
      </c>
      <c r="H125" s="234">
        <f>IF(G125=0,0,SUMIFS('Sch A. Input'!$H16:$FJ16,'Sch A. Input'!$H$14:$FJ$14,"Recurring",'Sch A. Input'!$H$13:$FJ$13,"&lt;="&amp;$O$120,'Sch A. Input'!$H$13:$FJ$13,"&lt;="&amp;$L$11))</f>
        <v>0</v>
      </c>
      <c r="I125" s="234">
        <f>IF(G125=0,0,SUMIFS('Sch A. Input'!$H16:$FJ16,'Sch A. Input'!$H$14:$FJ$14,"One-time",'Sch A. Input'!$H$13:$FJ$13,"&lt;="&amp;$O$120,'Sch A. Input'!$H$13:$FJ$13,"&lt;="&amp;$L$11))</f>
        <v>0</v>
      </c>
      <c r="J125" s="266">
        <f t="shared" ref="J125:J188" si="33">SUM(H125:I125)</f>
        <v>0</v>
      </c>
      <c r="K125" s="234">
        <f t="shared" ref="K125:K188" si="34">IF(G125=0,0,IFERROR(H125/$M125*$M$9,0))</f>
        <v>0</v>
      </c>
      <c r="L125" s="234">
        <f t="shared" ref="L125:L188" si="35">IF(G125=0,0,IFERROR(K125+I125,0))</f>
        <v>0</v>
      </c>
      <c r="M125" s="287">
        <f t="shared" ref="M125:M188" si="36">IF(OR($D125="",$D125&gt;$O$120),0,IF($E125&lt;=$O$120,IF(AND($F125&lt;$E125,$F125&gt;0),(($F125+1-$D125)/7),((($E125+1-$D125)/7))),IF(AND($F125&lt;$O$120,$F125&gt;0),(($F125+1-$D125)/7),((($O$120+1-$D125)/7)))))</f>
        <v>0</v>
      </c>
      <c r="N125" s="288">
        <f t="shared" ref="N125:N188" si="37">IFERROR(IF((H125/$M125*$M$9+I125)&gt;900000,"YES","NO"),0)</f>
        <v>0</v>
      </c>
      <c r="O125" s="289">
        <f t="shared" ref="O125:O188" si="38">IFERROR(IF(N125="YES",MIN(J125*(74000/900000),74000),((SUMPRODUCT(--((MIN(L125,900000))&gt;$C$9:$C$12),((MIN(L125,900000))-$C$9:$C$12),$H$9:$H$12))-((1-M125/$M$9)*((SUMPRODUCT(--((MIN(K125,900000))&gt;$C$9:$C$12),((MIN(K125,900000))-$C$9:$C$12),$H$9:$H$12)))))),0)</f>
        <v>0</v>
      </c>
      <c r="Q125" s="267">
        <f t="shared" ref="Q125:Q188" si="39">IF($F125=0,IF(AND($D125&lt;=Y$120,$D125&lt;&gt;0,$D125&lt;=$E125,$E125&gt;O$120),1,0),IF(AND($D125&lt;=Y$120,$D125&lt;&gt;0,$E125&gt;O$120,$D125&lt;=$E125,$F125&gt;O$120),1,0))</f>
        <v>0</v>
      </c>
      <c r="R125" s="234">
        <f>IF(Q125=0,0,SUMIFS('Sch A. Input'!$H16:$FJ16,'Sch A. Input'!$H$14:$FJ$14,"Recurring",'Sch A. Input'!$H$13:$FJ$13,"&lt;="&amp;$L$11,'Sch A. Input'!$H$13:$FJ$13,"&lt;="&amp;$Y$120,'Sch A. Input'!$H$13:$FJ$13,"&gt;"&amp;$O$120))</f>
        <v>0</v>
      </c>
      <c r="S125" s="234">
        <f>IF(Q125=0,0,SUMIFS('Sch A. Input'!$H16:$FJ16,'Sch A. Input'!$H$14:$FJ$14,"One-time",'Sch A. Input'!$H$13:$FJ$13,"&lt;="&amp;$L$11,'Sch A. Input'!$H$13:$FJ$13,"&lt;="&amp;$Y$120,'Sch A. Input'!$H$13:$FJ$13,"&gt;"&amp;$O$120))</f>
        <v>0</v>
      </c>
      <c r="T125" s="266">
        <f t="shared" ref="T125:T188" si="40">SUM(R125:S125)</f>
        <v>0</v>
      </c>
      <c r="U125" s="234">
        <f t="shared" ref="U125:U188" si="41">IF(Q125=0,0,IFERROR((R125+H125)/W125*$M$9,0))</f>
        <v>0</v>
      </c>
      <c r="V125" s="234">
        <f t="shared" ref="V125:V188" si="42">IF(Q125=0,0,IFERROR(U125+S125+I125,0))</f>
        <v>0</v>
      </c>
      <c r="W125" s="287">
        <f t="shared" ref="W125:W188" si="43">IF(OR($D125="",$D125&gt;$Y$120,$D125&gt;$E125,AND($F125&lt;=$O$120,$F125&lt;&gt;0)),0,IF(AND($E125&gt;$O$120,$E125&lt;=$Y$120),IF(AND($F125&lt;$E125,$F125&gt;0),(($F125+1-$D125)/7),((($E125+1-$D125)/7))),IF($E125&lt;=$O$120,0,IF(AND($F125&lt;$Y$120,$F125&gt;0),(($F125+1-$D125)/7),((($Y$120+1-$D125)/7))))))</f>
        <v>0</v>
      </c>
      <c r="X125" s="288">
        <f t="shared" ref="X125:X188" si="44">IFERROR(IF(((H125+R125)/$W125*$M$9+I125+S125)&gt;900000,"YES","NO"),0)</f>
        <v>0</v>
      </c>
      <c r="Y125" s="289">
        <f t="shared" ref="Y125:Y188" si="45">IF(Q125=0,0,IFERROR(IF(X125="YES",MIN((T125+J125)*(74000/900000),74000),((SUMPRODUCT(--((MIN(V125,900000))&gt;$C$9:$C$12),((MIN(V125,900000))-$C$9:$C$12),$H$9:$H$12))-((1-W125/$M$9)*((SUMPRODUCT(--((MIN(U125,900000))&gt;$C$9:$C$12),((MIN(U125,900000))-$C$9:$C$12),$H$9:$H$12))))))-O125,0))</f>
        <v>0</v>
      </c>
      <c r="Z125" s="3"/>
      <c r="AA125" s="267">
        <f t="shared" ref="AA125:AA188" si="46">IF($F125=0,IF(AND($D125&lt;=AI$120,$D125&lt;&gt;0,$D125&lt;=$E125,$E125&gt;Y$120),1,0),IF(AND($D125&lt;=AI$120,$D125&lt;&gt;0,$E125&gt;Y$120,$D125&lt;=$E125,$F125&gt;Y$120),1,0))</f>
        <v>0</v>
      </c>
      <c r="AB125" s="234">
        <f>IF(AA125=0,0,SUMIFS('Sch A. Input'!$H16:$FJ16,'Sch A. Input'!$H$14:$FJ$14,"Recurring",'Sch A. Input'!$H$13:$FJ$13,"&lt;="&amp;$L$11,'Sch A. Input'!$H$13:$FJ$13,"&lt;="&amp;$AI$120,'Sch A. Input'!$H$13:$FJ$13,"&gt;"&amp;$Y$120))</f>
        <v>0</v>
      </c>
      <c r="AC125" s="234">
        <f>IF(AA125=0,0,SUMIFS('Sch A. Input'!$H16:$FJ16,'Sch A. Input'!$H$14:$FJ$14,"One-time",'Sch A. Input'!$H$13:$FJ$13,"&lt;="&amp;$L$11,'Sch A. Input'!$H$13:$FJ$13,"&lt;="&amp;$AI$120,'Sch A. Input'!$H$13:$FJ$13,"&gt;"&amp;$Y$120))</f>
        <v>0</v>
      </c>
      <c r="AD125" s="266">
        <f t="shared" ref="AD125:AD188" si="47">SUM(AB125:AC125)</f>
        <v>0</v>
      </c>
      <c r="AE125" s="234">
        <f t="shared" ref="AE125:AE188" si="48">IF(AA125=0,0,IFERROR((AB125+R125+H125)/AG125*$M$9,0))</f>
        <v>0</v>
      </c>
      <c r="AF125" s="234">
        <f t="shared" ref="AF125:AF188" si="49">IF(AA125=0,0,IFERROR(AE125+AC125+S125+I125,0))</f>
        <v>0</v>
      </c>
      <c r="AG125" s="287">
        <f t="shared" ref="AG125:AG188" si="50">IF(OR($D125="",$D125&gt;$AI$120,$D125&gt;$E125,AND($F125&lt;=$Y$120,$F125&lt;&gt;0)),0,IF(AND($E125&gt;$Y$120,$E125&lt;=$AI$120),IF(AND($F125&lt;$E125,$F125&gt;0),(($F125+1-$D125)/7),((($E125+1-$D125)/7))),IF($E125&lt;=$Y$120,0,IF(AND($F125&lt;$AI$120,$F125&gt;0),(($F125+1-$D125)/7),((($AI$120+1-$D125)/7))))))</f>
        <v>0</v>
      </c>
      <c r="AH125" s="288">
        <f t="shared" ref="AH125:AH188" si="51">IFERROR(IF(((H125+R125+AB125)/$AG125*$M$9+I125+S125+AC125)&gt;900000,"YES","NO"),0)</f>
        <v>0</v>
      </c>
      <c r="AI125" s="289">
        <f t="shared" ref="AI125:AI188" si="52">IF(AA125=0,0,IFERROR(IF(AH125="YES",MIN((AD125+T125+J125)*(74000/900000),74000),((SUMPRODUCT(--((MIN(AF125,900000))&gt;$C$9:$C$12),((MIN(AF125,900000))-$C$9:$C$12),$H$9:$H$12))-((1-AG125/$M$9)*((SUMPRODUCT(--((MIN(AE125,900000))&gt;$C$9:$C$12),((MIN(AE125,900000))-$C$9:$C$12),$H$9:$H$12))))))-O125-Y125,0))</f>
        <v>0</v>
      </c>
      <c r="AJ125" s="291"/>
      <c r="AK125" s="267">
        <f t="shared" ref="AK125:AK188" si="53">IF($F125=0,IF(AND($D125&lt;=AS$120,$D125&lt;&gt;0,$D125&lt;=$E125,$E125&gt;AI$120),1,0),IF(AND($D125&lt;=AS$120,$D125&lt;&gt;0,$E125&gt;AI$120,$F125&lt;=AS$120,$D125&lt;=$E125,$F125&gt;AI$120),1,0))</f>
        <v>0</v>
      </c>
      <c r="AL125" s="234">
        <f>IF(AK125=0,0,SUMIFS('Sch A. Input'!$H16:$FJ16,'Sch A. Input'!$H$14:$FJ$14,"Recurring",'Sch A. Input'!$H$13:$FJ$13,"&lt;="&amp;$L$11,'Sch A. Input'!$H$13:$FJ$13,"&lt;="&amp;$AS$120,'Sch A. Input'!$H$13:$FJ$13,"&gt;"&amp;$AI$120))</f>
        <v>0</v>
      </c>
      <c r="AM125" s="234">
        <f>IF(AK125=0,0,SUMIFS('Sch A. Input'!$H16:$FJ16,'Sch A. Input'!$H$14:$FJ$14,"One-time",'Sch A. Input'!$H$13:$FJ$13,"&lt;="&amp;L$11,'Sch A. Input'!$H$13:$FJ$13,"&lt;="&amp;$AS$120,'Sch A. Input'!$H$13:$FJ$13,"&gt;"&amp;$AI$120))</f>
        <v>0</v>
      </c>
      <c r="AN125" s="266">
        <f t="shared" ref="AN125:AN188" si="54">+AL125+AM125</f>
        <v>0</v>
      </c>
      <c r="AO125" s="234">
        <f t="shared" ref="AO125:AO188" si="55">IF(AK125=0,0,IFERROR((AL125+AB125+R125+H125)/AQ125*$M$9,0))</f>
        <v>0</v>
      </c>
      <c r="AP125" s="234">
        <f t="shared" ref="AP125:AP188" si="56">IF(AK125=0,0,IFERROR(AO125+AM125+AC125+S125+I125,0))</f>
        <v>0</v>
      </c>
      <c r="AQ125" s="287">
        <f t="shared" ref="AQ125:AQ188" si="57">IF(OR($D125="",$D125&gt;$E125,AND($F125&lt;=$AI$120,$F125&lt;&gt;0)),0,IF(AND($E125&gt;$AI$120,$E125&lt;=$AS$120),IF(AND($F125&lt;$E125,$F125&gt;0),(($F125+1-$D125)/7),((($E125+1-$D125)/7))),0))</f>
        <v>0</v>
      </c>
      <c r="AR125" s="288">
        <f t="shared" ref="AR125:AR188" si="58">IFERROR(IF(((H125+R125+AB125+AL125)/$AQ125*$M$9+I125+S125+AC125+AM125)&gt;900000,"YES","NO"),0)</f>
        <v>0</v>
      </c>
      <c r="AS125" s="289">
        <f t="shared" ref="AS125:AS188" si="59">IF(AK125=0,0,IFERROR(IF(AR125="YES",MIN((AN125+AD125+T125+J125)*(74000/900000),74000),((SUMPRODUCT(--((MIN(AP125,900000))&gt;$C$9:$C$12),((MIN(AP125,900000))-$C$9:$C$12),$H$9:$H$12))-((1-AQ125/$M$9)*((SUMPRODUCT(--((MIN(AO125,900000))&gt;$C$9:$C$12),((MIN(AO125,900000))-$C$9:$C$12),$H$9:$H$12))))))-O125-Y125-AI125,0))</f>
        <v>0</v>
      </c>
      <c r="AT125" s="291"/>
      <c r="AV125" s="291"/>
      <c r="AW125" s="269"/>
      <c r="AX125" s="269"/>
      <c r="CB125"/>
      <c r="CC125"/>
      <c r="CD125"/>
      <c r="CE125"/>
      <c r="CF125"/>
      <c r="CG125"/>
      <c r="CH125"/>
      <c r="CI125"/>
      <c r="CJ125"/>
      <c r="CK125"/>
      <c r="CL125"/>
      <c r="CM125"/>
      <c r="CN125"/>
      <c r="CO125"/>
      <c r="CP125"/>
      <c r="CQ125"/>
      <c r="CR125"/>
      <c r="CS125"/>
      <c r="CT125"/>
      <c r="CU125"/>
      <c r="CV125"/>
      <c r="CW125"/>
      <c r="CX125"/>
    </row>
    <row r="126" spans="1:102" s="283" customFormat="1" x14ac:dyDescent="0.25">
      <c r="B126" s="284" t="str">
        <f t="shared" si="26"/>
        <v/>
      </c>
      <c r="C126" s="292" t="str">
        <f t="shared" si="26"/>
        <v/>
      </c>
      <c r="D126" s="286" t="str">
        <f t="shared" ref="D126:F126" si="60">D19</f>
        <v/>
      </c>
      <c r="E126" s="286">
        <f t="shared" si="60"/>
        <v>43548</v>
      </c>
      <c r="F126" s="286">
        <f t="shared" si="60"/>
        <v>0</v>
      </c>
      <c r="G126" s="98">
        <f t="shared" si="32"/>
        <v>0</v>
      </c>
      <c r="H126" s="234">
        <f>IF(G126=0,0,SUMIFS('Sch A. Input'!$H17:$FJ17,'Sch A. Input'!$H$14:$FJ$14,"Recurring",'Sch A. Input'!$H$13:$FJ$13,"&lt;="&amp;$O$120,'Sch A. Input'!$H$13:$FJ$13,"&lt;="&amp;$L$11))</f>
        <v>0</v>
      </c>
      <c r="I126" s="234">
        <f>IF(G126=0,0,SUMIFS('Sch A. Input'!$H17:$FJ17,'Sch A. Input'!$H$14:$FJ$14,"One-time",'Sch A. Input'!$H$13:$FJ$13,"&lt;="&amp;$O$120,'Sch A. Input'!$H$13:$FJ$13,"&lt;="&amp;$L$11))</f>
        <v>0</v>
      </c>
      <c r="J126" s="266">
        <f t="shared" si="33"/>
        <v>0</v>
      </c>
      <c r="K126" s="234">
        <f t="shared" si="34"/>
        <v>0</v>
      </c>
      <c r="L126" s="234">
        <f t="shared" si="35"/>
        <v>0</v>
      </c>
      <c r="M126" s="287">
        <f t="shared" si="36"/>
        <v>0</v>
      </c>
      <c r="N126" s="288">
        <f t="shared" si="37"/>
        <v>0</v>
      </c>
      <c r="O126" s="289">
        <f t="shared" si="38"/>
        <v>0</v>
      </c>
      <c r="Q126" s="267">
        <f t="shared" si="39"/>
        <v>0</v>
      </c>
      <c r="R126" s="234">
        <f>IF(Q126=0,0,SUMIFS('Sch A. Input'!$H17:$FJ17,'Sch A. Input'!$H$14:$FJ$14,"Recurring",'Sch A. Input'!$H$13:$FJ$13,"&lt;="&amp;$L$11,'Sch A. Input'!$H$13:$FJ$13,"&lt;="&amp;$Y$120,'Sch A. Input'!$H$13:$FJ$13,"&gt;"&amp;$O$120))</f>
        <v>0</v>
      </c>
      <c r="S126" s="234">
        <f>IF(Q126=0,0,SUMIFS('Sch A. Input'!$H17:$FJ17,'Sch A. Input'!$H$14:$FJ$14,"One-time",'Sch A. Input'!$H$13:$FJ$13,"&lt;="&amp;$L$11,'Sch A. Input'!$H$13:$FJ$13,"&lt;="&amp;$Y$120,'Sch A. Input'!$H$13:$FJ$13,"&gt;"&amp;$O$120))</f>
        <v>0</v>
      </c>
      <c r="T126" s="266">
        <f t="shared" si="40"/>
        <v>0</v>
      </c>
      <c r="U126" s="234">
        <f t="shared" si="41"/>
        <v>0</v>
      </c>
      <c r="V126" s="234">
        <f t="shared" si="42"/>
        <v>0</v>
      </c>
      <c r="W126" s="287">
        <f t="shared" si="43"/>
        <v>0</v>
      </c>
      <c r="X126" s="288">
        <f t="shared" si="44"/>
        <v>0</v>
      </c>
      <c r="Y126" s="289">
        <f t="shared" si="45"/>
        <v>0</v>
      </c>
      <c r="Z126" s="3"/>
      <c r="AA126" s="267">
        <f t="shared" si="46"/>
        <v>0</v>
      </c>
      <c r="AB126" s="234">
        <f>IF(AA126=0,0,SUMIFS('Sch A. Input'!$H17:$FJ17,'Sch A. Input'!$H$14:$FJ$14,"Recurring",'Sch A. Input'!$H$13:$FJ$13,"&lt;="&amp;$L$11,'Sch A. Input'!$H$13:$FJ$13,"&lt;="&amp;$AI$120,'Sch A. Input'!$H$13:$FJ$13,"&gt;"&amp;$Y$120))</f>
        <v>0</v>
      </c>
      <c r="AC126" s="234">
        <f>IF(AA126=0,0,SUMIFS('Sch A. Input'!$H17:$FJ17,'Sch A. Input'!$H$14:$FJ$14,"One-time",'Sch A. Input'!$H$13:$FJ$13,"&lt;="&amp;$L$11,'Sch A. Input'!$H$13:$FJ$13,"&lt;="&amp;$AI$120,'Sch A. Input'!$H$13:$FJ$13,"&gt;"&amp;$Y$120))</f>
        <v>0</v>
      </c>
      <c r="AD126" s="266">
        <f t="shared" si="47"/>
        <v>0</v>
      </c>
      <c r="AE126" s="234">
        <f t="shared" si="48"/>
        <v>0</v>
      </c>
      <c r="AF126" s="234">
        <f t="shared" si="49"/>
        <v>0</v>
      </c>
      <c r="AG126" s="287">
        <f t="shared" si="50"/>
        <v>0</v>
      </c>
      <c r="AH126" s="288">
        <f t="shared" si="51"/>
        <v>0</v>
      </c>
      <c r="AI126" s="289">
        <f t="shared" si="52"/>
        <v>0</v>
      </c>
      <c r="AJ126" s="291"/>
      <c r="AK126" s="267">
        <f t="shared" si="53"/>
        <v>0</v>
      </c>
      <c r="AL126" s="234">
        <f>IF(AK126=0,0,SUMIFS('Sch A. Input'!$H17:$FJ17,'Sch A. Input'!$H$14:$FJ$14,"Recurring",'Sch A. Input'!$H$13:$FJ$13,"&lt;="&amp;$L$11,'Sch A. Input'!$H$13:$FJ$13,"&lt;="&amp;$AS$120,'Sch A. Input'!$H$13:$FJ$13,"&gt;"&amp;$AI$120))</f>
        <v>0</v>
      </c>
      <c r="AM126" s="234">
        <f>IF(AK126=0,0,SUMIFS('Sch A. Input'!$H17:$FJ17,'Sch A. Input'!$H$14:$FJ$14,"One-time",'Sch A. Input'!$H$13:$FJ$13,"&lt;="&amp;L$11,'Sch A. Input'!$H$13:$FJ$13,"&lt;="&amp;$AS$120,'Sch A. Input'!$H$13:$FJ$13,"&gt;"&amp;$AI$120))</f>
        <v>0</v>
      </c>
      <c r="AN126" s="266">
        <f t="shared" si="54"/>
        <v>0</v>
      </c>
      <c r="AO126" s="234">
        <f t="shared" si="55"/>
        <v>0</v>
      </c>
      <c r="AP126" s="234">
        <f t="shared" si="56"/>
        <v>0</v>
      </c>
      <c r="AQ126" s="287">
        <f t="shared" si="57"/>
        <v>0</v>
      </c>
      <c r="AR126" s="288">
        <f t="shared" si="58"/>
        <v>0</v>
      </c>
      <c r="AS126" s="289">
        <f t="shared" si="59"/>
        <v>0</v>
      </c>
      <c r="AT126" s="291"/>
      <c r="AV126" s="291"/>
      <c r="AW126" s="269"/>
      <c r="AX126" s="269"/>
      <c r="CB126"/>
      <c r="CC126"/>
      <c r="CD126"/>
      <c r="CE126"/>
      <c r="CF126"/>
      <c r="CG126"/>
      <c r="CH126"/>
      <c r="CI126"/>
      <c r="CJ126"/>
      <c r="CK126"/>
      <c r="CL126"/>
      <c r="CM126"/>
      <c r="CN126"/>
      <c r="CO126"/>
      <c r="CP126"/>
      <c r="CQ126"/>
      <c r="CR126"/>
      <c r="CS126"/>
      <c r="CT126"/>
      <c r="CU126"/>
      <c r="CV126"/>
      <c r="CW126"/>
      <c r="CX126"/>
    </row>
    <row r="127" spans="1:102" s="283" customFormat="1" x14ac:dyDescent="0.25">
      <c r="B127" s="284" t="str">
        <f t="shared" si="26"/>
        <v/>
      </c>
      <c r="C127" s="292" t="str">
        <f t="shared" si="26"/>
        <v/>
      </c>
      <c r="D127" s="286" t="str">
        <f t="shared" ref="D127:F127" si="61">D20</f>
        <v/>
      </c>
      <c r="E127" s="286">
        <f t="shared" si="61"/>
        <v>43548</v>
      </c>
      <c r="F127" s="286">
        <f t="shared" si="61"/>
        <v>0</v>
      </c>
      <c r="G127" s="98">
        <f t="shared" si="32"/>
        <v>0</v>
      </c>
      <c r="H127" s="234">
        <f>IF(G127=0,0,SUMIFS('Sch A. Input'!$H18:$FJ18,'Sch A. Input'!$H$14:$FJ$14,"Recurring",'Sch A. Input'!$H$13:$FJ$13,"&lt;="&amp;$O$120,'Sch A. Input'!$H$13:$FJ$13,"&lt;="&amp;$L$11))</f>
        <v>0</v>
      </c>
      <c r="I127" s="234">
        <f>IF(G127=0,0,SUMIFS('Sch A. Input'!$H18:$FJ18,'Sch A. Input'!$H$14:$FJ$14,"One-time",'Sch A. Input'!$H$13:$FJ$13,"&lt;="&amp;$O$120,'Sch A. Input'!$H$13:$FJ$13,"&lt;="&amp;$L$11))</f>
        <v>0</v>
      </c>
      <c r="J127" s="266">
        <f t="shared" si="33"/>
        <v>0</v>
      </c>
      <c r="K127" s="234">
        <f t="shared" si="34"/>
        <v>0</v>
      </c>
      <c r="L127" s="234">
        <f t="shared" si="35"/>
        <v>0</v>
      </c>
      <c r="M127" s="287">
        <f t="shared" si="36"/>
        <v>0</v>
      </c>
      <c r="N127" s="288">
        <f t="shared" si="37"/>
        <v>0</v>
      </c>
      <c r="O127" s="289">
        <f t="shared" si="38"/>
        <v>0</v>
      </c>
      <c r="Q127" s="267">
        <f t="shared" si="39"/>
        <v>0</v>
      </c>
      <c r="R127" s="234">
        <f>IF(Q127=0,0,SUMIFS('Sch A. Input'!$H18:$FJ18,'Sch A. Input'!$H$14:$FJ$14,"Recurring",'Sch A. Input'!$H$13:$FJ$13,"&lt;="&amp;$L$11,'Sch A. Input'!$H$13:$FJ$13,"&lt;="&amp;$Y$120,'Sch A. Input'!$H$13:$FJ$13,"&gt;"&amp;$O$120))</f>
        <v>0</v>
      </c>
      <c r="S127" s="234">
        <f>IF(Q127=0,0,SUMIFS('Sch A. Input'!$H18:$FJ18,'Sch A. Input'!$H$14:$FJ$14,"One-time",'Sch A. Input'!$H$13:$FJ$13,"&lt;="&amp;$L$11,'Sch A. Input'!$H$13:$FJ$13,"&lt;="&amp;$Y$120,'Sch A. Input'!$H$13:$FJ$13,"&gt;"&amp;$O$120))</f>
        <v>0</v>
      </c>
      <c r="T127" s="266">
        <f t="shared" si="40"/>
        <v>0</v>
      </c>
      <c r="U127" s="234">
        <f t="shared" si="41"/>
        <v>0</v>
      </c>
      <c r="V127" s="234">
        <f t="shared" si="42"/>
        <v>0</v>
      </c>
      <c r="W127" s="287">
        <f t="shared" si="43"/>
        <v>0</v>
      </c>
      <c r="X127" s="288">
        <f t="shared" si="44"/>
        <v>0</v>
      </c>
      <c r="Y127" s="289">
        <f t="shared" si="45"/>
        <v>0</v>
      </c>
      <c r="Z127" s="3"/>
      <c r="AA127" s="267">
        <f t="shared" si="46"/>
        <v>0</v>
      </c>
      <c r="AB127" s="234">
        <f>IF(AA127=0,0,SUMIFS('Sch A. Input'!$H18:$FJ18,'Sch A. Input'!$H$14:$FJ$14,"Recurring",'Sch A. Input'!$H$13:$FJ$13,"&lt;="&amp;$L$11,'Sch A. Input'!$H$13:$FJ$13,"&lt;="&amp;$AI$120,'Sch A. Input'!$H$13:$FJ$13,"&gt;"&amp;$Y$120))</f>
        <v>0</v>
      </c>
      <c r="AC127" s="234">
        <f>IF(AA127=0,0,SUMIFS('Sch A. Input'!$H18:$FJ18,'Sch A. Input'!$H$14:$FJ$14,"One-time",'Sch A. Input'!$H$13:$FJ$13,"&lt;="&amp;$L$11,'Sch A. Input'!$H$13:$FJ$13,"&lt;="&amp;$AI$120,'Sch A. Input'!$H$13:$FJ$13,"&gt;"&amp;$Y$120))</f>
        <v>0</v>
      </c>
      <c r="AD127" s="266">
        <f t="shared" si="47"/>
        <v>0</v>
      </c>
      <c r="AE127" s="234">
        <f t="shared" si="48"/>
        <v>0</v>
      </c>
      <c r="AF127" s="234">
        <f t="shared" si="49"/>
        <v>0</v>
      </c>
      <c r="AG127" s="287">
        <f t="shared" si="50"/>
        <v>0</v>
      </c>
      <c r="AH127" s="288">
        <f t="shared" si="51"/>
        <v>0</v>
      </c>
      <c r="AI127" s="289">
        <f t="shared" si="52"/>
        <v>0</v>
      </c>
      <c r="AJ127" s="291"/>
      <c r="AK127" s="267">
        <f t="shared" si="53"/>
        <v>0</v>
      </c>
      <c r="AL127" s="234">
        <f>IF(AK127=0,0,SUMIFS('Sch A. Input'!$H18:$FJ18,'Sch A. Input'!$H$14:$FJ$14,"Recurring",'Sch A. Input'!$H$13:$FJ$13,"&lt;="&amp;$L$11,'Sch A. Input'!$H$13:$FJ$13,"&lt;="&amp;$AS$120,'Sch A. Input'!$H$13:$FJ$13,"&gt;"&amp;$AI$120))</f>
        <v>0</v>
      </c>
      <c r="AM127" s="234">
        <f>IF(AK127=0,0,SUMIFS('Sch A. Input'!$H18:$FJ18,'Sch A. Input'!$H$14:$FJ$14,"One-time",'Sch A. Input'!$H$13:$FJ$13,"&lt;="&amp;L$11,'Sch A. Input'!$H$13:$FJ$13,"&lt;="&amp;$AS$120,'Sch A. Input'!$H$13:$FJ$13,"&gt;"&amp;$AI$120))</f>
        <v>0</v>
      </c>
      <c r="AN127" s="266">
        <f t="shared" si="54"/>
        <v>0</v>
      </c>
      <c r="AO127" s="234">
        <f t="shared" si="55"/>
        <v>0</v>
      </c>
      <c r="AP127" s="234">
        <f t="shared" si="56"/>
        <v>0</v>
      </c>
      <c r="AQ127" s="287">
        <f t="shared" si="57"/>
        <v>0</v>
      </c>
      <c r="AR127" s="288">
        <f t="shared" si="58"/>
        <v>0</v>
      </c>
      <c r="AS127" s="289">
        <f t="shared" si="59"/>
        <v>0</v>
      </c>
      <c r="AT127" s="291"/>
      <c r="AV127" s="291"/>
      <c r="AW127" s="269"/>
      <c r="AX127" s="269"/>
      <c r="CB127"/>
      <c r="CC127"/>
      <c r="CD127"/>
      <c r="CE127"/>
      <c r="CF127"/>
      <c r="CG127"/>
      <c r="CH127"/>
      <c r="CI127"/>
      <c r="CJ127"/>
      <c r="CK127"/>
      <c r="CL127"/>
      <c r="CM127"/>
      <c r="CN127"/>
      <c r="CO127"/>
      <c r="CP127"/>
      <c r="CQ127"/>
      <c r="CR127"/>
      <c r="CS127"/>
      <c r="CT127"/>
      <c r="CU127"/>
      <c r="CV127"/>
      <c r="CW127"/>
      <c r="CX127"/>
    </row>
    <row r="128" spans="1:102" s="283" customFormat="1" x14ac:dyDescent="0.25">
      <c r="B128" s="284" t="str">
        <f t="shared" si="26"/>
        <v/>
      </c>
      <c r="C128" s="292" t="str">
        <f t="shared" si="26"/>
        <v/>
      </c>
      <c r="D128" s="286" t="str">
        <f t="shared" ref="D128:F128" si="62">D21</f>
        <v/>
      </c>
      <c r="E128" s="286">
        <f t="shared" si="62"/>
        <v>43548</v>
      </c>
      <c r="F128" s="286">
        <f t="shared" si="62"/>
        <v>0</v>
      </c>
      <c r="G128" s="98">
        <f t="shared" si="32"/>
        <v>0</v>
      </c>
      <c r="H128" s="234">
        <f>IF(G128=0,0,SUMIFS('Sch A. Input'!$H19:$FJ19,'Sch A. Input'!$H$14:$FJ$14,"Recurring",'Sch A. Input'!$H$13:$FJ$13,"&lt;="&amp;$O$120,'Sch A. Input'!$H$13:$FJ$13,"&lt;="&amp;$L$11))</f>
        <v>0</v>
      </c>
      <c r="I128" s="234">
        <f>IF(G128=0,0,SUMIFS('Sch A. Input'!$H19:$FJ19,'Sch A. Input'!$H$14:$FJ$14,"One-time",'Sch A. Input'!$H$13:$FJ$13,"&lt;="&amp;$O$120,'Sch A. Input'!$H$13:$FJ$13,"&lt;="&amp;$L$11))</f>
        <v>0</v>
      </c>
      <c r="J128" s="266">
        <f t="shared" si="33"/>
        <v>0</v>
      </c>
      <c r="K128" s="234">
        <f t="shared" si="34"/>
        <v>0</v>
      </c>
      <c r="L128" s="234">
        <f t="shared" si="35"/>
        <v>0</v>
      </c>
      <c r="M128" s="293">
        <f t="shared" si="36"/>
        <v>0</v>
      </c>
      <c r="N128" s="294">
        <f t="shared" si="37"/>
        <v>0</v>
      </c>
      <c r="O128" s="289">
        <f t="shared" si="38"/>
        <v>0</v>
      </c>
      <c r="Q128" s="267">
        <f t="shared" si="39"/>
        <v>0</v>
      </c>
      <c r="R128" s="234">
        <f>IF(Q128=0,0,SUMIFS('Sch A. Input'!$H19:$FJ19,'Sch A. Input'!$H$14:$FJ$14,"Recurring",'Sch A. Input'!$H$13:$FJ$13,"&lt;="&amp;$L$11,'Sch A. Input'!$H$13:$FJ$13,"&lt;="&amp;$Y$120,'Sch A. Input'!$H$13:$FJ$13,"&gt;"&amp;$O$120))</f>
        <v>0</v>
      </c>
      <c r="S128" s="234">
        <f>IF(Q128=0,0,SUMIFS('Sch A. Input'!$H19:$FJ19,'Sch A. Input'!$H$14:$FJ$14,"One-time",'Sch A. Input'!$H$13:$FJ$13,"&lt;="&amp;$L$11,'Sch A. Input'!$H$13:$FJ$13,"&lt;="&amp;$Y$120,'Sch A. Input'!$H$13:$FJ$13,"&gt;"&amp;$O$120))</f>
        <v>0</v>
      </c>
      <c r="T128" s="266">
        <f t="shared" si="40"/>
        <v>0</v>
      </c>
      <c r="U128" s="234">
        <f t="shared" si="41"/>
        <v>0</v>
      </c>
      <c r="V128" s="234">
        <f t="shared" si="42"/>
        <v>0</v>
      </c>
      <c r="W128" s="293">
        <f t="shared" si="43"/>
        <v>0</v>
      </c>
      <c r="X128" s="294">
        <f t="shared" si="44"/>
        <v>0</v>
      </c>
      <c r="Y128" s="289">
        <f t="shared" si="45"/>
        <v>0</v>
      </c>
      <c r="Z128" s="3"/>
      <c r="AA128" s="267">
        <f t="shared" si="46"/>
        <v>0</v>
      </c>
      <c r="AB128" s="234">
        <f>IF(AA128=0,0,SUMIFS('Sch A. Input'!$H19:$FJ19,'Sch A. Input'!$H$14:$FJ$14,"Recurring",'Sch A. Input'!$H$13:$FJ$13,"&lt;="&amp;$L$11,'Sch A. Input'!$H$13:$FJ$13,"&lt;="&amp;$AI$120,'Sch A. Input'!$H$13:$FJ$13,"&gt;"&amp;$Y$120))</f>
        <v>0</v>
      </c>
      <c r="AC128" s="234">
        <f>IF(AA128=0,0,SUMIFS('Sch A. Input'!$H19:$FJ19,'Sch A. Input'!$H$14:$FJ$14,"One-time",'Sch A. Input'!$H$13:$FJ$13,"&lt;="&amp;$L$11,'Sch A. Input'!$H$13:$FJ$13,"&lt;="&amp;$AI$120,'Sch A. Input'!$H$13:$FJ$13,"&gt;"&amp;$Y$120))</f>
        <v>0</v>
      </c>
      <c r="AD128" s="266">
        <f t="shared" si="47"/>
        <v>0</v>
      </c>
      <c r="AE128" s="234">
        <f t="shared" si="48"/>
        <v>0</v>
      </c>
      <c r="AF128" s="234">
        <f t="shared" si="49"/>
        <v>0</v>
      </c>
      <c r="AG128" s="293">
        <f t="shared" si="50"/>
        <v>0</v>
      </c>
      <c r="AH128" s="294">
        <f t="shared" si="51"/>
        <v>0</v>
      </c>
      <c r="AI128" s="289">
        <f t="shared" si="52"/>
        <v>0</v>
      </c>
      <c r="AJ128" s="291"/>
      <c r="AK128" s="267">
        <f t="shared" si="53"/>
        <v>0</v>
      </c>
      <c r="AL128" s="234">
        <f>IF(AK128=0,0,SUMIFS('Sch A. Input'!$H19:$FJ19,'Sch A. Input'!$H$14:$FJ$14,"Recurring",'Sch A. Input'!$H$13:$FJ$13,"&lt;="&amp;$L$11,'Sch A. Input'!$H$13:$FJ$13,"&lt;="&amp;$AS$120,'Sch A. Input'!$H$13:$FJ$13,"&gt;"&amp;$AI$120))</f>
        <v>0</v>
      </c>
      <c r="AM128" s="234">
        <f>IF(AK128=0,0,SUMIFS('Sch A. Input'!$H19:$FJ19,'Sch A. Input'!$H$14:$FJ$14,"One-time",'Sch A. Input'!$H$13:$FJ$13,"&lt;="&amp;L$11,'Sch A. Input'!$H$13:$FJ$13,"&lt;="&amp;$AS$120,'Sch A. Input'!$H$13:$FJ$13,"&gt;"&amp;$AI$120))</f>
        <v>0</v>
      </c>
      <c r="AN128" s="266">
        <f t="shared" si="54"/>
        <v>0</v>
      </c>
      <c r="AO128" s="234">
        <f t="shared" si="55"/>
        <v>0</v>
      </c>
      <c r="AP128" s="234">
        <f t="shared" si="56"/>
        <v>0</v>
      </c>
      <c r="AQ128" s="293">
        <f t="shared" si="57"/>
        <v>0</v>
      </c>
      <c r="AR128" s="294">
        <f t="shared" si="58"/>
        <v>0</v>
      </c>
      <c r="AS128" s="289">
        <f t="shared" si="59"/>
        <v>0</v>
      </c>
      <c r="AT128" s="291"/>
      <c r="AV128" s="291"/>
      <c r="AW128" s="269"/>
      <c r="AX128" s="269"/>
      <c r="CB128"/>
      <c r="CC128"/>
      <c r="CD128"/>
      <c r="CE128"/>
      <c r="CF128"/>
      <c r="CG128"/>
      <c r="CH128"/>
      <c r="CI128"/>
      <c r="CJ128"/>
      <c r="CK128"/>
      <c r="CL128"/>
      <c r="CM128"/>
      <c r="CN128"/>
      <c r="CO128"/>
      <c r="CP128"/>
      <c r="CQ128"/>
      <c r="CR128"/>
      <c r="CS128"/>
      <c r="CT128"/>
      <c r="CU128"/>
      <c r="CV128"/>
      <c r="CW128"/>
      <c r="CX128"/>
    </row>
    <row r="129" spans="2:102" s="283" customFormat="1" x14ac:dyDescent="0.25">
      <c r="B129" s="284" t="str">
        <f t="shared" si="26"/>
        <v/>
      </c>
      <c r="C129" s="292" t="str">
        <f t="shared" si="26"/>
        <v/>
      </c>
      <c r="D129" s="286" t="str">
        <f t="shared" ref="D129:F129" si="63">D22</f>
        <v/>
      </c>
      <c r="E129" s="286">
        <f t="shared" si="63"/>
        <v>43548</v>
      </c>
      <c r="F129" s="286">
        <f t="shared" si="63"/>
        <v>0</v>
      </c>
      <c r="G129" s="98">
        <f t="shared" si="32"/>
        <v>0</v>
      </c>
      <c r="H129" s="234">
        <f>IF(G129=0,0,SUMIFS('Sch A. Input'!$H20:$FJ20,'Sch A. Input'!$H$14:$FJ$14,"Recurring",'Sch A. Input'!$H$13:$FJ$13,"&lt;="&amp;$O$120,'Sch A. Input'!$H$13:$FJ$13,"&lt;="&amp;$L$11))</f>
        <v>0</v>
      </c>
      <c r="I129" s="234">
        <f>IF(G129=0,0,SUMIFS('Sch A. Input'!$H20:$FJ20,'Sch A. Input'!$H$14:$FJ$14,"One-time",'Sch A. Input'!$H$13:$FJ$13,"&lt;="&amp;$O$120,'Sch A. Input'!$H$13:$FJ$13,"&lt;="&amp;$L$11))</f>
        <v>0</v>
      </c>
      <c r="J129" s="266">
        <f t="shared" si="33"/>
        <v>0</v>
      </c>
      <c r="K129" s="234">
        <f t="shared" si="34"/>
        <v>0</v>
      </c>
      <c r="L129" s="234">
        <f t="shared" si="35"/>
        <v>0</v>
      </c>
      <c r="M129" s="293">
        <f t="shared" si="36"/>
        <v>0</v>
      </c>
      <c r="N129" s="294">
        <f t="shared" si="37"/>
        <v>0</v>
      </c>
      <c r="O129" s="289">
        <f t="shared" si="38"/>
        <v>0</v>
      </c>
      <c r="Q129" s="267">
        <f t="shared" si="39"/>
        <v>0</v>
      </c>
      <c r="R129" s="234">
        <f>IF(Q129=0,0,SUMIFS('Sch A. Input'!$H20:$FJ20,'Sch A. Input'!$H$14:$FJ$14,"Recurring",'Sch A. Input'!$H$13:$FJ$13,"&lt;="&amp;$L$11,'Sch A. Input'!$H$13:$FJ$13,"&lt;="&amp;$Y$120,'Sch A. Input'!$H$13:$FJ$13,"&gt;"&amp;$O$120))</f>
        <v>0</v>
      </c>
      <c r="S129" s="234">
        <f>IF(Q129=0,0,SUMIFS('Sch A. Input'!$H20:$FJ20,'Sch A. Input'!$H$14:$FJ$14,"One-time",'Sch A. Input'!$H$13:$FJ$13,"&lt;="&amp;$L$11,'Sch A. Input'!$H$13:$FJ$13,"&lt;="&amp;$Y$120,'Sch A. Input'!$H$13:$FJ$13,"&gt;"&amp;$O$120))</f>
        <v>0</v>
      </c>
      <c r="T129" s="266">
        <f t="shared" si="40"/>
        <v>0</v>
      </c>
      <c r="U129" s="234">
        <f t="shared" si="41"/>
        <v>0</v>
      </c>
      <c r="V129" s="234">
        <f t="shared" si="42"/>
        <v>0</v>
      </c>
      <c r="W129" s="293">
        <f t="shared" si="43"/>
        <v>0</v>
      </c>
      <c r="X129" s="294">
        <f t="shared" si="44"/>
        <v>0</v>
      </c>
      <c r="Y129" s="289">
        <f t="shared" si="45"/>
        <v>0</v>
      </c>
      <c r="Z129" s="3"/>
      <c r="AA129" s="267">
        <f t="shared" si="46"/>
        <v>0</v>
      </c>
      <c r="AB129" s="234">
        <f>IF(AA129=0,0,SUMIFS('Sch A. Input'!$H20:$FJ20,'Sch A. Input'!$H$14:$FJ$14,"Recurring",'Sch A. Input'!$H$13:$FJ$13,"&lt;="&amp;$L$11,'Sch A. Input'!$H$13:$FJ$13,"&lt;="&amp;$AI$120,'Sch A. Input'!$H$13:$FJ$13,"&gt;"&amp;$Y$120))</f>
        <v>0</v>
      </c>
      <c r="AC129" s="234">
        <f>IF(AA129=0,0,SUMIFS('Sch A. Input'!$H20:$FJ20,'Sch A. Input'!$H$14:$FJ$14,"One-time",'Sch A. Input'!$H$13:$FJ$13,"&lt;="&amp;$L$11,'Sch A. Input'!$H$13:$FJ$13,"&lt;="&amp;$AI$120,'Sch A. Input'!$H$13:$FJ$13,"&gt;"&amp;$Y$120))</f>
        <v>0</v>
      </c>
      <c r="AD129" s="266">
        <f t="shared" si="47"/>
        <v>0</v>
      </c>
      <c r="AE129" s="234">
        <f t="shared" si="48"/>
        <v>0</v>
      </c>
      <c r="AF129" s="234">
        <f t="shared" si="49"/>
        <v>0</v>
      </c>
      <c r="AG129" s="293">
        <f t="shared" si="50"/>
        <v>0</v>
      </c>
      <c r="AH129" s="294">
        <f t="shared" si="51"/>
        <v>0</v>
      </c>
      <c r="AI129" s="289">
        <f t="shared" si="52"/>
        <v>0</v>
      </c>
      <c r="AJ129" s="291"/>
      <c r="AK129" s="267">
        <f t="shared" si="53"/>
        <v>0</v>
      </c>
      <c r="AL129" s="234">
        <f>IF(AK129=0,0,SUMIFS('Sch A. Input'!$H20:$FJ20,'Sch A. Input'!$H$14:$FJ$14,"Recurring",'Sch A. Input'!$H$13:$FJ$13,"&lt;="&amp;$L$11,'Sch A. Input'!$H$13:$FJ$13,"&lt;="&amp;$AS$120,'Sch A. Input'!$H$13:$FJ$13,"&gt;"&amp;$AI$120))</f>
        <v>0</v>
      </c>
      <c r="AM129" s="234">
        <f>IF(AK129=0,0,SUMIFS('Sch A. Input'!$H20:$FJ20,'Sch A. Input'!$H$14:$FJ$14,"One-time",'Sch A. Input'!$H$13:$FJ$13,"&lt;="&amp;L$11,'Sch A. Input'!$H$13:$FJ$13,"&lt;="&amp;$AS$120,'Sch A. Input'!$H$13:$FJ$13,"&gt;"&amp;$AI$120))</f>
        <v>0</v>
      </c>
      <c r="AN129" s="266">
        <f t="shared" si="54"/>
        <v>0</v>
      </c>
      <c r="AO129" s="234">
        <f t="shared" si="55"/>
        <v>0</v>
      </c>
      <c r="AP129" s="234">
        <f t="shared" si="56"/>
        <v>0</v>
      </c>
      <c r="AQ129" s="293">
        <f t="shared" si="57"/>
        <v>0</v>
      </c>
      <c r="AR129" s="294">
        <f t="shared" si="58"/>
        <v>0</v>
      </c>
      <c r="AS129" s="289">
        <f t="shared" si="59"/>
        <v>0</v>
      </c>
      <c r="AT129" s="291"/>
      <c r="AV129" s="291"/>
      <c r="AW129" s="269"/>
      <c r="AX129" s="269"/>
      <c r="CB129"/>
      <c r="CC129"/>
      <c r="CD129"/>
      <c r="CE129"/>
      <c r="CF129"/>
      <c r="CG129"/>
      <c r="CH129"/>
      <c r="CI129"/>
      <c r="CJ129"/>
      <c r="CK129"/>
      <c r="CL129"/>
      <c r="CM129"/>
      <c r="CN129"/>
      <c r="CO129"/>
      <c r="CP129"/>
      <c r="CQ129"/>
      <c r="CR129"/>
      <c r="CS129"/>
      <c r="CT129"/>
      <c r="CU129"/>
      <c r="CV129"/>
      <c r="CW129"/>
      <c r="CX129"/>
    </row>
    <row r="130" spans="2:102" s="283" customFormat="1" x14ac:dyDescent="0.25">
      <c r="B130" s="284" t="str">
        <f t="shared" si="26"/>
        <v/>
      </c>
      <c r="C130" s="292" t="str">
        <f t="shared" si="26"/>
        <v/>
      </c>
      <c r="D130" s="286" t="str">
        <f t="shared" ref="D130:F130" si="64">D23</f>
        <v/>
      </c>
      <c r="E130" s="286">
        <f t="shared" si="64"/>
        <v>43548</v>
      </c>
      <c r="F130" s="286">
        <f t="shared" si="64"/>
        <v>0</v>
      </c>
      <c r="G130" s="98">
        <f t="shared" si="32"/>
        <v>0</v>
      </c>
      <c r="H130" s="234">
        <f>IF(G130=0,0,SUMIFS('Sch A. Input'!$H21:$FJ21,'Sch A. Input'!$H$14:$FJ$14,"Recurring",'Sch A. Input'!$H$13:$FJ$13,"&lt;="&amp;$O$120,'Sch A. Input'!$H$13:$FJ$13,"&lt;="&amp;$L$11))</f>
        <v>0</v>
      </c>
      <c r="I130" s="234">
        <f>IF(G130=0,0,SUMIFS('Sch A. Input'!$H21:$FJ21,'Sch A. Input'!$H$14:$FJ$14,"One-time",'Sch A. Input'!$H$13:$FJ$13,"&lt;="&amp;$O$120,'Sch A. Input'!$H$13:$FJ$13,"&lt;="&amp;$L$11))</f>
        <v>0</v>
      </c>
      <c r="J130" s="266">
        <f t="shared" si="33"/>
        <v>0</v>
      </c>
      <c r="K130" s="234">
        <f t="shared" si="34"/>
        <v>0</v>
      </c>
      <c r="L130" s="234">
        <f t="shared" si="35"/>
        <v>0</v>
      </c>
      <c r="M130" s="293">
        <f t="shared" si="36"/>
        <v>0</v>
      </c>
      <c r="N130" s="294">
        <f t="shared" si="37"/>
        <v>0</v>
      </c>
      <c r="O130" s="289">
        <f t="shared" si="38"/>
        <v>0</v>
      </c>
      <c r="Q130" s="267">
        <f t="shared" si="39"/>
        <v>0</v>
      </c>
      <c r="R130" s="234">
        <f>IF(Q130=0,0,SUMIFS('Sch A. Input'!$H21:$FJ21,'Sch A. Input'!$H$14:$FJ$14,"Recurring",'Sch A. Input'!$H$13:$FJ$13,"&lt;="&amp;$L$11,'Sch A. Input'!$H$13:$FJ$13,"&lt;="&amp;$Y$120,'Sch A. Input'!$H$13:$FJ$13,"&gt;"&amp;$O$120))</f>
        <v>0</v>
      </c>
      <c r="S130" s="234">
        <f>IF(Q130=0,0,SUMIFS('Sch A. Input'!$H21:$FJ21,'Sch A. Input'!$H$14:$FJ$14,"One-time",'Sch A. Input'!$H$13:$FJ$13,"&lt;="&amp;$L$11,'Sch A. Input'!$H$13:$FJ$13,"&lt;="&amp;$Y$120,'Sch A. Input'!$H$13:$FJ$13,"&gt;"&amp;$O$120))</f>
        <v>0</v>
      </c>
      <c r="T130" s="266">
        <f t="shared" si="40"/>
        <v>0</v>
      </c>
      <c r="U130" s="234">
        <f t="shared" si="41"/>
        <v>0</v>
      </c>
      <c r="V130" s="234">
        <f t="shared" si="42"/>
        <v>0</v>
      </c>
      <c r="W130" s="293">
        <f t="shared" si="43"/>
        <v>0</v>
      </c>
      <c r="X130" s="294">
        <f t="shared" si="44"/>
        <v>0</v>
      </c>
      <c r="Y130" s="289">
        <f t="shared" si="45"/>
        <v>0</v>
      </c>
      <c r="Z130" s="3"/>
      <c r="AA130" s="267">
        <f t="shared" si="46"/>
        <v>0</v>
      </c>
      <c r="AB130" s="234">
        <f>IF(AA130=0,0,SUMIFS('Sch A. Input'!$H21:$FJ21,'Sch A. Input'!$H$14:$FJ$14,"Recurring",'Sch A. Input'!$H$13:$FJ$13,"&lt;="&amp;$L$11,'Sch A. Input'!$H$13:$FJ$13,"&lt;="&amp;$AI$120,'Sch A. Input'!$H$13:$FJ$13,"&gt;"&amp;$Y$120))</f>
        <v>0</v>
      </c>
      <c r="AC130" s="234">
        <f>IF(AA130=0,0,SUMIFS('Sch A. Input'!$H21:$FJ21,'Sch A. Input'!$H$14:$FJ$14,"One-time",'Sch A. Input'!$H$13:$FJ$13,"&lt;="&amp;$L$11,'Sch A. Input'!$H$13:$FJ$13,"&lt;="&amp;$AI$120,'Sch A. Input'!$H$13:$FJ$13,"&gt;"&amp;$Y$120))</f>
        <v>0</v>
      </c>
      <c r="AD130" s="266">
        <f t="shared" si="47"/>
        <v>0</v>
      </c>
      <c r="AE130" s="234">
        <f t="shared" si="48"/>
        <v>0</v>
      </c>
      <c r="AF130" s="234">
        <f t="shared" si="49"/>
        <v>0</v>
      </c>
      <c r="AG130" s="293">
        <f t="shared" si="50"/>
        <v>0</v>
      </c>
      <c r="AH130" s="294">
        <f t="shared" si="51"/>
        <v>0</v>
      </c>
      <c r="AI130" s="289">
        <f t="shared" si="52"/>
        <v>0</v>
      </c>
      <c r="AJ130" s="291"/>
      <c r="AK130" s="267">
        <f t="shared" si="53"/>
        <v>0</v>
      </c>
      <c r="AL130" s="234">
        <f>IF(AK130=0,0,SUMIFS('Sch A. Input'!$H21:$FJ21,'Sch A. Input'!$H$14:$FJ$14,"Recurring",'Sch A. Input'!$H$13:$FJ$13,"&lt;="&amp;$L$11,'Sch A. Input'!$H$13:$FJ$13,"&lt;="&amp;$AS$120,'Sch A. Input'!$H$13:$FJ$13,"&gt;"&amp;$AI$120))</f>
        <v>0</v>
      </c>
      <c r="AM130" s="234">
        <f>IF(AK130=0,0,SUMIFS('Sch A. Input'!$H21:$FJ21,'Sch A. Input'!$H$14:$FJ$14,"One-time",'Sch A. Input'!$H$13:$FJ$13,"&lt;="&amp;L$11,'Sch A. Input'!$H$13:$FJ$13,"&lt;="&amp;$AS$120,'Sch A. Input'!$H$13:$FJ$13,"&gt;"&amp;$AI$120))</f>
        <v>0</v>
      </c>
      <c r="AN130" s="266">
        <f t="shared" si="54"/>
        <v>0</v>
      </c>
      <c r="AO130" s="234">
        <f t="shared" si="55"/>
        <v>0</v>
      </c>
      <c r="AP130" s="234">
        <f t="shared" si="56"/>
        <v>0</v>
      </c>
      <c r="AQ130" s="293">
        <f t="shared" si="57"/>
        <v>0</v>
      </c>
      <c r="AR130" s="294">
        <f t="shared" si="58"/>
        <v>0</v>
      </c>
      <c r="AS130" s="289">
        <f t="shared" si="59"/>
        <v>0</v>
      </c>
      <c r="AT130" s="291"/>
      <c r="AV130" s="291"/>
      <c r="AW130" s="269"/>
      <c r="AX130" s="269"/>
      <c r="CB130"/>
      <c r="CC130"/>
      <c r="CD130"/>
      <c r="CE130"/>
      <c r="CF130"/>
      <c r="CG130"/>
      <c r="CH130"/>
      <c r="CI130"/>
      <c r="CJ130"/>
      <c r="CK130"/>
      <c r="CL130"/>
      <c r="CM130"/>
      <c r="CN130"/>
      <c r="CO130"/>
      <c r="CP130"/>
      <c r="CQ130"/>
      <c r="CR130"/>
      <c r="CS130"/>
      <c r="CT130"/>
      <c r="CU130"/>
      <c r="CV130"/>
      <c r="CW130"/>
      <c r="CX130"/>
    </row>
    <row r="131" spans="2:102" s="283" customFormat="1" x14ac:dyDescent="0.25">
      <c r="B131" s="284" t="str">
        <f t="shared" si="26"/>
        <v/>
      </c>
      <c r="C131" s="292" t="str">
        <f t="shared" si="26"/>
        <v/>
      </c>
      <c r="D131" s="286" t="str">
        <f t="shared" ref="D131:F131" si="65">D24</f>
        <v/>
      </c>
      <c r="E131" s="286">
        <f t="shared" si="65"/>
        <v>43548</v>
      </c>
      <c r="F131" s="286">
        <f t="shared" si="65"/>
        <v>0</v>
      </c>
      <c r="G131" s="98">
        <f t="shared" si="32"/>
        <v>0</v>
      </c>
      <c r="H131" s="234">
        <f>IF(G131=0,0,SUMIFS('Sch A. Input'!$H22:$FJ22,'Sch A. Input'!$H$14:$FJ$14,"Recurring",'Sch A. Input'!$H$13:$FJ$13,"&lt;="&amp;$O$120,'Sch A. Input'!$H$13:$FJ$13,"&lt;="&amp;$L$11))</f>
        <v>0</v>
      </c>
      <c r="I131" s="234">
        <f>IF(G131=0,0,SUMIFS('Sch A. Input'!$H22:$FJ22,'Sch A. Input'!$H$14:$FJ$14,"One-time",'Sch A. Input'!$H$13:$FJ$13,"&lt;="&amp;$O$120,'Sch A. Input'!$H$13:$FJ$13,"&lt;="&amp;$L$11))</f>
        <v>0</v>
      </c>
      <c r="J131" s="266">
        <f t="shared" si="33"/>
        <v>0</v>
      </c>
      <c r="K131" s="234">
        <f t="shared" si="34"/>
        <v>0</v>
      </c>
      <c r="L131" s="234">
        <f t="shared" si="35"/>
        <v>0</v>
      </c>
      <c r="M131" s="293">
        <f t="shared" si="36"/>
        <v>0</v>
      </c>
      <c r="N131" s="294">
        <f t="shared" si="37"/>
        <v>0</v>
      </c>
      <c r="O131" s="289">
        <f t="shared" si="38"/>
        <v>0</v>
      </c>
      <c r="Q131" s="267">
        <f t="shared" si="39"/>
        <v>0</v>
      </c>
      <c r="R131" s="234">
        <f>IF(Q131=0,0,SUMIFS('Sch A. Input'!$H22:$FJ22,'Sch A. Input'!$H$14:$FJ$14,"Recurring",'Sch A. Input'!$H$13:$FJ$13,"&lt;="&amp;$L$11,'Sch A. Input'!$H$13:$FJ$13,"&lt;="&amp;$Y$120,'Sch A. Input'!$H$13:$FJ$13,"&gt;"&amp;$O$120))</f>
        <v>0</v>
      </c>
      <c r="S131" s="234">
        <f>IF(Q131=0,0,SUMIFS('Sch A. Input'!$H22:$FJ22,'Sch A. Input'!$H$14:$FJ$14,"One-time",'Sch A. Input'!$H$13:$FJ$13,"&lt;="&amp;$L$11,'Sch A. Input'!$H$13:$FJ$13,"&lt;="&amp;$Y$120,'Sch A. Input'!$H$13:$FJ$13,"&gt;"&amp;$O$120))</f>
        <v>0</v>
      </c>
      <c r="T131" s="266">
        <f t="shared" si="40"/>
        <v>0</v>
      </c>
      <c r="U131" s="234">
        <f t="shared" si="41"/>
        <v>0</v>
      </c>
      <c r="V131" s="234">
        <f t="shared" si="42"/>
        <v>0</v>
      </c>
      <c r="W131" s="293">
        <f t="shared" si="43"/>
        <v>0</v>
      </c>
      <c r="X131" s="294">
        <f t="shared" si="44"/>
        <v>0</v>
      </c>
      <c r="Y131" s="289">
        <f t="shared" si="45"/>
        <v>0</v>
      </c>
      <c r="Z131" s="3"/>
      <c r="AA131" s="267">
        <f t="shared" si="46"/>
        <v>0</v>
      </c>
      <c r="AB131" s="234">
        <f>IF(AA131=0,0,SUMIFS('Sch A. Input'!$H22:$FJ22,'Sch A. Input'!$H$14:$FJ$14,"Recurring",'Sch A. Input'!$H$13:$FJ$13,"&lt;="&amp;$L$11,'Sch A. Input'!$H$13:$FJ$13,"&lt;="&amp;$AI$120,'Sch A. Input'!$H$13:$FJ$13,"&gt;"&amp;$Y$120))</f>
        <v>0</v>
      </c>
      <c r="AC131" s="234">
        <f>IF(AA131=0,0,SUMIFS('Sch A. Input'!$H22:$FJ22,'Sch A. Input'!$H$14:$FJ$14,"One-time",'Sch A. Input'!$H$13:$FJ$13,"&lt;="&amp;$L$11,'Sch A. Input'!$H$13:$FJ$13,"&lt;="&amp;$AI$120,'Sch A. Input'!$H$13:$FJ$13,"&gt;"&amp;$Y$120))</f>
        <v>0</v>
      </c>
      <c r="AD131" s="266">
        <f t="shared" si="47"/>
        <v>0</v>
      </c>
      <c r="AE131" s="234">
        <f t="shared" si="48"/>
        <v>0</v>
      </c>
      <c r="AF131" s="234">
        <f t="shared" si="49"/>
        <v>0</v>
      </c>
      <c r="AG131" s="293">
        <f t="shared" si="50"/>
        <v>0</v>
      </c>
      <c r="AH131" s="294">
        <f t="shared" si="51"/>
        <v>0</v>
      </c>
      <c r="AI131" s="289">
        <f t="shared" si="52"/>
        <v>0</v>
      </c>
      <c r="AJ131" s="291"/>
      <c r="AK131" s="267">
        <f t="shared" si="53"/>
        <v>0</v>
      </c>
      <c r="AL131" s="234">
        <f>IF(AK131=0,0,SUMIFS('Sch A. Input'!$H22:$FJ22,'Sch A. Input'!$H$14:$FJ$14,"Recurring",'Sch A. Input'!$H$13:$FJ$13,"&lt;="&amp;$L$11,'Sch A. Input'!$H$13:$FJ$13,"&lt;="&amp;$AS$120,'Sch A. Input'!$H$13:$FJ$13,"&gt;"&amp;$AI$120))</f>
        <v>0</v>
      </c>
      <c r="AM131" s="234">
        <f>IF(AK131=0,0,SUMIFS('Sch A. Input'!$H22:$FJ22,'Sch A. Input'!$H$14:$FJ$14,"One-time",'Sch A. Input'!$H$13:$FJ$13,"&lt;="&amp;L$11,'Sch A. Input'!$H$13:$FJ$13,"&lt;="&amp;$AS$120,'Sch A. Input'!$H$13:$FJ$13,"&gt;"&amp;$AI$120))</f>
        <v>0</v>
      </c>
      <c r="AN131" s="266">
        <f t="shared" si="54"/>
        <v>0</v>
      </c>
      <c r="AO131" s="234">
        <f t="shared" si="55"/>
        <v>0</v>
      </c>
      <c r="AP131" s="234">
        <f t="shared" si="56"/>
        <v>0</v>
      </c>
      <c r="AQ131" s="293">
        <f t="shared" si="57"/>
        <v>0</v>
      </c>
      <c r="AR131" s="294">
        <f t="shared" si="58"/>
        <v>0</v>
      </c>
      <c r="AS131" s="289">
        <f t="shared" si="59"/>
        <v>0</v>
      </c>
      <c r="AT131" s="291"/>
      <c r="AV131" s="291"/>
      <c r="AW131" s="269"/>
      <c r="AX131" s="269"/>
      <c r="CB131"/>
      <c r="CC131"/>
      <c r="CD131"/>
      <c r="CE131"/>
      <c r="CF131"/>
      <c r="CG131"/>
      <c r="CH131"/>
      <c r="CI131"/>
      <c r="CJ131"/>
      <c r="CK131"/>
      <c r="CL131"/>
      <c r="CM131"/>
      <c r="CN131"/>
      <c r="CO131"/>
      <c r="CP131"/>
      <c r="CQ131"/>
      <c r="CR131"/>
      <c r="CS131"/>
      <c r="CT131"/>
      <c r="CU131"/>
      <c r="CV131"/>
      <c r="CW131"/>
      <c r="CX131"/>
    </row>
    <row r="132" spans="2:102" s="283" customFormat="1" x14ac:dyDescent="0.25">
      <c r="B132" s="284" t="str">
        <f t="shared" si="26"/>
        <v/>
      </c>
      <c r="C132" s="292" t="str">
        <f t="shared" si="26"/>
        <v/>
      </c>
      <c r="D132" s="286" t="str">
        <f t="shared" ref="D132:F132" si="66">D25</f>
        <v/>
      </c>
      <c r="E132" s="286">
        <f t="shared" si="66"/>
        <v>43548</v>
      </c>
      <c r="F132" s="286">
        <f t="shared" si="66"/>
        <v>0</v>
      </c>
      <c r="G132" s="98">
        <f t="shared" si="32"/>
        <v>0</v>
      </c>
      <c r="H132" s="234">
        <f>IF(G132=0,0,SUMIFS('Sch A. Input'!$H23:$FJ23,'Sch A. Input'!$H$14:$FJ$14,"Recurring",'Sch A. Input'!$H$13:$FJ$13,"&lt;="&amp;$O$120,'Sch A. Input'!$H$13:$FJ$13,"&lt;="&amp;$L$11))</f>
        <v>0</v>
      </c>
      <c r="I132" s="234">
        <f>IF(G132=0,0,SUMIFS('Sch A. Input'!$H23:$FJ23,'Sch A. Input'!$H$14:$FJ$14,"One-time",'Sch A. Input'!$H$13:$FJ$13,"&lt;="&amp;$O$120,'Sch A. Input'!$H$13:$FJ$13,"&lt;="&amp;$L$11))</f>
        <v>0</v>
      </c>
      <c r="J132" s="266">
        <f t="shared" si="33"/>
        <v>0</v>
      </c>
      <c r="K132" s="234">
        <f t="shared" si="34"/>
        <v>0</v>
      </c>
      <c r="L132" s="234">
        <f t="shared" si="35"/>
        <v>0</v>
      </c>
      <c r="M132" s="293">
        <f t="shared" si="36"/>
        <v>0</v>
      </c>
      <c r="N132" s="294">
        <f t="shared" si="37"/>
        <v>0</v>
      </c>
      <c r="O132" s="289">
        <f t="shared" si="38"/>
        <v>0</v>
      </c>
      <c r="Q132" s="267">
        <f t="shared" si="39"/>
        <v>0</v>
      </c>
      <c r="R132" s="234">
        <f>IF(Q132=0,0,SUMIFS('Sch A. Input'!$H23:$FJ23,'Sch A. Input'!$H$14:$FJ$14,"Recurring",'Sch A. Input'!$H$13:$FJ$13,"&lt;="&amp;$L$11,'Sch A. Input'!$H$13:$FJ$13,"&lt;="&amp;$Y$120,'Sch A. Input'!$H$13:$FJ$13,"&gt;"&amp;$O$120))</f>
        <v>0</v>
      </c>
      <c r="S132" s="234">
        <f>IF(Q132=0,0,SUMIFS('Sch A. Input'!$H23:$FJ23,'Sch A. Input'!$H$14:$FJ$14,"One-time",'Sch A. Input'!$H$13:$FJ$13,"&lt;="&amp;$L$11,'Sch A. Input'!$H$13:$FJ$13,"&lt;="&amp;$Y$120,'Sch A. Input'!$H$13:$FJ$13,"&gt;"&amp;$O$120))</f>
        <v>0</v>
      </c>
      <c r="T132" s="266">
        <f t="shared" si="40"/>
        <v>0</v>
      </c>
      <c r="U132" s="234">
        <f t="shared" si="41"/>
        <v>0</v>
      </c>
      <c r="V132" s="234">
        <f t="shared" si="42"/>
        <v>0</v>
      </c>
      <c r="W132" s="293">
        <f t="shared" si="43"/>
        <v>0</v>
      </c>
      <c r="X132" s="294">
        <f t="shared" si="44"/>
        <v>0</v>
      </c>
      <c r="Y132" s="289">
        <f t="shared" si="45"/>
        <v>0</v>
      </c>
      <c r="Z132" s="3"/>
      <c r="AA132" s="267">
        <f t="shared" si="46"/>
        <v>0</v>
      </c>
      <c r="AB132" s="234">
        <f>IF(AA132=0,0,SUMIFS('Sch A. Input'!$H23:$FJ23,'Sch A. Input'!$H$14:$FJ$14,"Recurring",'Sch A. Input'!$H$13:$FJ$13,"&lt;="&amp;$L$11,'Sch A. Input'!$H$13:$FJ$13,"&lt;="&amp;$AI$120,'Sch A. Input'!$H$13:$FJ$13,"&gt;"&amp;$Y$120))</f>
        <v>0</v>
      </c>
      <c r="AC132" s="234">
        <f>IF(AA132=0,0,SUMIFS('Sch A. Input'!$H23:$FJ23,'Sch A. Input'!$H$14:$FJ$14,"One-time",'Sch A. Input'!$H$13:$FJ$13,"&lt;="&amp;$L$11,'Sch A. Input'!$H$13:$FJ$13,"&lt;="&amp;$AI$120,'Sch A. Input'!$H$13:$FJ$13,"&gt;"&amp;$Y$120))</f>
        <v>0</v>
      </c>
      <c r="AD132" s="266">
        <f t="shared" si="47"/>
        <v>0</v>
      </c>
      <c r="AE132" s="234">
        <f t="shared" si="48"/>
        <v>0</v>
      </c>
      <c r="AF132" s="234">
        <f t="shared" si="49"/>
        <v>0</v>
      </c>
      <c r="AG132" s="293">
        <f t="shared" si="50"/>
        <v>0</v>
      </c>
      <c r="AH132" s="294">
        <f t="shared" si="51"/>
        <v>0</v>
      </c>
      <c r="AI132" s="289">
        <f t="shared" si="52"/>
        <v>0</v>
      </c>
      <c r="AJ132" s="291"/>
      <c r="AK132" s="267">
        <f t="shared" si="53"/>
        <v>0</v>
      </c>
      <c r="AL132" s="234">
        <f>IF(AK132=0,0,SUMIFS('Sch A. Input'!$H23:$FJ23,'Sch A. Input'!$H$14:$FJ$14,"Recurring",'Sch A. Input'!$H$13:$FJ$13,"&lt;="&amp;$L$11,'Sch A. Input'!$H$13:$FJ$13,"&lt;="&amp;$AS$120,'Sch A. Input'!$H$13:$FJ$13,"&gt;"&amp;$AI$120))</f>
        <v>0</v>
      </c>
      <c r="AM132" s="234">
        <f>IF(AK132=0,0,SUMIFS('Sch A. Input'!$H23:$FJ23,'Sch A. Input'!$H$14:$FJ$14,"One-time",'Sch A. Input'!$H$13:$FJ$13,"&lt;="&amp;L$11,'Sch A. Input'!$H$13:$FJ$13,"&lt;="&amp;$AS$120,'Sch A. Input'!$H$13:$FJ$13,"&gt;"&amp;$AI$120))</f>
        <v>0</v>
      </c>
      <c r="AN132" s="266">
        <f t="shared" si="54"/>
        <v>0</v>
      </c>
      <c r="AO132" s="234">
        <f t="shared" si="55"/>
        <v>0</v>
      </c>
      <c r="AP132" s="234">
        <f t="shared" si="56"/>
        <v>0</v>
      </c>
      <c r="AQ132" s="293">
        <f t="shared" si="57"/>
        <v>0</v>
      </c>
      <c r="AR132" s="294">
        <f t="shared" si="58"/>
        <v>0</v>
      </c>
      <c r="AS132" s="289">
        <f t="shared" si="59"/>
        <v>0</v>
      </c>
      <c r="AT132" s="291"/>
      <c r="AW132" s="44"/>
      <c r="AX132" s="44"/>
      <c r="CB132"/>
      <c r="CC132"/>
      <c r="CD132"/>
      <c r="CE132"/>
      <c r="CF132"/>
      <c r="CG132"/>
      <c r="CH132"/>
      <c r="CI132"/>
      <c r="CJ132"/>
      <c r="CK132"/>
      <c r="CL132"/>
      <c r="CM132"/>
      <c r="CN132"/>
      <c r="CO132"/>
      <c r="CP132"/>
      <c r="CQ132"/>
      <c r="CR132"/>
      <c r="CS132"/>
      <c r="CT132"/>
      <c r="CU132"/>
      <c r="CV132"/>
      <c r="CW132"/>
      <c r="CX132"/>
    </row>
    <row r="133" spans="2:102" s="283" customFormat="1" x14ac:dyDescent="0.25">
      <c r="B133" s="284" t="str">
        <f t="shared" si="26"/>
        <v/>
      </c>
      <c r="C133" s="292" t="str">
        <f t="shared" si="26"/>
        <v/>
      </c>
      <c r="D133" s="286" t="str">
        <f t="shared" ref="D133:F133" si="67">D26</f>
        <v/>
      </c>
      <c r="E133" s="286">
        <f t="shared" si="67"/>
        <v>43548</v>
      </c>
      <c r="F133" s="286">
        <f t="shared" si="67"/>
        <v>0</v>
      </c>
      <c r="G133" s="98">
        <f t="shared" si="32"/>
        <v>0</v>
      </c>
      <c r="H133" s="234">
        <f>IF(G133=0,0,SUMIFS('Sch A. Input'!$H24:$FJ24,'Sch A. Input'!$H$14:$FJ$14,"Recurring",'Sch A. Input'!$H$13:$FJ$13,"&lt;="&amp;$O$120,'Sch A. Input'!$H$13:$FJ$13,"&lt;="&amp;$L$11))</f>
        <v>0</v>
      </c>
      <c r="I133" s="234">
        <f>IF(G133=0,0,SUMIFS('Sch A. Input'!$H24:$FJ24,'Sch A. Input'!$H$14:$FJ$14,"One-time",'Sch A. Input'!$H$13:$FJ$13,"&lt;="&amp;$O$120,'Sch A. Input'!$H$13:$FJ$13,"&lt;="&amp;$L$11))</f>
        <v>0</v>
      </c>
      <c r="J133" s="266">
        <f t="shared" si="33"/>
        <v>0</v>
      </c>
      <c r="K133" s="234">
        <f t="shared" si="34"/>
        <v>0</v>
      </c>
      <c r="L133" s="234">
        <f t="shared" si="35"/>
        <v>0</v>
      </c>
      <c r="M133" s="293">
        <f t="shared" si="36"/>
        <v>0</v>
      </c>
      <c r="N133" s="294">
        <f t="shared" si="37"/>
        <v>0</v>
      </c>
      <c r="O133" s="289">
        <f t="shared" si="38"/>
        <v>0</v>
      </c>
      <c r="Q133" s="267">
        <f t="shared" si="39"/>
        <v>0</v>
      </c>
      <c r="R133" s="234">
        <f>IF(Q133=0,0,SUMIFS('Sch A. Input'!$H24:$FJ24,'Sch A. Input'!$H$14:$FJ$14,"Recurring",'Sch A. Input'!$H$13:$FJ$13,"&lt;="&amp;$L$11,'Sch A. Input'!$H$13:$FJ$13,"&lt;="&amp;$Y$120,'Sch A. Input'!$H$13:$FJ$13,"&gt;"&amp;$O$120))</f>
        <v>0</v>
      </c>
      <c r="S133" s="234">
        <f>IF(Q133=0,0,SUMIFS('Sch A. Input'!$H24:$FJ24,'Sch A. Input'!$H$14:$FJ$14,"One-time",'Sch A. Input'!$H$13:$FJ$13,"&lt;="&amp;$L$11,'Sch A. Input'!$H$13:$FJ$13,"&lt;="&amp;$Y$120,'Sch A. Input'!$H$13:$FJ$13,"&gt;"&amp;$O$120))</f>
        <v>0</v>
      </c>
      <c r="T133" s="266">
        <f t="shared" si="40"/>
        <v>0</v>
      </c>
      <c r="U133" s="234">
        <f t="shared" si="41"/>
        <v>0</v>
      </c>
      <c r="V133" s="234">
        <f t="shared" si="42"/>
        <v>0</v>
      </c>
      <c r="W133" s="293">
        <f t="shared" si="43"/>
        <v>0</v>
      </c>
      <c r="X133" s="294">
        <f t="shared" si="44"/>
        <v>0</v>
      </c>
      <c r="Y133" s="289">
        <f t="shared" si="45"/>
        <v>0</v>
      </c>
      <c r="Z133" s="3"/>
      <c r="AA133" s="267">
        <f t="shared" si="46"/>
        <v>0</v>
      </c>
      <c r="AB133" s="234">
        <f>IF(AA133=0,0,SUMIFS('Sch A. Input'!$H24:$FJ24,'Sch A. Input'!$H$14:$FJ$14,"Recurring",'Sch A. Input'!$H$13:$FJ$13,"&lt;="&amp;$L$11,'Sch A. Input'!$H$13:$FJ$13,"&lt;="&amp;$AI$120,'Sch A. Input'!$H$13:$FJ$13,"&gt;"&amp;$Y$120))</f>
        <v>0</v>
      </c>
      <c r="AC133" s="234">
        <f>IF(AA133=0,0,SUMIFS('Sch A. Input'!$H24:$FJ24,'Sch A. Input'!$H$14:$FJ$14,"One-time",'Sch A. Input'!$H$13:$FJ$13,"&lt;="&amp;$L$11,'Sch A. Input'!$H$13:$FJ$13,"&lt;="&amp;$AI$120,'Sch A. Input'!$H$13:$FJ$13,"&gt;"&amp;$Y$120))</f>
        <v>0</v>
      </c>
      <c r="AD133" s="266">
        <f t="shared" si="47"/>
        <v>0</v>
      </c>
      <c r="AE133" s="234">
        <f t="shared" si="48"/>
        <v>0</v>
      </c>
      <c r="AF133" s="234">
        <f t="shared" si="49"/>
        <v>0</v>
      </c>
      <c r="AG133" s="293">
        <f t="shared" si="50"/>
        <v>0</v>
      </c>
      <c r="AH133" s="294">
        <f t="shared" si="51"/>
        <v>0</v>
      </c>
      <c r="AI133" s="289">
        <f t="shared" si="52"/>
        <v>0</v>
      </c>
      <c r="AJ133" s="291"/>
      <c r="AK133" s="267">
        <f t="shared" si="53"/>
        <v>0</v>
      </c>
      <c r="AL133" s="234">
        <f>IF(AK133=0,0,SUMIFS('Sch A. Input'!$H24:$FJ24,'Sch A. Input'!$H$14:$FJ$14,"Recurring",'Sch A. Input'!$H$13:$FJ$13,"&lt;="&amp;$L$11,'Sch A. Input'!$H$13:$FJ$13,"&lt;="&amp;$AS$120,'Sch A. Input'!$H$13:$FJ$13,"&gt;"&amp;$AI$120))</f>
        <v>0</v>
      </c>
      <c r="AM133" s="234">
        <f>IF(AK133=0,0,SUMIFS('Sch A. Input'!$H24:$FJ24,'Sch A. Input'!$H$14:$FJ$14,"One-time",'Sch A. Input'!$H$13:$FJ$13,"&lt;="&amp;L$11,'Sch A. Input'!$H$13:$FJ$13,"&lt;="&amp;$AS$120,'Sch A. Input'!$H$13:$FJ$13,"&gt;"&amp;$AI$120))</f>
        <v>0</v>
      </c>
      <c r="AN133" s="266">
        <f t="shared" si="54"/>
        <v>0</v>
      </c>
      <c r="AO133" s="234">
        <f t="shared" si="55"/>
        <v>0</v>
      </c>
      <c r="AP133" s="234">
        <f t="shared" si="56"/>
        <v>0</v>
      </c>
      <c r="AQ133" s="293">
        <f t="shared" si="57"/>
        <v>0</v>
      </c>
      <c r="AR133" s="294">
        <f t="shared" si="58"/>
        <v>0</v>
      </c>
      <c r="AS133" s="289">
        <f t="shared" si="59"/>
        <v>0</v>
      </c>
      <c r="AT133" s="291"/>
      <c r="AW133" s="44"/>
      <c r="AX133" s="44"/>
      <c r="AY133" s="291"/>
      <c r="AZ133" s="295"/>
      <c r="CB133"/>
      <c r="CC133"/>
      <c r="CD133"/>
      <c r="CE133"/>
      <c r="CF133"/>
      <c r="CG133"/>
      <c r="CH133"/>
      <c r="CI133"/>
      <c r="CJ133"/>
      <c r="CK133"/>
      <c r="CL133"/>
      <c r="CM133"/>
      <c r="CN133"/>
      <c r="CO133"/>
      <c r="CP133"/>
      <c r="CQ133"/>
      <c r="CR133"/>
      <c r="CS133"/>
      <c r="CT133"/>
      <c r="CU133"/>
      <c r="CV133"/>
      <c r="CW133"/>
      <c r="CX133"/>
    </row>
    <row r="134" spans="2:102" s="283" customFormat="1" x14ac:dyDescent="0.25">
      <c r="B134" s="284" t="str">
        <f t="shared" si="26"/>
        <v/>
      </c>
      <c r="C134" s="292" t="str">
        <f t="shared" si="26"/>
        <v/>
      </c>
      <c r="D134" s="286" t="str">
        <f t="shared" ref="D134:F134" si="68">D27</f>
        <v/>
      </c>
      <c r="E134" s="286">
        <f t="shared" si="68"/>
        <v>43548</v>
      </c>
      <c r="F134" s="286">
        <f t="shared" si="68"/>
        <v>0</v>
      </c>
      <c r="G134" s="98">
        <f t="shared" si="32"/>
        <v>0</v>
      </c>
      <c r="H134" s="234">
        <f>IF(G134=0,0,SUMIFS('Sch A. Input'!$H25:$FJ25,'Sch A. Input'!$H$14:$FJ$14,"Recurring",'Sch A. Input'!$H$13:$FJ$13,"&lt;="&amp;$O$120,'Sch A. Input'!$H$13:$FJ$13,"&lt;="&amp;$L$11))</f>
        <v>0</v>
      </c>
      <c r="I134" s="234">
        <f>IF(G134=0,0,SUMIFS('Sch A. Input'!$H25:$FJ25,'Sch A. Input'!$H$14:$FJ$14,"One-time",'Sch A. Input'!$H$13:$FJ$13,"&lt;="&amp;$O$120,'Sch A. Input'!$H$13:$FJ$13,"&lt;="&amp;$L$11))</f>
        <v>0</v>
      </c>
      <c r="J134" s="266">
        <f t="shared" si="33"/>
        <v>0</v>
      </c>
      <c r="K134" s="234">
        <f t="shared" si="34"/>
        <v>0</v>
      </c>
      <c r="L134" s="234">
        <f t="shared" si="35"/>
        <v>0</v>
      </c>
      <c r="M134" s="293">
        <f t="shared" si="36"/>
        <v>0</v>
      </c>
      <c r="N134" s="294">
        <f t="shared" si="37"/>
        <v>0</v>
      </c>
      <c r="O134" s="289">
        <f t="shared" si="38"/>
        <v>0</v>
      </c>
      <c r="Q134" s="267">
        <f t="shared" si="39"/>
        <v>0</v>
      </c>
      <c r="R134" s="234">
        <f>IF(Q134=0,0,SUMIFS('Sch A. Input'!$H25:$FJ25,'Sch A. Input'!$H$14:$FJ$14,"Recurring",'Sch A. Input'!$H$13:$FJ$13,"&lt;="&amp;$L$11,'Sch A. Input'!$H$13:$FJ$13,"&lt;="&amp;$Y$120,'Sch A. Input'!$H$13:$FJ$13,"&gt;"&amp;$O$120))</f>
        <v>0</v>
      </c>
      <c r="S134" s="234">
        <f>IF(Q134=0,0,SUMIFS('Sch A. Input'!$H25:$FJ25,'Sch A. Input'!$H$14:$FJ$14,"One-time",'Sch A. Input'!$H$13:$FJ$13,"&lt;="&amp;$L$11,'Sch A. Input'!$H$13:$FJ$13,"&lt;="&amp;$Y$120,'Sch A. Input'!$H$13:$FJ$13,"&gt;"&amp;$O$120))</f>
        <v>0</v>
      </c>
      <c r="T134" s="266">
        <f t="shared" si="40"/>
        <v>0</v>
      </c>
      <c r="U134" s="234">
        <f t="shared" si="41"/>
        <v>0</v>
      </c>
      <c r="V134" s="234">
        <f t="shared" si="42"/>
        <v>0</v>
      </c>
      <c r="W134" s="293">
        <f t="shared" si="43"/>
        <v>0</v>
      </c>
      <c r="X134" s="294">
        <f t="shared" si="44"/>
        <v>0</v>
      </c>
      <c r="Y134" s="289">
        <f t="shared" si="45"/>
        <v>0</v>
      </c>
      <c r="Z134" s="3"/>
      <c r="AA134" s="267">
        <f t="shared" si="46"/>
        <v>0</v>
      </c>
      <c r="AB134" s="234">
        <f>IF(AA134=0,0,SUMIFS('Sch A. Input'!$H25:$FJ25,'Sch A. Input'!$H$14:$FJ$14,"Recurring",'Sch A. Input'!$H$13:$FJ$13,"&lt;="&amp;$L$11,'Sch A. Input'!$H$13:$FJ$13,"&lt;="&amp;$AI$120,'Sch A. Input'!$H$13:$FJ$13,"&gt;"&amp;$Y$120))</f>
        <v>0</v>
      </c>
      <c r="AC134" s="234">
        <f>IF(AA134=0,0,SUMIFS('Sch A. Input'!$H25:$FJ25,'Sch A. Input'!$H$14:$FJ$14,"One-time",'Sch A. Input'!$H$13:$FJ$13,"&lt;="&amp;$L$11,'Sch A. Input'!$H$13:$FJ$13,"&lt;="&amp;$AI$120,'Sch A. Input'!$H$13:$FJ$13,"&gt;"&amp;$Y$120))</f>
        <v>0</v>
      </c>
      <c r="AD134" s="266">
        <f t="shared" si="47"/>
        <v>0</v>
      </c>
      <c r="AE134" s="234">
        <f t="shared" si="48"/>
        <v>0</v>
      </c>
      <c r="AF134" s="234">
        <f t="shared" si="49"/>
        <v>0</v>
      </c>
      <c r="AG134" s="293">
        <f t="shared" si="50"/>
        <v>0</v>
      </c>
      <c r="AH134" s="294">
        <f t="shared" si="51"/>
        <v>0</v>
      </c>
      <c r="AI134" s="289">
        <f t="shared" si="52"/>
        <v>0</v>
      </c>
      <c r="AJ134" s="291"/>
      <c r="AK134" s="267">
        <f t="shared" si="53"/>
        <v>0</v>
      </c>
      <c r="AL134" s="234">
        <f>IF(AK134=0,0,SUMIFS('Sch A. Input'!$H25:$FJ25,'Sch A. Input'!$H$14:$FJ$14,"Recurring",'Sch A. Input'!$H$13:$FJ$13,"&lt;="&amp;$L$11,'Sch A. Input'!$H$13:$FJ$13,"&lt;="&amp;$AS$120,'Sch A. Input'!$H$13:$FJ$13,"&gt;"&amp;$AI$120))</f>
        <v>0</v>
      </c>
      <c r="AM134" s="234">
        <f>IF(AK134=0,0,SUMIFS('Sch A. Input'!$H25:$FJ25,'Sch A. Input'!$H$14:$FJ$14,"One-time",'Sch A. Input'!$H$13:$FJ$13,"&lt;="&amp;L$11,'Sch A. Input'!$H$13:$FJ$13,"&lt;="&amp;$AS$120,'Sch A. Input'!$H$13:$FJ$13,"&gt;"&amp;$AI$120))</f>
        <v>0</v>
      </c>
      <c r="AN134" s="266">
        <f t="shared" si="54"/>
        <v>0</v>
      </c>
      <c r="AO134" s="234">
        <f t="shared" si="55"/>
        <v>0</v>
      </c>
      <c r="AP134" s="234">
        <f t="shared" si="56"/>
        <v>0</v>
      </c>
      <c r="AQ134" s="293">
        <f t="shared" si="57"/>
        <v>0</v>
      </c>
      <c r="AR134" s="294">
        <f t="shared" si="58"/>
        <v>0</v>
      </c>
      <c r="AS134" s="289">
        <f t="shared" si="59"/>
        <v>0</v>
      </c>
      <c r="AT134" s="291"/>
      <c r="AW134" s="44"/>
      <c r="AX134" s="44"/>
      <c r="AY134" s="295"/>
      <c r="AZ134" s="295"/>
      <c r="CB134"/>
      <c r="CC134"/>
      <c r="CD134"/>
      <c r="CE134"/>
      <c r="CF134"/>
      <c r="CG134"/>
      <c r="CH134"/>
      <c r="CI134"/>
      <c r="CJ134"/>
      <c r="CK134"/>
      <c r="CL134"/>
      <c r="CM134"/>
      <c r="CN134"/>
      <c r="CO134"/>
      <c r="CP134"/>
      <c r="CQ134"/>
      <c r="CR134"/>
      <c r="CS134"/>
      <c r="CT134"/>
      <c r="CU134"/>
      <c r="CV134"/>
      <c r="CW134"/>
      <c r="CX134"/>
    </row>
    <row r="135" spans="2:102" s="283" customFormat="1" x14ac:dyDescent="0.25">
      <c r="B135" s="284" t="str">
        <f t="shared" si="26"/>
        <v/>
      </c>
      <c r="C135" s="292" t="str">
        <f t="shared" si="26"/>
        <v/>
      </c>
      <c r="D135" s="286" t="str">
        <f t="shared" ref="D135:F135" si="69">D28</f>
        <v/>
      </c>
      <c r="E135" s="286">
        <f t="shared" si="69"/>
        <v>43548</v>
      </c>
      <c r="F135" s="286">
        <f t="shared" si="69"/>
        <v>0</v>
      </c>
      <c r="G135" s="98">
        <f t="shared" si="32"/>
        <v>0</v>
      </c>
      <c r="H135" s="234">
        <f>IF(G135=0,0,SUMIFS('Sch A. Input'!$H26:$FJ26,'Sch A. Input'!$H$14:$FJ$14,"Recurring",'Sch A. Input'!$H$13:$FJ$13,"&lt;="&amp;$O$120,'Sch A. Input'!$H$13:$FJ$13,"&lt;="&amp;$L$11))</f>
        <v>0</v>
      </c>
      <c r="I135" s="234">
        <f>IF(G135=0,0,SUMIFS('Sch A. Input'!$H26:$FJ26,'Sch A. Input'!$H$14:$FJ$14,"One-time",'Sch A. Input'!$H$13:$FJ$13,"&lt;="&amp;$O$120,'Sch A. Input'!$H$13:$FJ$13,"&lt;="&amp;$L$11))</f>
        <v>0</v>
      </c>
      <c r="J135" s="266">
        <f t="shared" si="33"/>
        <v>0</v>
      </c>
      <c r="K135" s="234">
        <f t="shared" si="34"/>
        <v>0</v>
      </c>
      <c r="L135" s="234">
        <f t="shared" si="35"/>
        <v>0</v>
      </c>
      <c r="M135" s="293">
        <f t="shared" si="36"/>
        <v>0</v>
      </c>
      <c r="N135" s="294">
        <f t="shared" si="37"/>
        <v>0</v>
      </c>
      <c r="O135" s="289">
        <f t="shared" si="38"/>
        <v>0</v>
      </c>
      <c r="Q135" s="267">
        <f t="shared" si="39"/>
        <v>0</v>
      </c>
      <c r="R135" s="234">
        <f>IF(Q135=0,0,SUMIFS('Sch A. Input'!$H26:$FJ26,'Sch A. Input'!$H$14:$FJ$14,"Recurring",'Sch A. Input'!$H$13:$FJ$13,"&lt;="&amp;$L$11,'Sch A. Input'!$H$13:$FJ$13,"&lt;="&amp;$Y$120,'Sch A. Input'!$H$13:$FJ$13,"&gt;"&amp;$O$120))</f>
        <v>0</v>
      </c>
      <c r="S135" s="234">
        <f>IF(Q135=0,0,SUMIFS('Sch A. Input'!$H26:$FJ26,'Sch A. Input'!$H$14:$FJ$14,"One-time",'Sch A. Input'!$H$13:$FJ$13,"&lt;="&amp;$L$11,'Sch A. Input'!$H$13:$FJ$13,"&lt;="&amp;$Y$120,'Sch A. Input'!$H$13:$FJ$13,"&gt;"&amp;$O$120))</f>
        <v>0</v>
      </c>
      <c r="T135" s="266">
        <f t="shared" si="40"/>
        <v>0</v>
      </c>
      <c r="U135" s="234">
        <f t="shared" si="41"/>
        <v>0</v>
      </c>
      <c r="V135" s="234">
        <f t="shared" si="42"/>
        <v>0</v>
      </c>
      <c r="W135" s="293">
        <f t="shared" si="43"/>
        <v>0</v>
      </c>
      <c r="X135" s="294">
        <f t="shared" si="44"/>
        <v>0</v>
      </c>
      <c r="Y135" s="289">
        <f t="shared" si="45"/>
        <v>0</v>
      </c>
      <c r="Z135" s="3"/>
      <c r="AA135" s="267">
        <f t="shared" si="46"/>
        <v>0</v>
      </c>
      <c r="AB135" s="234">
        <f>IF(AA135=0,0,SUMIFS('Sch A. Input'!$H26:$FJ26,'Sch A. Input'!$H$14:$FJ$14,"Recurring",'Sch A. Input'!$H$13:$FJ$13,"&lt;="&amp;$L$11,'Sch A. Input'!$H$13:$FJ$13,"&lt;="&amp;$AI$120,'Sch A. Input'!$H$13:$FJ$13,"&gt;"&amp;$Y$120))</f>
        <v>0</v>
      </c>
      <c r="AC135" s="234">
        <f>IF(AA135=0,0,SUMIFS('Sch A. Input'!$H26:$FJ26,'Sch A. Input'!$H$14:$FJ$14,"One-time",'Sch A. Input'!$H$13:$FJ$13,"&lt;="&amp;$L$11,'Sch A. Input'!$H$13:$FJ$13,"&lt;="&amp;$AI$120,'Sch A. Input'!$H$13:$FJ$13,"&gt;"&amp;$Y$120))</f>
        <v>0</v>
      </c>
      <c r="AD135" s="266">
        <f t="shared" si="47"/>
        <v>0</v>
      </c>
      <c r="AE135" s="234">
        <f t="shared" si="48"/>
        <v>0</v>
      </c>
      <c r="AF135" s="234">
        <f t="shared" si="49"/>
        <v>0</v>
      </c>
      <c r="AG135" s="293">
        <f t="shared" si="50"/>
        <v>0</v>
      </c>
      <c r="AH135" s="294">
        <f t="shared" si="51"/>
        <v>0</v>
      </c>
      <c r="AI135" s="289">
        <f t="shared" si="52"/>
        <v>0</v>
      </c>
      <c r="AJ135" s="291"/>
      <c r="AK135" s="267">
        <f t="shared" si="53"/>
        <v>0</v>
      </c>
      <c r="AL135" s="234">
        <f>IF(AK135=0,0,SUMIFS('Sch A. Input'!$H26:$FJ26,'Sch A. Input'!$H$14:$FJ$14,"Recurring",'Sch A. Input'!$H$13:$FJ$13,"&lt;="&amp;$L$11,'Sch A. Input'!$H$13:$FJ$13,"&lt;="&amp;$AS$120,'Sch A. Input'!$H$13:$FJ$13,"&gt;"&amp;$AI$120))</f>
        <v>0</v>
      </c>
      <c r="AM135" s="234">
        <f>IF(AK135=0,0,SUMIFS('Sch A. Input'!$H26:$FJ26,'Sch A. Input'!$H$14:$FJ$14,"One-time",'Sch A. Input'!$H$13:$FJ$13,"&lt;="&amp;L$11,'Sch A. Input'!$H$13:$FJ$13,"&lt;="&amp;$AS$120,'Sch A. Input'!$H$13:$FJ$13,"&gt;"&amp;$AI$120))</f>
        <v>0</v>
      </c>
      <c r="AN135" s="266">
        <f t="shared" si="54"/>
        <v>0</v>
      </c>
      <c r="AO135" s="234">
        <f t="shared" si="55"/>
        <v>0</v>
      </c>
      <c r="AP135" s="234">
        <f t="shared" si="56"/>
        <v>0</v>
      </c>
      <c r="AQ135" s="293">
        <f t="shared" si="57"/>
        <v>0</v>
      </c>
      <c r="AR135" s="294">
        <f t="shared" si="58"/>
        <v>0</v>
      </c>
      <c r="AS135" s="289">
        <f t="shared" si="59"/>
        <v>0</v>
      </c>
      <c r="AT135" s="291"/>
      <c r="AY135" s="295"/>
      <c r="AZ135" s="295"/>
      <c r="CB135"/>
      <c r="CC135"/>
      <c r="CD135"/>
      <c r="CE135"/>
      <c r="CF135"/>
      <c r="CG135"/>
      <c r="CH135"/>
      <c r="CI135"/>
      <c r="CJ135"/>
      <c r="CK135"/>
      <c r="CL135"/>
      <c r="CM135"/>
      <c r="CN135"/>
      <c r="CO135"/>
      <c r="CP135"/>
      <c r="CQ135"/>
      <c r="CR135"/>
      <c r="CS135"/>
      <c r="CT135"/>
      <c r="CU135"/>
      <c r="CV135"/>
      <c r="CW135"/>
      <c r="CX135"/>
    </row>
    <row r="136" spans="2:102" s="283" customFormat="1" x14ac:dyDescent="0.25">
      <c r="B136" s="284" t="str">
        <f t="shared" si="26"/>
        <v/>
      </c>
      <c r="C136" s="292" t="str">
        <f t="shared" si="26"/>
        <v/>
      </c>
      <c r="D136" s="286" t="str">
        <f t="shared" ref="D136:F136" si="70">D29</f>
        <v/>
      </c>
      <c r="E136" s="286">
        <f t="shared" si="70"/>
        <v>43548</v>
      </c>
      <c r="F136" s="286">
        <f t="shared" si="70"/>
        <v>0</v>
      </c>
      <c r="G136" s="98">
        <f t="shared" si="32"/>
        <v>0</v>
      </c>
      <c r="H136" s="234">
        <f>IF(G136=0,0,SUMIFS('Sch A. Input'!$H27:$FJ27,'Sch A. Input'!$H$14:$FJ$14,"Recurring",'Sch A. Input'!$H$13:$FJ$13,"&lt;="&amp;$O$120,'Sch A. Input'!$H$13:$FJ$13,"&lt;="&amp;$L$11))</f>
        <v>0</v>
      </c>
      <c r="I136" s="234">
        <f>IF(G136=0,0,SUMIFS('Sch A. Input'!$H27:$FJ27,'Sch A. Input'!$H$14:$FJ$14,"One-time",'Sch A. Input'!$H$13:$FJ$13,"&lt;="&amp;$O$120,'Sch A. Input'!$H$13:$FJ$13,"&lt;="&amp;$L$11))</f>
        <v>0</v>
      </c>
      <c r="J136" s="266">
        <f t="shared" si="33"/>
        <v>0</v>
      </c>
      <c r="K136" s="234">
        <f t="shared" si="34"/>
        <v>0</v>
      </c>
      <c r="L136" s="234">
        <f t="shared" si="35"/>
        <v>0</v>
      </c>
      <c r="M136" s="293">
        <f t="shared" si="36"/>
        <v>0</v>
      </c>
      <c r="N136" s="294">
        <f t="shared" si="37"/>
        <v>0</v>
      </c>
      <c r="O136" s="289">
        <f t="shared" si="38"/>
        <v>0</v>
      </c>
      <c r="Q136" s="267">
        <f t="shared" si="39"/>
        <v>0</v>
      </c>
      <c r="R136" s="234">
        <f>IF(Q136=0,0,SUMIFS('Sch A. Input'!$H27:$FJ27,'Sch A. Input'!$H$14:$FJ$14,"Recurring",'Sch A. Input'!$H$13:$FJ$13,"&lt;="&amp;$L$11,'Sch A. Input'!$H$13:$FJ$13,"&lt;="&amp;$Y$120,'Sch A. Input'!$H$13:$FJ$13,"&gt;"&amp;$O$120))</f>
        <v>0</v>
      </c>
      <c r="S136" s="234">
        <f>IF(Q136=0,0,SUMIFS('Sch A. Input'!$H27:$FJ27,'Sch A. Input'!$H$14:$FJ$14,"One-time",'Sch A. Input'!$H$13:$FJ$13,"&lt;="&amp;$L$11,'Sch A. Input'!$H$13:$FJ$13,"&lt;="&amp;$Y$120,'Sch A. Input'!$H$13:$FJ$13,"&gt;"&amp;$O$120))</f>
        <v>0</v>
      </c>
      <c r="T136" s="266">
        <f t="shared" si="40"/>
        <v>0</v>
      </c>
      <c r="U136" s="234">
        <f t="shared" si="41"/>
        <v>0</v>
      </c>
      <c r="V136" s="234">
        <f t="shared" si="42"/>
        <v>0</v>
      </c>
      <c r="W136" s="293">
        <f t="shared" si="43"/>
        <v>0</v>
      </c>
      <c r="X136" s="294">
        <f t="shared" si="44"/>
        <v>0</v>
      </c>
      <c r="Y136" s="289">
        <f t="shared" si="45"/>
        <v>0</v>
      </c>
      <c r="Z136" s="3"/>
      <c r="AA136" s="267">
        <f t="shared" si="46"/>
        <v>0</v>
      </c>
      <c r="AB136" s="234">
        <f>IF(AA136=0,0,SUMIFS('Sch A. Input'!$H27:$FJ27,'Sch A. Input'!$H$14:$FJ$14,"Recurring",'Sch A. Input'!$H$13:$FJ$13,"&lt;="&amp;$L$11,'Sch A. Input'!$H$13:$FJ$13,"&lt;="&amp;$AI$120,'Sch A. Input'!$H$13:$FJ$13,"&gt;"&amp;$Y$120))</f>
        <v>0</v>
      </c>
      <c r="AC136" s="234">
        <f>IF(AA136=0,0,SUMIFS('Sch A. Input'!$H27:$FJ27,'Sch A. Input'!$H$14:$FJ$14,"One-time",'Sch A. Input'!$H$13:$FJ$13,"&lt;="&amp;$L$11,'Sch A. Input'!$H$13:$FJ$13,"&lt;="&amp;$AI$120,'Sch A. Input'!$H$13:$FJ$13,"&gt;"&amp;$Y$120))</f>
        <v>0</v>
      </c>
      <c r="AD136" s="266">
        <f t="shared" si="47"/>
        <v>0</v>
      </c>
      <c r="AE136" s="234">
        <f t="shared" si="48"/>
        <v>0</v>
      </c>
      <c r="AF136" s="234">
        <f t="shared" si="49"/>
        <v>0</v>
      </c>
      <c r="AG136" s="293">
        <f t="shared" si="50"/>
        <v>0</v>
      </c>
      <c r="AH136" s="294">
        <f t="shared" si="51"/>
        <v>0</v>
      </c>
      <c r="AI136" s="289">
        <f t="shared" si="52"/>
        <v>0</v>
      </c>
      <c r="AJ136" s="291"/>
      <c r="AK136" s="267">
        <f t="shared" si="53"/>
        <v>0</v>
      </c>
      <c r="AL136" s="234">
        <f>IF(AK136=0,0,SUMIFS('Sch A. Input'!$H27:$FJ27,'Sch A. Input'!$H$14:$FJ$14,"Recurring",'Sch A. Input'!$H$13:$FJ$13,"&lt;="&amp;$L$11,'Sch A. Input'!$H$13:$FJ$13,"&lt;="&amp;$AS$120,'Sch A. Input'!$H$13:$FJ$13,"&gt;"&amp;$AI$120))</f>
        <v>0</v>
      </c>
      <c r="AM136" s="234">
        <f>IF(AK136=0,0,SUMIFS('Sch A. Input'!$H27:$FJ27,'Sch A. Input'!$H$14:$FJ$14,"One-time",'Sch A. Input'!$H$13:$FJ$13,"&lt;="&amp;L$11,'Sch A. Input'!$H$13:$FJ$13,"&lt;="&amp;$AS$120,'Sch A. Input'!$H$13:$FJ$13,"&gt;"&amp;$AI$120))</f>
        <v>0</v>
      </c>
      <c r="AN136" s="266">
        <f t="shared" si="54"/>
        <v>0</v>
      </c>
      <c r="AO136" s="234">
        <f t="shared" si="55"/>
        <v>0</v>
      </c>
      <c r="AP136" s="234">
        <f t="shared" si="56"/>
        <v>0</v>
      </c>
      <c r="AQ136" s="293">
        <f t="shared" si="57"/>
        <v>0</v>
      </c>
      <c r="AR136" s="294">
        <f t="shared" si="58"/>
        <v>0</v>
      </c>
      <c r="AS136" s="289">
        <f t="shared" si="59"/>
        <v>0</v>
      </c>
      <c r="AT136" s="291"/>
      <c r="AW136" s="291"/>
      <c r="AX136" s="291"/>
      <c r="AY136" s="291"/>
      <c r="AZ136" s="295"/>
      <c r="CB136"/>
      <c r="CC136"/>
      <c r="CD136"/>
      <c r="CE136"/>
      <c r="CF136"/>
      <c r="CG136"/>
      <c r="CH136"/>
      <c r="CI136"/>
      <c r="CJ136"/>
      <c r="CK136"/>
      <c r="CL136"/>
      <c r="CM136"/>
      <c r="CN136"/>
      <c r="CO136"/>
      <c r="CP136"/>
      <c r="CQ136"/>
      <c r="CR136"/>
      <c r="CS136"/>
      <c r="CT136"/>
      <c r="CU136"/>
      <c r="CV136"/>
      <c r="CW136"/>
      <c r="CX136"/>
    </row>
    <row r="137" spans="2:102" s="283" customFormat="1" x14ac:dyDescent="0.25">
      <c r="B137" s="284" t="str">
        <f t="shared" si="26"/>
        <v/>
      </c>
      <c r="C137" s="292" t="str">
        <f t="shared" si="26"/>
        <v/>
      </c>
      <c r="D137" s="286" t="str">
        <f t="shared" ref="D137:F137" si="71">D30</f>
        <v/>
      </c>
      <c r="E137" s="286">
        <f t="shared" si="71"/>
        <v>43548</v>
      </c>
      <c r="F137" s="286">
        <f t="shared" si="71"/>
        <v>0</v>
      </c>
      <c r="G137" s="98">
        <f t="shared" si="32"/>
        <v>0</v>
      </c>
      <c r="H137" s="234">
        <f>IF(G137=0,0,SUMIFS('Sch A. Input'!$H28:$FJ28,'Sch A. Input'!$H$14:$FJ$14,"Recurring",'Sch A. Input'!$H$13:$FJ$13,"&lt;="&amp;$O$120,'Sch A. Input'!$H$13:$FJ$13,"&lt;="&amp;$L$11))</f>
        <v>0</v>
      </c>
      <c r="I137" s="234">
        <f>IF(G137=0,0,SUMIFS('Sch A. Input'!$H28:$FJ28,'Sch A. Input'!$H$14:$FJ$14,"One-time",'Sch A. Input'!$H$13:$FJ$13,"&lt;="&amp;$O$120,'Sch A. Input'!$H$13:$FJ$13,"&lt;="&amp;$L$11))</f>
        <v>0</v>
      </c>
      <c r="J137" s="266">
        <f t="shared" si="33"/>
        <v>0</v>
      </c>
      <c r="K137" s="234">
        <f t="shared" si="34"/>
        <v>0</v>
      </c>
      <c r="L137" s="234">
        <f t="shared" si="35"/>
        <v>0</v>
      </c>
      <c r="M137" s="293">
        <f t="shared" si="36"/>
        <v>0</v>
      </c>
      <c r="N137" s="294">
        <f t="shared" si="37"/>
        <v>0</v>
      </c>
      <c r="O137" s="289">
        <f t="shared" si="38"/>
        <v>0</v>
      </c>
      <c r="Q137" s="267">
        <f t="shared" si="39"/>
        <v>0</v>
      </c>
      <c r="R137" s="234">
        <f>IF(Q137=0,0,SUMIFS('Sch A. Input'!$H28:$FJ28,'Sch A. Input'!$H$14:$FJ$14,"Recurring",'Sch A. Input'!$H$13:$FJ$13,"&lt;="&amp;$L$11,'Sch A. Input'!$H$13:$FJ$13,"&lt;="&amp;$Y$120,'Sch A. Input'!$H$13:$FJ$13,"&gt;"&amp;$O$120))</f>
        <v>0</v>
      </c>
      <c r="S137" s="234">
        <f>IF(Q137=0,0,SUMIFS('Sch A. Input'!$H28:$FJ28,'Sch A. Input'!$H$14:$FJ$14,"One-time",'Sch A. Input'!$H$13:$FJ$13,"&lt;="&amp;$L$11,'Sch A. Input'!$H$13:$FJ$13,"&lt;="&amp;$Y$120,'Sch A. Input'!$H$13:$FJ$13,"&gt;"&amp;$O$120))</f>
        <v>0</v>
      </c>
      <c r="T137" s="266">
        <f t="shared" si="40"/>
        <v>0</v>
      </c>
      <c r="U137" s="234">
        <f t="shared" si="41"/>
        <v>0</v>
      </c>
      <c r="V137" s="234">
        <f t="shared" si="42"/>
        <v>0</v>
      </c>
      <c r="W137" s="293">
        <f t="shared" si="43"/>
        <v>0</v>
      </c>
      <c r="X137" s="294">
        <f t="shared" si="44"/>
        <v>0</v>
      </c>
      <c r="Y137" s="289">
        <f t="shared" si="45"/>
        <v>0</v>
      </c>
      <c r="Z137" s="3"/>
      <c r="AA137" s="267">
        <f t="shared" si="46"/>
        <v>0</v>
      </c>
      <c r="AB137" s="234">
        <f>IF(AA137=0,0,SUMIFS('Sch A. Input'!$H28:$FJ28,'Sch A. Input'!$H$14:$FJ$14,"Recurring",'Sch A. Input'!$H$13:$FJ$13,"&lt;="&amp;$L$11,'Sch A. Input'!$H$13:$FJ$13,"&lt;="&amp;$AI$120,'Sch A. Input'!$H$13:$FJ$13,"&gt;"&amp;$Y$120))</f>
        <v>0</v>
      </c>
      <c r="AC137" s="234">
        <f>IF(AA137=0,0,SUMIFS('Sch A. Input'!$H28:$FJ28,'Sch A. Input'!$H$14:$FJ$14,"One-time",'Sch A. Input'!$H$13:$FJ$13,"&lt;="&amp;$L$11,'Sch A. Input'!$H$13:$FJ$13,"&lt;="&amp;$AI$120,'Sch A. Input'!$H$13:$FJ$13,"&gt;"&amp;$Y$120))</f>
        <v>0</v>
      </c>
      <c r="AD137" s="266">
        <f t="shared" si="47"/>
        <v>0</v>
      </c>
      <c r="AE137" s="234">
        <f t="shared" si="48"/>
        <v>0</v>
      </c>
      <c r="AF137" s="234">
        <f t="shared" si="49"/>
        <v>0</v>
      </c>
      <c r="AG137" s="293">
        <f t="shared" si="50"/>
        <v>0</v>
      </c>
      <c r="AH137" s="294">
        <f t="shared" si="51"/>
        <v>0</v>
      </c>
      <c r="AI137" s="289">
        <f t="shared" si="52"/>
        <v>0</v>
      </c>
      <c r="AJ137" s="291"/>
      <c r="AK137" s="267">
        <f t="shared" si="53"/>
        <v>0</v>
      </c>
      <c r="AL137" s="234">
        <f>IF(AK137=0,0,SUMIFS('Sch A. Input'!$H28:$FJ28,'Sch A. Input'!$H$14:$FJ$14,"Recurring",'Sch A. Input'!$H$13:$FJ$13,"&lt;="&amp;$L$11,'Sch A. Input'!$H$13:$FJ$13,"&lt;="&amp;$AS$120,'Sch A. Input'!$H$13:$FJ$13,"&gt;"&amp;$AI$120))</f>
        <v>0</v>
      </c>
      <c r="AM137" s="234">
        <f>IF(AK137=0,0,SUMIFS('Sch A. Input'!$H28:$FJ28,'Sch A. Input'!$H$14:$FJ$14,"One-time",'Sch A. Input'!$H$13:$FJ$13,"&lt;="&amp;L$11,'Sch A. Input'!$H$13:$FJ$13,"&lt;="&amp;$AS$120,'Sch A. Input'!$H$13:$FJ$13,"&gt;"&amp;$AI$120))</f>
        <v>0</v>
      </c>
      <c r="AN137" s="266">
        <f t="shared" si="54"/>
        <v>0</v>
      </c>
      <c r="AO137" s="234">
        <f t="shared" si="55"/>
        <v>0</v>
      </c>
      <c r="AP137" s="234">
        <f t="shared" si="56"/>
        <v>0</v>
      </c>
      <c r="AQ137" s="293">
        <f t="shared" si="57"/>
        <v>0</v>
      </c>
      <c r="AR137" s="294">
        <f t="shared" si="58"/>
        <v>0</v>
      </c>
      <c r="AS137" s="289">
        <f t="shared" si="59"/>
        <v>0</v>
      </c>
      <c r="AT137" s="291"/>
      <c r="AW137" s="291"/>
      <c r="AX137" s="291"/>
      <c r="AY137" s="291"/>
      <c r="AZ137" s="295"/>
      <c r="CB137"/>
      <c r="CC137"/>
      <c r="CD137"/>
      <c r="CE137"/>
      <c r="CF137"/>
      <c r="CG137"/>
      <c r="CH137"/>
      <c r="CI137"/>
      <c r="CJ137"/>
      <c r="CK137"/>
      <c r="CL137"/>
      <c r="CM137"/>
      <c r="CN137"/>
      <c r="CO137"/>
      <c r="CP137"/>
      <c r="CQ137"/>
      <c r="CR137"/>
      <c r="CS137"/>
      <c r="CT137"/>
      <c r="CU137"/>
      <c r="CV137"/>
      <c r="CW137"/>
      <c r="CX137"/>
    </row>
    <row r="138" spans="2:102" s="283" customFormat="1" x14ac:dyDescent="0.25">
      <c r="B138" s="284" t="str">
        <f t="shared" si="26"/>
        <v/>
      </c>
      <c r="C138" s="292" t="str">
        <f t="shared" si="26"/>
        <v/>
      </c>
      <c r="D138" s="286" t="str">
        <f t="shared" ref="D138:F138" si="72">D31</f>
        <v/>
      </c>
      <c r="E138" s="286">
        <f t="shared" si="72"/>
        <v>43548</v>
      </c>
      <c r="F138" s="286">
        <f t="shared" si="72"/>
        <v>0</v>
      </c>
      <c r="G138" s="98">
        <f t="shared" si="32"/>
        <v>0</v>
      </c>
      <c r="H138" s="234">
        <f>IF(G138=0,0,SUMIFS('Sch A. Input'!$H29:$FJ29,'Sch A. Input'!$H$14:$FJ$14,"Recurring",'Sch A. Input'!$H$13:$FJ$13,"&lt;="&amp;$O$120,'Sch A. Input'!$H$13:$FJ$13,"&lt;="&amp;$L$11))</f>
        <v>0</v>
      </c>
      <c r="I138" s="234">
        <f>IF(G138=0,0,SUMIFS('Sch A. Input'!$H29:$FJ29,'Sch A. Input'!$H$14:$FJ$14,"One-time",'Sch A. Input'!$H$13:$FJ$13,"&lt;="&amp;$O$120,'Sch A. Input'!$H$13:$FJ$13,"&lt;="&amp;$L$11))</f>
        <v>0</v>
      </c>
      <c r="J138" s="266">
        <f t="shared" si="33"/>
        <v>0</v>
      </c>
      <c r="K138" s="234">
        <f t="shared" si="34"/>
        <v>0</v>
      </c>
      <c r="L138" s="234">
        <f t="shared" si="35"/>
        <v>0</v>
      </c>
      <c r="M138" s="293">
        <f t="shared" si="36"/>
        <v>0</v>
      </c>
      <c r="N138" s="294">
        <f t="shared" si="37"/>
        <v>0</v>
      </c>
      <c r="O138" s="289">
        <f t="shared" si="38"/>
        <v>0</v>
      </c>
      <c r="Q138" s="267">
        <f t="shared" si="39"/>
        <v>0</v>
      </c>
      <c r="R138" s="234">
        <f>IF(Q138=0,0,SUMIFS('Sch A. Input'!$H29:$FJ29,'Sch A. Input'!$H$14:$FJ$14,"Recurring",'Sch A. Input'!$H$13:$FJ$13,"&lt;="&amp;$L$11,'Sch A. Input'!$H$13:$FJ$13,"&lt;="&amp;$Y$120,'Sch A. Input'!$H$13:$FJ$13,"&gt;"&amp;$O$120))</f>
        <v>0</v>
      </c>
      <c r="S138" s="234">
        <f>IF(Q138=0,0,SUMIFS('Sch A. Input'!$H29:$FJ29,'Sch A. Input'!$H$14:$FJ$14,"One-time",'Sch A. Input'!$H$13:$FJ$13,"&lt;="&amp;$L$11,'Sch A. Input'!$H$13:$FJ$13,"&lt;="&amp;$Y$120,'Sch A. Input'!$H$13:$FJ$13,"&gt;"&amp;$O$120))</f>
        <v>0</v>
      </c>
      <c r="T138" s="266">
        <f t="shared" si="40"/>
        <v>0</v>
      </c>
      <c r="U138" s="234">
        <f t="shared" si="41"/>
        <v>0</v>
      </c>
      <c r="V138" s="234">
        <f t="shared" si="42"/>
        <v>0</v>
      </c>
      <c r="W138" s="293">
        <f t="shared" si="43"/>
        <v>0</v>
      </c>
      <c r="X138" s="294">
        <f t="shared" si="44"/>
        <v>0</v>
      </c>
      <c r="Y138" s="289">
        <f t="shared" si="45"/>
        <v>0</v>
      </c>
      <c r="Z138" s="3"/>
      <c r="AA138" s="267">
        <f t="shared" si="46"/>
        <v>0</v>
      </c>
      <c r="AB138" s="234">
        <f>IF(AA138=0,0,SUMIFS('Sch A. Input'!$H29:$FJ29,'Sch A. Input'!$H$14:$FJ$14,"Recurring",'Sch A. Input'!$H$13:$FJ$13,"&lt;="&amp;$L$11,'Sch A. Input'!$H$13:$FJ$13,"&lt;="&amp;$AI$120,'Sch A. Input'!$H$13:$FJ$13,"&gt;"&amp;$Y$120))</f>
        <v>0</v>
      </c>
      <c r="AC138" s="234">
        <f>IF(AA138=0,0,SUMIFS('Sch A. Input'!$H29:$FJ29,'Sch A. Input'!$H$14:$FJ$14,"One-time",'Sch A. Input'!$H$13:$FJ$13,"&lt;="&amp;$L$11,'Sch A. Input'!$H$13:$FJ$13,"&lt;="&amp;$AI$120,'Sch A. Input'!$H$13:$FJ$13,"&gt;"&amp;$Y$120))</f>
        <v>0</v>
      </c>
      <c r="AD138" s="266">
        <f t="shared" si="47"/>
        <v>0</v>
      </c>
      <c r="AE138" s="234">
        <f t="shared" si="48"/>
        <v>0</v>
      </c>
      <c r="AF138" s="234">
        <f t="shared" si="49"/>
        <v>0</v>
      </c>
      <c r="AG138" s="293">
        <f t="shared" si="50"/>
        <v>0</v>
      </c>
      <c r="AH138" s="294">
        <f t="shared" si="51"/>
        <v>0</v>
      </c>
      <c r="AI138" s="289">
        <f t="shared" si="52"/>
        <v>0</v>
      </c>
      <c r="AJ138" s="291"/>
      <c r="AK138" s="267">
        <f t="shared" si="53"/>
        <v>0</v>
      </c>
      <c r="AL138" s="234">
        <f>IF(AK138=0,0,SUMIFS('Sch A. Input'!$H29:$FJ29,'Sch A. Input'!$H$14:$FJ$14,"Recurring",'Sch A. Input'!$H$13:$FJ$13,"&lt;="&amp;$L$11,'Sch A. Input'!$H$13:$FJ$13,"&lt;="&amp;$AS$120,'Sch A. Input'!$H$13:$FJ$13,"&gt;"&amp;$AI$120))</f>
        <v>0</v>
      </c>
      <c r="AM138" s="234">
        <f>IF(AK138=0,0,SUMIFS('Sch A. Input'!$H29:$FJ29,'Sch A. Input'!$H$14:$FJ$14,"One-time",'Sch A. Input'!$H$13:$FJ$13,"&lt;="&amp;L$11,'Sch A. Input'!$H$13:$FJ$13,"&lt;="&amp;$AS$120,'Sch A. Input'!$H$13:$FJ$13,"&gt;"&amp;$AI$120))</f>
        <v>0</v>
      </c>
      <c r="AN138" s="266">
        <f t="shared" si="54"/>
        <v>0</v>
      </c>
      <c r="AO138" s="234">
        <f t="shared" si="55"/>
        <v>0</v>
      </c>
      <c r="AP138" s="234">
        <f t="shared" si="56"/>
        <v>0</v>
      </c>
      <c r="AQ138" s="293">
        <f t="shared" si="57"/>
        <v>0</v>
      </c>
      <c r="AR138" s="294">
        <f t="shared" si="58"/>
        <v>0</v>
      </c>
      <c r="AS138" s="289">
        <f t="shared" si="59"/>
        <v>0</v>
      </c>
      <c r="AT138" s="291"/>
      <c r="AW138" s="291"/>
      <c r="AX138" s="291"/>
      <c r="AY138" s="291"/>
      <c r="AZ138" s="295"/>
      <c r="CB138"/>
      <c r="CC138"/>
      <c r="CD138"/>
      <c r="CE138"/>
      <c r="CF138"/>
      <c r="CG138"/>
      <c r="CH138"/>
      <c r="CI138"/>
      <c r="CJ138"/>
      <c r="CK138"/>
      <c r="CL138"/>
      <c r="CM138"/>
      <c r="CN138"/>
      <c r="CO138"/>
      <c r="CP138"/>
      <c r="CQ138"/>
      <c r="CR138"/>
      <c r="CS138"/>
      <c r="CT138"/>
      <c r="CU138"/>
      <c r="CV138"/>
      <c r="CW138"/>
      <c r="CX138"/>
    </row>
    <row r="139" spans="2:102" s="283" customFormat="1" x14ac:dyDescent="0.25">
      <c r="B139" s="284" t="str">
        <f t="shared" si="26"/>
        <v/>
      </c>
      <c r="C139" s="292" t="str">
        <f t="shared" si="26"/>
        <v/>
      </c>
      <c r="D139" s="286" t="str">
        <f t="shared" ref="D139:F139" si="73">D32</f>
        <v/>
      </c>
      <c r="E139" s="286">
        <f t="shared" si="73"/>
        <v>43548</v>
      </c>
      <c r="F139" s="286">
        <f t="shared" si="73"/>
        <v>0</v>
      </c>
      <c r="G139" s="98">
        <f t="shared" si="32"/>
        <v>0</v>
      </c>
      <c r="H139" s="234">
        <f>IF(G139=0,0,SUMIFS('Sch A. Input'!$H30:$FJ30,'Sch A. Input'!$H$14:$FJ$14,"Recurring",'Sch A. Input'!$H$13:$FJ$13,"&lt;="&amp;$O$120,'Sch A. Input'!$H$13:$FJ$13,"&lt;="&amp;$L$11))</f>
        <v>0</v>
      </c>
      <c r="I139" s="234">
        <f>IF(G139=0,0,SUMIFS('Sch A. Input'!$H30:$FJ30,'Sch A. Input'!$H$14:$FJ$14,"One-time",'Sch A. Input'!$H$13:$FJ$13,"&lt;="&amp;$O$120,'Sch A. Input'!$H$13:$FJ$13,"&lt;="&amp;$L$11))</f>
        <v>0</v>
      </c>
      <c r="J139" s="266">
        <f t="shared" si="33"/>
        <v>0</v>
      </c>
      <c r="K139" s="234">
        <f t="shared" si="34"/>
        <v>0</v>
      </c>
      <c r="L139" s="234">
        <f t="shared" si="35"/>
        <v>0</v>
      </c>
      <c r="M139" s="293">
        <f t="shared" si="36"/>
        <v>0</v>
      </c>
      <c r="N139" s="294">
        <f t="shared" si="37"/>
        <v>0</v>
      </c>
      <c r="O139" s="289">
        <f t="shared" si="38"/>
        <v>0</v>
      </c>
      <c r="Q139" s="267">
        <f t="shared" si="39"/>
        <v>0</v>
      </c>
      <c r="R139" s="234">
        <f>IF(Q139=0,0,SUMIFS('Sch A. Input'!$H30:$FJ30,'Sch A. Input'!$H$14:$FJ$14,"Recurring",'Sch A. Input'!$H$13:$FJ$13,"&lt;="&amp;$L$11,'Sch A. Input'!$H$13:$FJ$13,"&lt;="&amp;$Y$120,'Sch A. Input'!$H$13:$FJ$13,"&gt;"&amp;$O$120))</f>
        <v>0</v>
      </c>
      <c r="S139" s="234">
        <f>IF(Q139=0,0,SUMIFS('Sch A. Input'!$H30:$FJ30,'Sch A. Input'!$H$14:$FJ$14,"One-time",'Sch A. Input'!$H$13:$FJ$13,"&lt;="&amp;$L$11,'Sch A. Input'!$H$13:$FJ$13,"&lt;="&amp;$Y$120,'Sch A. Input'!$H$13:$FJ$13,"&gt;"&amp;$O$120))</f>
        <v>0</v>
      </c>
      <c r="T139" s="266">
        <f t="shared" si="40"/>
        <v>0</v>
      </c>
      <c r="U139" s="234">
        <f t="shared" si="41"/>
        <v>0</v>
      </c>
      <c r="V139" s="234">
        <f t="shared" si="42"/>
        <v>0</v>
      </c>
      <c r="W139" s="293">
        <f t="shared" si="43"/>
        <v>0</v>
      </c>
      <c r="X139" s="294">
        <f t="shared" si="44"/>
        <v>0</v>
      </c>
      <c r="Y139" s="289">
        <f t="shared" si="45"/>
        <v>0</v>
      </c>
      <c r="Z139" s="3"/>
      <c r="AA139" s="267">
        <f t="shared" si="46"/>
        <v>0</v>
      </c>
      <c r="AB139" s="234">
        <f>IF(AA139=0,0,SUMIFS('Sch A. Input'!$H30:$FJ30,'Sch A. Input'!$H$14:$FJ$14,"Recurring",'Sch A. Input'!$H$13:$FJ$13,"&lt;="&amp;$L$11,'Sch A. Input'!$H$13:$FJ$13,"&lt;="&amp;$AI$120,'Sch A. Input'!$H$13:$FJ$13,"&gt;"&amp;$Y$120))</f>
        <v>0</v>
      </c>
      <c r="AC139" s="234">
        <f>IF(AA139=0,0,SUMIFS('Sch A. Input'!$H30:$FJ30,'Sch A. Input'!$H$14:$FJ$14,"One-time",'Sch A. Input'!$H$13:$FJ$13,"&lt;="&amp;$L$11,'Sch A. Input'!$H$13:$FJ$13,"&lt;="&amp;$AI$120,'Sch A. Input'!$H$13:$FJ$13,"&gt;"&amp;$Y$120))</f>
        <v>0</v>
      </c>
      <c r="AD139" s="266">
        <f t="shared" si="47"/>
        <v>0</v>
      </c>
      <c r="AE139" s="234">
        <f t="shared" si="48"/>
        <v>0</v>
      </c>
      <c r="AF139" s="234">
        <f t="shared" si="49"/>
        <v>0</v>
      </c>
      <c r="AG139" s="293">
        <f t="shared" si="50"/>
        <v>0</v>
      </c>
      <c r="AH139" s="294">
        <f t="shared" si="51"/>
        <v>0</v>
      </c>
      <c r="AI139" s="289">
        <f t="shared" si="52"/>
        <v>0</v>
      </c>
      <c r="AJ139" s="291"/>
      <c r="AK139" s="267">
        <f t="shared" si="53"/>
        <v>0</v>
      </c>
      <c r="AL139" s="234">
        <f>IF(AK139=0,0,SUMIFS('Sch A. Input'!$H30:$FJ30,'Sch A. Input'!$H$14:$FJ$14,"Recurring",'Sch A. Input'!$H$13:$FJ$13,"&lt;="&amp;$L$11,'Sch A. Input'!$H$13:$FJ$13,"&lt;="&amp;$AS$120,'Sch A. Input'!$H$13:$FJ$13,"&gt;"&amp;$AI$120))</f>
        <v>0</v>
      </c>
      <c r="AM139" s="234">
        <f>IF(AK139=0,0,SUMIFS('Sch A. Input'!$H30:$FJ30,'Sch A. Input'!$H$14:$FJ$14,"One-time",'Sch A. Input'!$H$13:$FJ$13,"&lt;="&amp;L$11,'Sch A. Input'!$H$13:$FJ$13,"&lt;="&amp;$AS$120,'Sch A. Input'!$H$13:$FJ$13,"&gt;"&amp;$AI$120))</f>
        <v>0</v>
      </c>
      <c r="AN139" s="266">
        <f t="shared" si="54"/>
        <v>0</v>
      </c>
      <c r="AO139" s="234">
        <f t="shared" si="55"/>
        <v>0</v>
      </c>
      <c r="AP139" s="234">
        <f t="shared" si="56"/>
        <v>0</v>
      </c>
      <c r="AQ139" s="293">
        <f t="shared" si="57"/>
        <v>0</v>
      </c>
      <c r="AR139" s="294">
        <f t="shared" si="58"/>
        <v>0</v>
      </c>
      <c r="AS139" s="289">
        <f t="shared" si="59"/>
        <v>0</v>
      </c>
      <c r="AT139" s="291"/>
      <c r="AW139" s="291"/>
      <c r="AX139" s="291"/>
      <c r="AY139" s="291"/>
      <c r="AZ139" s="295"/>
      <c r="CB139"/>
      <c r="CC139"/>
      <c r="CD139"/>
      <c r="CE139"/>
      <c r="CF139"/>
      <c r="CG139"/>
      <c r="CH139"/>
      <c r="CI139"/>
      <c r="CJ139"/>
      <c r="CK139"/>
      <c r="CL139"/>
      <c r="CM139"/>
      <c r="CN139"/>
      <c r="CO139"/>
      <c r="CP139"/>
      <c r="CQ139"/>
      <c r="CR139"/>
      <c r="CS139"/>
      <c r="CT139"/>
      <c r="CU139"/>
      <c r="CV139"/>
      <c r="CW139"/>
      <c r="CX139"/>
    </row>
    <row r="140" spans="2:102" s="283" customFormat="1" x14ac:dyDescent="0.25">
      <c r="B140" s="284" t="str">
        <f t="shared" si="26"/>
        <v/>
      </c>
      <c r="C140" s="292" t="str">
        <f t="shared" si="26"/>
        <v/>
      </c>
      <c r="D140" s="286" t="str">
        <f t="shared" ref="D140:F140" si="74">D33</f>
        <v/>
      </c>
      <c r="E140" s="286">
        <f t="shared" si="74"/>
        <v>43548</v>
      </c>
      <c r="F140" s="286">
        <f t="shared" si="74"/>
        <v>0</v>
      </c>
      <c r="G140" s="98">
        <f t="shared" si="32"/>
        <v>0</v>
      </c>
      <c r="H140" s="234">
        <f>IF(G140=0,0,SUMIFS('Sch A. Input'!$H31:$FJ31,'Sch A. Input'!$H$14:$FJ$14,"Recurring",'Sch A. Input'!$H$13:$FJ$13,"&lt;="&amp;$O$120,'Sch A. Input'!$H$13:$FJ$13,"&lt;="&amp;$L$11))</f>
        <v>0</v>
      </c>
      <c r="I140" s="234">
        <f>IF(G140=0,0,SUMIFS('Sch A. Input'!$H31:$FJ31,'Sch A. Input'!$H$14:$FJ$14,"One-time",'Sch A. Input'!$H$13:$FJ$13,"&lt;="&amp;$O$120,'Sch A. Input'!$H$13:$FJ$13,"&lt;="&amp;$L$11))</f>
        <v>0</v>
      </c>
      <c r="J140" s="266">
        <f t="shared" si="33"/>
        <v>0</v>
      </c>
      <c r="K140" s="234">
        <f t="shared" si="34"/>
        <v>0</v>
      </c>
      <c r="L140" s="234">
        <f t="shared" si="35"/>
        <v>0</v>
      </c>
      <c r="M140" s="293">
        <f t="shared" si="36"/>
        <v>0</v>
      </c>
      <c r="N140" s="294">
        <f t="shared" si="37"/>
        <v>0</v>
      </c>
      <c r="O140" s="289">
        <f t="shared" si="38"/>
        <v>0</v>
      </c>
      <c r="Q140" s="267">
        <f t="shared" si="39"/>
        <v>0</v>
      </c>
      <c r="R140" s="234">
        <f>IF(Q140=0,0,SUMIFS('Sch A. Input'!$H31:$FJ31,'Sch A. Input'!$H$14:$FJ$14,"Recurring",'Sch A. Input'!$H$13:$FJ$13,"&lt;="&amp;$L$11,'Sch A. Input'!$H$13:$FJ$13,"&lt;="&amp;$Y$120,'Sch A. Input'!$H$13:$FJ$13,"&gt;"&amp;$O$120))</f>
        <v>0</v>
      </c>
      <c r="S140" s="234">
        <f>IF(Q140=0,0,SUMIFS('Sch A. Input'!$H31:$FJ31,'Sch A. Input'!$H$14:$FJ$14,"One-time",'Sch A. Input'!$H$13:$FJ$13,"&lt;="&amp;$L$11,'Sch A. Input'!$H$13:$FJ$13,"&lt;="&amp;$Y$120,'Sch A. Input'!$H$13:$FJ$13,"&gt;"&amp;$O$120))</f>
        <v>0</v>
      </c>
      <c r="T140" s="266">
        <f t="shared" si="40"/>
        <v>0</v>
      </c>
      <c r="U140" s="234">
        <f t="shared" si="41"/>
        <v>0</v>
      </c>
      <c r="V140" s="234">
        <f t="shared" si="42"/>
        <v>0</v>
      </c>
      <c r="W140" s="293">
        <f t="shared" si="43"/>
        <v>0</v>
      </c>
      <c r="X140" s="294">
        <f t="shared" si="44"/>
        <v>0</v>
      </c>
      <c r="Y140" s="289">
        <f t="shared" si="45"/>
        <v>0</v>
      </c>
      <c r="Z140" s="3"/>
      <c r="AA140" s="267">
        <f t="shared" si="46"/>
        <v>0</v>
      </c>
      <c r="AB140" s="234">
        <f>IF(AA140=0,0,SUMIFS('Sch A. Input'!$H31:$FJ31,'Sch A. Input'!$H$14:$FJ$14,"Recurring",'Sch A. Input'!$H$13:$FJ$13,"&lt;="&amp;$L$11,'Sch A. Input'!$H$13:$FJ$13,"&lt;="&amp;$AI$120,'Sch A. Input'!$H$13:$FJ$13,"&gt;"&amp;$Y$120))</f>
        <v>0</v>
      </c>
      <c r="AC140" s="234">
        <f>IF(AA140=0,0,SUMIFS('Sch A. Input'!$H31:$FJ31,'Sch A. Input'!$H$14:$FJ$14,"One-time",'Sch A. Input'!$H$13:$FJ$13,"&lt;="&amp;$L$11,'Sch A. Input'!$H$13:$FJ$13,"&lt;="&amp;$AI$120,'Sch A. Input'!$H$13:$FJ$13,"&gt;"&amp;$Y$120))</f>
        <v>0</v>
      </c>
      <c r="AD140" s="266">
        <f t="shared" si="47"/>
        <v>0</v>
      </c>
      <c r="AE140" s="234">
        <f t="shared" si="48"/>
        <v>0</v>
      </c>
      <c r="AF140" s="234">
        <f t="shared" si="49"/>
        <v>0</v>
      </c>
      <c r="AG140" s="293">
        <f t="shared" si="50"/>
        <v>0</v>
      </c>
      <c r="AH140" s="294">
        <f t="shared" si="51"/>
        <v>0</v>
      </c>
      <c r="AI140" s="289">
        <f t="shared" si="52"/>
        <v>0</v>
      </c>
      <c r="AJ140" s="291"/>
      <c r="AK140" s="267">
        <f t="shared" si="53"/>
        <v>0</v>
      </c>
      <c r="AL140" s="234">
        <f>IF(AK140=0,0,SUMIFS('Sch A. Input'!$H31:$FJ31,'Sch A. Input'!$H$14:$FJ$14,"Recurring",'Sch A. Input'!$H$13:$FJ$13,"&lt;="&amp;$L$11,'Sch A. Input'!$H$13:$FJ$13,"&lt;="&amp;$AS$120,'Sch A. Input'!$H$13:$FJ$13,"&gt;"&amp;$AI$120))</f>
        <v>0</v>
      </c>
      <c r="AM140" s="234">
        <f>IF(AK140=0,0,SUMIFS('Sch A. Input'!$H31:$FJ31,'Sch A. Input'!$H$14:$FJ$14,"One-time",'Sch A. Input'!$H$13:$FJ$13,"&lt;="&amp;L$11,'Sch A. Input'!$H$13:$FJ$13,"&lt;="&amp;$AS$120,'Sch A. Input'!$H$13:$FJ$13,"&gt;"&amp;$AI$120))</f>
        <v>0</v>
      </c>
      <c r="AN140" s="266">
        <f t="shared" si="54"/>
        <v>0</v>
      </c>
      <c r="AO140" s="234">
        <f t="shared" si="55"/>
        <v>0</v>
      </c>
      <c r="AP140" s="234">
        <f t="shared" si="56"/>
        <v>0</v>
      </c>
      <c r="AQ140" s="293">
        <f t="shared" si="57"/>
        <v>0</v>
      </c>
      <c r="AR140" s="294">
        <f t="shared" si="58"/>
        <v>0</v>
      </c>
      <c r="AS140" s="289">
        <f t="shared" si="59"/>
        <v>0</v>
      </c>
      <c r="AT140" s="291"/>
      <c r="AW140" s="291"/>
      <c r="AX140" s="291"/>
      <c r="AY140" s="291"/>
      <c r="AZ140" s="295"/>
      <c r="CB140"/>
      <c r="CC140"/>
      <c r="CD140"/>
      <c r="CE140"/>
      <c r="CF140"/>
      <c r="CG140"/>
      <c r="CH140"/>
      <c r="CI140"/>
      <c r="CJ140"/>
      <c r="CK140"/>
      <c r="CL140"/>
      <c r="CM140"/>
      <c r="CN140"/>
      <c r="CO140"/>
      <c r="CP140"/>
      <c r="CQ140"/>
      <c r="CR140"/>
      <c r="CS140"/>
      <c r="CT140"/>
      <c r="CU140"/>
      <c r="CV140"/>
      <c r="CW140"/>
      <c r="CX140"/>
    </row>
    <row r="141" spans="2:102" s="283" customFormat="1" x14ac:dyDescent="0.25">
      <c r="B141" s="284" t="str">
        <f t="shared" si="26"/>
        <v/>
      </c>
      <c r="C141" s="292" t="str">
        <f t="shared" si="26"/>
        <v/>
      </c>
      <c r="D141" s="286" t="str">
        <f t="shared" ref="D141:F141" si="75">D34</f>
        <v/>
      </c>
      <c r="E141" s="286">
        <f t="shared" si="75"/>
        <v>43548</v>
      </c>
      <c r="F141" s="286">
        <f t="shared" si="75"/>
        <v>0</v>
      </c>
      <c r="G141" s="98">
        <f t="shared" si="32"/>
        <v>0</v>
      </c>
      <c r="H141" s="234">
        <f>IF(G141=0,0,SUMIFS('Sch A. Input'!$H32:$FJ32,'Sch A. Input'!$H$14:$FJ$14,"Recurring",'Sch A. Input'!$H$13:$FJ$13,"&lt;="&amp;$O$120,'Sch A. Input'!$H$13:$FJ$13,"&lt;="&amp;$L$11))</f>
        <v>0</v>
      </c>
      <c r="I141" s="234">
        <f>IF(G141=0,0,SUMIFS('Sch A. Input'!$H32:$FJ32,'Sch A. Input'!$H$14:$FJ$14,"One-time",'Sch A. Input'!$H$13:$FJ$13,"&lt;="&amp;$O$120,'Sch A. Input'!$H$13:$FJ$13,"&lt;="&amp;$L$11))</f>
        <v>0</v>
      </c>
      <c r="J141" s="266">
        <f t="shared" si="33"/>
        <v>0</v>
      </c>
      <c r="K141" s="234">
        <f t="shared" si="34"/>
        <v>0</v>
      </c>
      <c r="L141" s="234">
        <f t="shared" si="35"/>
        <v>0</v>
      </c>
      <c r="M141" s="293">
        <f t="shared" si="36"/>
        <v>0</v>
      </c>
      <c r="N141" s="294">
        <f t="shared" si="37"/>
        <v>0</v>
      </c>
      <c r="O141" s="289">
        <f t="shared" si="38"/>
        <v>0</v>
      </c>
      <c r="Q141" s="267">
        <f t="shared" si="39"/>
        <v>0</v>
      </c>
      <c r="R141" s="234">
        <f>IF(Q141=0,0,SUMIFS('Sch A. Input'!$H32:$FJ32,'Sch A. Input'!$H$14:$FJ$14,"Recurring",'Sch A. Input'!$H$13:$FJ$13,"&lt;="&amp;$L$11,'Sch A. Input'!$H$13:$FJ$13,"&lt;="&amp;$Y$120,'Sch A. Input'!$H$13:$FJ$13,"&gt;"&amp;$O$120))</f>
        <v>0</v>
      </c>
      <c r="S141" s="234">
        <f>IF(Q141=0,0,SUMIFS('Sch A. Input'!$H32:$FJ32,'Sch A. Input'!$H$14:$FJ$14,"One-time",'Sch A. Input'!$H$13:$FJ$13,"&lt;="&amp;$L$11,'Sch A. Input'!$H$13:$FJ$13,"&lt;="&amp;$Y$120,'Sch A. Input'!$H$13:$FJ$13,"&gt;"&amp;$O$120))</f>
        <v>0</v>
      </c>
      <c r="T141" s="266">
        <f t="shared" si="40"/>
        <v>0</v>
      </c>
      <c r="U141" s="234">
        <f t="shared" si="41"/>
        <v>0</v>
      </c>
      <c r="V141" s="234">
        <f t="shared" si="42"/>
        <v>0</v>
      </c>
      <c r="W141" s="293">
        <f t="shared" si="43"/>
        <v>0</v>
      </c>
      <c r="X141" s="294">
        <f t="shared" si="44"/>
        <v>0</v>
      </c>
      <c r="Y141" s="289">
        <f t="shared" si="45"/>
        <v>0</v>
      </c>
      <c r="Z141" s="3"/>
      <c r="AA141" s="267">
        <f t="shared" si="46"/>
        <v>0</v>
      </c>
      <c r="AB141" s="234">
        <f>IF(AA141=0,0,SUMIFS('Sch A. Input'!$H32:$FJ32,'Sch A. Input'!$H$14:$FJ$14,"Recurring",'Sch A. Input'!$H$13:$FJ$13,"&lt;="&amp;$L$11,'Sch A. Input'!$H$13:$FJ$13,"&lt;="&amp;$AI$120,'Sch A. Input'!$H$13:$FJ$13,"&gt;"&amp;$Y$120))</f>
        <v>0</v>
      </c>
      <c r="AC141" s="234">
        <f>IF(AA141=0,0,SUMIFS('Sch A. Input'!$H32:$FJ32,'Sch A. Input'!$H$14:$FJ$14,"One-time",'Sch A. Input'!$H$13:$FJ$13,"&lt;="&amp;$L$11,'Sch A. Input'!$H$13:$FJ$13,"&lt;="&amp;$AI$120,'Sch A. Input'!$H$13:$FJ$13,"&gt;"&amp;$Y$120))</f>
        <v>0</v>
      </c>
      <c r="AD141" s="266">
        <f t="shared" si="47"/>
        <v>0</v>
      </c>
      <c r="AE141" s="234">
        <f t="shared" si="48"/>
        <v>0</v>
      </c>
      <c r="AF141" s="234">
        <f t="shared" si="49"/>
        <v>0</v>
      </c>
      <c r="AG141" s="293">
        <f t="shared" si="50"/>
        <v>0</v>
      </c>
      <c r="AH141" s="294">
        <f t="shared" si="51"/>
        <v>0</v>
      </c>
      <c r="AI141" s="289">
        <f t="shared" si="52"/>
        <v>0</v>
      </c>
      <c r="AJ141" s="291"/>
      <c r="AK141" s="267">
        <f t="shared" si="53"/>
        <v>0</v>
      </c>
      <c r="AL141" s="234">
        <f>IF(AK141=0,0,SUMIFS('Sch A. Input'!$H32:$FJ32,'Sch A. Input'!$H$14:$FJ$14,"Recurring",'Sch A. Input'!$H$13:$FJ$13,"&lt;="&amp;$L$11,'Sch A. Input'!$H$13:$FJ$13,"&lt;="&amp;$AS$120,'Sch A. Input'!$H$13:$FJ$13,"&gt;"&amp;$AI$120))</f>
        <v>0</v>
      </c>
      <c r="AM141" s="234">
        <f>IF(AK141=0,0,SUMIFS('Sch A. Input'!$H32:$FJ32,'Sch A. Input'!$H$14:$FJ$14,"One-time",'Sch A. Input'!$H$13:$FJ$13,"&lt;="&amp;L$11,'Sch A. Input'!$H$13:$FJ$13,"&lt;="&amp;$AS$120,'Sch A. Input'!$H$13:$FJ$13,"&gt;"&amp;$AI$120))</f>
        <v>0</v>
      </c>
      <c r="AN141" s="266">
        <f t="shared" si="54"/>
        <v>0</v>
      </c>
      <c r="AO141" s="234">
        <f t="shared" si="55"/>
        <v>0</v>
      </c>
      <c r="AP141" s="234">
        <f t="shared" si="56"/>
        <v>0</v>
      </c>
      <c r="AQ141" s="293">
        <f t="shared" si="57"/>
        <v>0</v>
      </c>
      <c r="AR141" s="294">
        <f t="shared" si="58"/>
        <v>0</v>
      </c>
      <c r="AS141" s="289">
        <f t="shared" si="59"/>
        <v>0</v>
      </c>
      <c r="AT141" s="291"/>
      <c r="AW141" s="291"/>
      <c r="AX141" s="291"/>
      <c r="AY141" s="291"/>
      <c r="AZ141" s="295"/>
      <c r="CB141"/>
      <c r="CC141"/>
      <c r="CD141"/>
      <c r="CE141"/>
      <c r="CF141"/>
      <c r="CG141"/>
      <c r="CH141"/>
      <c r="CI141"/>
      <c r="CJ141"/>
      <c r="CK141"/>
      <c r="CL141"/>
      <c r="CM141"/>
      <c r="CN141"/>
      <c r="CO141"/>
      <c r="CP141"/>
      <c r="CQ141"/>
      <c r="CR141"/>
      <c r="CS141"/>
      <c r="CT141"/>
      <c r="CU141"/>
      <c r="CV141"/>
      <c r="CW141"/>
      <c r="CX141"/>
    </row>
    <row r="142" spans="2:102" s="283" customFormat="1" x14ac:dyDescent="0.25">
      <c r="B142" s="284" t="str">
        <f t="shared" si="26"/>
        <v/>
      </c>
      <c r="C142" s="292" t="str">
        <f t="shared" si="26"/>
        <v/>
      </c>
      <c r="D142" s="286" t="str">
        <f t="shared" ref="D142:F142" si="76">D35</f>
        <v/>
      </c>
      <c r="E142" s="286">
        <f t="shared" si="76"/>
        <v>43548</v>
      </c>
      <c r="F142" s="286">
        <f t="shared" si="76"/>
        <v>0</v>
      </c>
      <c r="G142" s="98">
        <f t="shared" si="32"/>
        <v>0</v>
      </c>
      <c r="H142" s="234">
        <f>IF(G142=0,0,SUMIFS('Sch A. Input'!$H33:$FJ33,'Sch A. Input'!$H$14:$FJ$14,"Recurring",'Sch A. Input'!$H$13:$FJ$13,"&lt;="&amp;$O$120,'Sch A. Input'!$H$13:$FJ$13,"&lt;="&amp;$L$11))</f>
        <v>0</v>
      </c>
      <c r="I142" s="234">
        <f>IF(G142=0,0,SUMIFS('Sch A. Input'!$H33:$FJ33,'Sch A. Input'!$H$14:$FJ$14,"One-time",'Sch A. Input'!$H$13:$FJ$13,"&lt;="&amp;$O$120,'Sch A. Input'!$H$13:$FJ$13,"&lt;="&amp;$L$11))</f>
        <v>0</v>
      </c>
      <c r="J142" s="266">
        <f t="shared" si="33"/>
        <v>0</v>
      </c>
      <c r="K142" s="234">
        <f t="shared" si="34"/>
        <v>0</v>
      </c>
      <c r="L142" s="234">
        <f t="shared" si="35"/>
        <v>0</v>
      </c>
      <c r="M142" s="293">
        <f t="shared" si="36"/>
        <v>0</v>
      </c>
      <c r="N142" s="294">
        <f t="shared" si="37"/>
        <v>0</v>
      </c>
      <c r="O142" s="289">
        <f t="shared" si="38"/>
        <v>0</v>
      </c>
      <c r="Q142" s="267">
        <f t="shared" si="39"/>
        <v>0</v>
      </c>
      <c r="R142" s="234">
        <f>IF(Q142=0,0,SUMIFS('Sch A. Input'!$H33:$FJ33,'Sch A. Input'!$H$14:$FJ$14,"Recurring",'Sch A. Input'!$H$13:$FJ$13,"&lt;="&amp;$L$11,'Sch A. Input'!$H$13:$FJ$13,"&lt;="&amp;$Y$120,'Sch A. Input'!$H$13:$FJ$13,"&gt;"&amp;$O$120))</f>
        <v>0</v>
      </c>
      <c r="S142" s="234">
        <f>IF(Q142=0,0,SUMIFS('Sch A. Input'!$H33:$FJ33,'Sch A. Input'!$H$14:$FJ$14,"One-time",'Sch A. Input'!$H$13:$FJ$13,"&lt;="&amp;$L$11,'Sch A. Input'!$H$13:$FJ$13,"&lt;="&amp;$Y$120,'Sch A. Input'!$H$13:$FJ$13,"&gt;"&amp;$O$120))</f>
        <v>0</v>
      </c>
      <c r="T142" s="266">
        <f t="shared" si="40"/>
        <v>0</v>
      </c>
      <c r="U142" s="234">
        <f t="shared" si="41"/>
        <v>0</v>
      </c>
      <c r="V142" s="234">
        <f t="shared" si="42"/>
        <v>0</v>
      </c>
      <c r="W142" s="293">
        <f t="shared" si="43"/>
        <v>0</v>
      </c>
      <c r="X142" s="294">
        <f t="shared" si="44"/>
        <v>0</v>
      </c>
      <c r="Y142" s="289">
        <f t="shared" si="45"/>
        <v>0</v>
      </c>
      <c r="Z142" s="3"/>
      <c r="AA142" s="267">
        <f t="shared" si="46"/>
        <v>0</v>
      </c>
      <c r="AB142" s="234">
        <f>IF(AA142=0,0,SUMIFS('Sch A. Input'!$H33:$FJ33,'Sch A. Input'!$H$14:$FJ$14,"Recurring",'Sch A. Input'!$H$13:$FJ$13,"&lt;="&amp;$L$11,'Sch A. Input'!$H$13:$FJ$13,"&lt;="&amp;$AI$120,'Sch A. Input'!$H$13:$FJ$13,"&gt;"&amp;$Y$120))</f>
        <v>0</v>
      </c>
      <c r="AC142" s="234">
        <f>IF(AA142=0,0,SUMIFS('Sch A. Input'!$H33:$FJ33,'Sch A. Input'!$H$14:$FJ$14,"One-time",'Sch A. Input'!$H$13:$FJ$13,"&lt;="&amp;$L$11,'Sch A. Input'!$H$13:$FJ$13,"&lt;="&amp;$AI$120,'Sch A. Input'!$H$13:$FJ$13,"&gt;"&amp;$Y$120))</f>
        <v>0</v>
      </c>
      <c r="AD142" s="266">
        <f t="shared" si="47"/>
        <v>0</v>
      </c>
      <c r="AE142" s="234">
        <f t="shared" si="48"/>
        <v>0</v>
      </c>
      <c r="AF142" s="234">
        <f t="shared" si="49"/>
        <v>0</v>
      </c>
      <c r="AG142" s="293">
        <f t="shared" si="50"/>
        <v>0</v>
      </c>
      <c r="AH142" s="294">
        <f t="shared" si="51"/>
        <v>0</v>
      </c>
      <c r="AI142" s="289">
        <f t="shared" si="52"/>
        <v>0</v>
      </c>
      <c r="AJ142" s="291"/>
      <c r="AK142" s="267">
        <f t="shared" si="53"/>
        <v>0</v>
      </c>
      <c r="AL142" s="234">
        <f>IF(AK142=0,0,SUMIFS('Sch A. Input'!$H33:$FJ33,'Sch A. Input'!$H$14:$FJ$14,"Recurring",'Sch A. Input'!$H$13:$FJ$13,"&lt;="&amp;$L$11,'Sch A. Input'!$H$13:$FJ$13,"&lt;="&amp;$AS$120,'Sch A. Input'!$H$13:$FJ$13,"&gt;"&amp;$AI$120))</f>
        <v>0</v>
      </c>
      <c r="AM142" s="234">
        <f>IF(AK142=0,0,SUMIFS('Sch A. Input'!$H33:$FJ33,'Sch A. Input'!$H$14:$FJ$14,"One-time",'Sch A. Input'!$H$13:$FJ$13,"&lt;="&amp;L$11,'Sch A. Input'!$H$13:$FJ$13,"&lt;="&amp;$AS$120,'Sch A. Input'!$H$13:$FJ$13,"&gt;"&amp;$AI$120))</f>
        <v>0</v>
      </c>
      <c r="AN142" s="266">
        <f t="shared" si="54"/>
        <v>0</v>
      </c>
      <c r="AO142" s="234">
        <f t="shared" si="55"/>
        <v>0</v>
      </c>
      <c r="AP142" s="234">
        <f t="shared" si="56"/>
        <v>0</v>
      </c>
      <c r="AQ142" s="293">
        <f t="shared" si="57"/>
        <v>0</v>
      </c>
      <c r="AR142" s="294">
        <f t="shared" si="58"/>
        <v>0</v>
      </c>
      <c r="AS142" s="289">
        <f t="shared" si="59"/>
        <v>0</v>
      </c>
      <c r="AT142" s="291"/>
      <c r="AW142" s="291"/>
      <c r="AX142" s="291"/>
      <c r="AY142" s="291"/>
      <c r="AZ142" s="295"/>
      <c r="CB142"/>
      <c r="CC142"/>
      <c r="CD142"/>
      <c r="CE142"/>
      <c r="CF142"/>
      <c r="CG142"/>
      <c r="CH142"/>
      <c r="CI142"/>
      <c r="CJ142"/>
      <c r="CK142"/>
      <c r="CL142"/>
      <c r="CM142"/>
      <c r="CN142"/>
      <c r="CO142"/>
      <c r="CP142"/>
      <c r="CQ142"/>
      <c r="CR142"/>
      <c r="CS142"/>
      <c r="CT142"/>
      <c r="CU142"/>
      <c r="CV142"/>
      <c r="CW142"/>
      <c r="CX142"/>
    </row>
    <row r="143" spans="2:102" s="283" customFormat="1" x14ac:dyDescent="0.25">
      <c r="B143" s="284" t="str">
        <f t="shared" ref="B143:F162" si="77">B36</f>
        <v/>
      </c>
      <c r="C143" s="292" t="str">
        <f t="shared" si="77"/>
        <v/>
      </c>
      <c r="D143" s="286" t="str">
        <f t="shared" si="77"/>
        <v/>
      </c>
      <c r="E143" s="286">
        <f t="shared" si="77"/>
        <v>43548</v>
      </c>
      <c r="F143" s="286">
        <f t="shared" si="77"/>
        <v>0</v>
      </c>
      <c r="G143" s="98">
        <f t="shared" si="32"/>
        <v>0</v>
      </c>
      <c r="H143" s="234">
        <f>IF(G143=0,0,SUMIFS('Sch A. Input'!$H34:$FJ34,'Sch A. Input'!$H$14:$FJ$14,"Recurring",'Sch A. Input'!$H$13:$FJ$13,"&lt;="&amp;$O$120,'Sch A. Input'!$H$13:$FJ$13,"&lt;="&amp;$L$11))</f>
        <v>0</v>
      </c>
      <c r="I143" s="234">
        <f>IF(G143=0,0,SUMIFS('Sch A. Input'!$H34:$FJ34,'Sch A. Input'!$H$14:$FJ$14,"One-time",'Sch A. Input'!$H$13:$FJ$13,"&lt;="&amp;$O$120,'Sch A. Input'!$H$13:$FJ$13,"&lt;="&amp;$L$11))</f>
        <v>0</v>
      </c>
      <c r="J143" s="266">
        <f t="shared" si="33"/>
        <v>0</v>
      </c>
      <c r="K143" s="234">
        <f t="shared" si="34"/>
        <v>0</v>
      </c>
      <c r="L143" s="234">
        <f t="shared" si="35"/>
        <v>0</v>
      </c>
      <c r="M143" s="293">
        <f t="shared" si="36"/>
        <v>0</v>
      </c>
      <c r="N143" s="294">
        <f t="shared" si="37"/>
        <v>0</v>
      </c>
      <c r="O143" s="289">
        <f t="shared" si="38"/>
        <v>0</v>
      </c>
      <c r="Q143" s="267">
        <f t="shared" si="39"/>
        <v>0</v>
      </c>
      <c r="R143" s="234">
        <f>IF(Q143=0,0,SUMIFS('Sch A. Input'!$H34:$FJ34,'Sch A. Input'!$H$14:$FJ$14,"Recurring",'Sch A. Input'!$H$13:$FJ$13,"&lt;="&amp;$L$11,'Sch A. Input'!$H$13:$FJ$13,"&lt;="&amp;$Y$120,'Sch A. Input'!$H$13:$FJ$13,"&gt;"&amp;$O$120))</f>
        <v>0</v>
      </c>
      <c r="S143" s="234">
        <f>IF(Q143=0,0,SUMIFS('Sch A. Input'!$H34:$FJ34,'Sch A. Input'!$H$14:$FJ$14,"One-time",'Sch A. Input'!$H$13:$FJ$13,"&lt;="&amp;$L$11,'Sch A. Input'!$H$13:$FJ$13,"&lt;="&amp;$Y$120,'Sch A. Input'!$H$13:$FJ$13,"&gt;"&amp;$O$120))</f>
        <v>0</v>
      </c>
      <c r="T143" s="266">
        <f t="shared" si="40"/>
        <v>0</v>
      </c>
      <c r="U143" s="234">
        <f t="shared" si="41"/>
        <v>0</v>
      </c>
      <c r="V143" s="234">
        <f t="shared" si="42"/>
        <v>0</v>
      </c>
      <c r="W143" s="293">
        <f t="shared" si="43"/>
        <v>0</v>
      </c>
      <c r="X143" s="294">
        <f t="shared" si="44"/>
        <v>0</v>
      </c>
      <c r="Y143" s="289">
        <f t="shared" si="45"/>
        <v>0</v>
      </c>
      <c r="Z143" s="3"/>
      <c r="AA143" s="267">
        <f t="shared" si="46"/>
        <v>0</v>
      </c>
      <c r="AB143" s="234">
        <f>IF(AA143=0,0,SUMIFS('Sch A. Input'!$H34:$FJ34,'Sch A. Input'!$H$14:$FJ$14,"Recurring",'Sch A. Input'!$H$13:$FJ$13,"&lt;="&amp;$L$11,'Sch A. Input'!$H$13:$FJ$13,"&lt;="&amp;$AI$120,'Sch A. Input'!$H$13:$FJ$13,"&gt;"&amp;$Y$120))</f>
        <v>0</v>
      </c>
      <c r="AC143" s="234">
        <f>IF(AA143=0,0,SUMIFS('Sch A. Input'!$H34:$FJ34,'Sch A. Input'!$H$14:$FJ$14,"One-time",'Sch A. Input'!$H$13:$FJ$13,"&lt;="&amp;$L$11,'Sch A. Input'!$H$13:$FJ$13,"&lt;="&amp;$AI$120,'Sch A. Input'!$H$13:$FJ$13,"&gt;"&amp;$Y$120))</f>
        <v>0</v>
      </c>
      <c r="AD143" s="266">
        <f t="shared" si="47"/>
        <v>0</v>
      </c>
      <c r="AE143" s="234">
        <f t="shared" si="48"/>
        <v>0</v>
      </c>
      <c r="AF143" s="234">
        <f t="shared" si="49"/>
        <v>0</v>
      </c>
      <c r="AG143" s="293">
        <f t="shared" si="50"/>
        <v>0</v>
      </c>
      <c r="AH143" s="294">
        <f t="shared" si="51"/>
        <v>0</v>
      </c>
      <c r="AI143" s="289">
        <f t="shared" si="52"/>
        <v>0</v>
      </c>
      <c r="AK143" s="267">
        <f t="shared" si="53"/>
        <v>0</v>
      </c>
      <c r="AL143" s="234">
        <f>IF(AK143=0,0,SUMIFS('Sch A. Input'!$H34:$FJ34,'Sch A. Input'!$H$14:$FJ$14,"Recurring",'Sch A. Input'!$H$13:$FJ$13,"&lt;="&amp;$L$11,'Sch A. Input'!$H$13:$FJ$13,"&lt;="&amp;$AS$120,'Sch A. Input'!$H$13:$FJ$13,"&gt;"&amp;$AI$120))</f>
        <v>0</v>
      </c>
      <c r="AM143" s="234">
        <f>IF(AK143=0,0,SUMIFS('Sch A. Input'!$H34:$FJ34,'Sch A. Input'!$H$14:$FJ$14,"One-time",'Sch A. Input'!$H$13:$FJ$13,"&lt;="&amp;L$11,'Sch A. Input'!$H$13:$FJ$13,"&lt;="&amp;$AS$120,'Sch A. Input'!$H$13:$FJ$13,"&gt;"&amp;$AI$120))</f>
        <v>0</v>
      </c>
      <c r="AN143" s="266">
        <f t="shared" si="54"/>
        <v>0</v>
      </c>
      <c r="AO143" s="234">
        <f t="shared" si="55"/>
        <v>0</v>
      </c>
      <c r="AP143" s="234">
        <f t="shared" si="56"/>
        <v>0</v>
      </c>
      <c r="AQ143" s="293">
        <f t="shared" si="57"/>
        <v>0</v>
      </c>
      <c r="AR143" s="294">
        <f t="shared" si="58"/>
        <v>0</v>
      </c>
      <c r="AS143" s="289">
        <f t="shared" si="59"/>
        <v>0</v>
      </c>
      <c r="AT143" s="291"/>
      <c r="AW143" s="291"/>
      <c r="AX143" s="291"/>
      <c r="AY143" s="291"/>
      <c r="AZ143" s="295"/>
      <c r="CB143"/>
      <c r="CC143"/>
      <c r="CD143"/>
      <c r="CE143"/>
      <c r="CF143"/>
      <c r="CG143"/>
      <c r="CH143"/>
      <c r="CI143"/>
      <c r="CJ143"/>
      <c r="CK143"/>
      <c r="CL143"/>
      <c r="CM143"/>
      <c r="CN143"/>
      <c r="CO143"/>
      <c r="CP143"/>
      <c r="CQ143"/>
      <c r="CR143"/>
      <c r="CS143"/>
      <c r="CT143"/>
      <c r="CU143"/>
      <c r="CV143"/>
      <c r="CW143"/>
      <c r="CX143"/>
    </row>
    <row r="144" spans="2:102" s="283" customFormat="1" x14ac:dyDescent="0.25">
      <c r="B144" s="284" t="str">
        <f t="shared" si="77"/>
        <v/>
      </c>
      <c r="C144" s="292" t="str">
        <f t="shared" si="77"/>
        <v/>
      </c>
      <c r="D144" s="286" t="str">
        <f t="shared" si="77"/>
        <v/>
      </c>
      <c r="E144" s="286">
        <f t="shared" si="77"/>
        <v>43548</v>
      </c>
      <c r="F144" s="286">
        <f t="shared" si="77"/>
        <v>0</v>
      </c>
      <c r="G144" s="98">
        <f t="shared" si="32"/>
        <v>0</v>
      </c>
      <c r="H144" s="234">
        <f>IF(G144=0,0,SUMIFS('Sch A. Input'!$H35:$FJ35,'Sch A. Input'!$H$14:$FJ$14,"Recurring",'Sch A. Input'!$H$13:$FJ$13,"&lt;="&amp;$O$120,'Sch A. Input'!$H$13:$FJ$13,"&lt;="&amp;$L$11))</f>
        <v>0</v>
      </c>
      <c r="I144" s="234">
        <f>IF(G144=0,0,SUMIFS('Sch A. Input'!$H35:$FJ35,'Sch A. Input'!$H$14:$FJ$14,"One-time",'Sch A. Input'!$H$13:$FJ$13,"&lt;="&amp;$O$120,'Sch A. Input'!$H$13:$FJ$13,"&lt;="&amp;$L$11))</f>
        <v>0</v>
      </c>
      <c r="J144" s="266">
        <f t="shared" si="33"/>
        <v>0</v>
      </c>
      <c r="K144" s="234">
        <f t="shared" si="34"/>
        <v>0</v>
      </c>
      <c r="L144" s="234">
        <f t="shared" si="35"/>
        <v>0</v>
      </c>
      <c r="M144" s="293">
        <f t="shared" si="36"/>
        <v>0</v>
      </c>
      <c r="N144" s="294">
        <f t="shared" si="37"/>
        <v>0</v>
      </c>
      <c r="O144" s="289">
        <f t="shared" si="38"/>
        <v>0</v>
      </c>
      <c r="Q144" s="267">
        <f t="shared" si="39"/>
        <v>0</v>
      </c>
      <c r="R144" s="234">
        <f>IF(Q144=0,0,SUMIFS('Sch A. Input'!$H35:$FJ35,'Sch A. Input'!$H$14:$FJ$14,"Recurring",'Sch A. Input'!$H$13:$FJ$13,"&lt;="&amp;$L$11,'Sch A. Input'!$H$13:$FJ$13,"&lt;="&amp;$Y$120,'Sch A. Input'!$H$13:$FJ$13,"&gt;"&amp;$O$120))</f>
        <v>0</v>
      </c>
      <c r="S144" s="234">
        <f>IF(Q144=0,0,SUMIFS('Sch A. Input'!$H35:$FJ35,'Sch A. Input'!$H$14:$FJ$14,"One-time",'Sch A. Input'!$H$13:$FJ$13,"&lt;="&amp;$L$11,'Sch A. Input'!$H$13:$FJ$13,"&lt;="&amp;$Y$120,'Sch A. Input'!$H$13:$FJ$13,"&gt;"&amp;$O$120))</f>
        <v>0</v>
      </c>
      <c r="T144" s="266">
        <f t="shared" si="40"/>
        <v>0</v>
      </c>
      <c r="U144" s="234">
        <f t="shared" si="41"/>
        <v>0</v>
      </c>
      <c r="V144" s="234">
        <f t="shared" si="42"/>
        <v>0</v>
      </c>
      <c r="W144" s="293">
        <f t="shared" si="43"/>
        <v>0</v>
      </c>
      <c r="X144" s="294">
        <f t="shared" si="44"/>
        <v>0</v>
      </c>
      <c r="Y144" s="289">
        <f t="shared" si="45"/>
        <v>0</v>
      </c>
      <c r="Z144" s="3"/>
      <c r="AA144" s="267">
        <f t="shared" si="46"/>
        <v>0</v>
      </c>
      <c r="AB144" s="234">
        <f>IF(AA144=0,0,SUMIFS('Sch A. Input'!$H35:$FJ35,'Sch A. Input'!$H$14:$FJ$14,"Recurring",'Sch A. Input'!$H$13:$FJ$13,"&lt;="&amp;$L$11,'Sch A. Input'!$H$13:$FJ$13,"&lt;="&amp;$AI$120,'Sch A. Input'!$H$13:$FJ$13,"&gt;"&amp;$Y$120))</f>
        <v>0</v>
      </c>
      <c r="AC144" s="234">
        <f>IF(AA144=0,0,SUMIFS('Sch A. Input'!$H35:$FJ35,'Sch A. Input'!$H$14:$FJ$14,"One-time",'Sch A. Input'!$H$13:$FJ$13,"&lt;="&amp;$L$11,'Sch A. Input'!$H$13:$FJ$13,"&lt;="&amp;$AI$120,'Sch A. Input'!$H$13:$FJ$13,"&gt;"&amp;$Y$120))</f>
        <v>0</v>
      </c>
      <c r="AD144" s="266">
        <f t="shared" si="47"/>
        <v>0</v>
      </c>
      <c r="AE144" s="234">
        <f t="shared" si="48"/>
        <v>0</v>
      </c>
      <c r="AF144" s="234">
        <f t="shared" si="49"/>
        <v>0</v>
      </c>
      <c r="AG144" s="293">
        <f t="shared" si="50"/>
        <v>0</v>
      </c>
      <c r="AH144" s="294">
        <f t="shared" si="51"/>
        <v>0</v>
      </c>
      <c r="AI144" s="289">
        <f t="shared" si="52"/>
        <v>0</v>
      </c>
      <c r="AJ144" s="291"/>
      <c r="AK144" s="267">
        <f t="shared" si="53"/>
        <v>0</v>
      </c>
      <c r="AL144" s="234">
        <f>IF(AK144=0,0,SUMIFS('Sch A. Input'!$H35:$FJ35,'Sch A. Input'!$H$14:$FJ$14,"Recurring",'Sch A. Input'!$H$13:$FJ$13,"&lt;="&amp;$L$11,'Sch A. Input'!$H$13:$FJ$13,"&lt;="&amp;$AS$120,'Sch A. Input'!$H$13:$FJ$13,"&gt;"&amp;$AI$120))</f>
        <v>0</v>
      </c>
      <c r="AM144" s="234">
        <f>IF(AK144=0,0,SUMIFS('Sch A. Input'!$H35:$FJ35,'Sch A. Input'!$H$14:$FJ$14,"One-time",'Sch A. Input'!$H$13:$FJ$13,"&lt;="&amp;L$11,'Sch A. Input'!$H$13:$FJ$13,"&lt;="&amp;$AS$120,'Sch A. Input'!$H$13:$FJ$13,"&gt;"&amp;$AI$120))</f>
        <v>0</v>
      </c>
      <c r="AN144" s="266">
        <f t="shared" si="54"/>
        <v>0</v>
      </c>
      <c r="AO144" s="234">
        <f t="shared" si="55"/>
        <v>0</v>
      </c>
      <c r="AP144" s="234">
        <f t="shared" si="56"/>
        <v>0</v>
      </c>
      <c r="AQ144" s="293">
        <f t="shared" si="57"/>
        <v>0</v>
      </c>
      <c r="AR144" s="294">
        <f t="shared" si="58"/>
        <v>0</v>
      </c>
      <c r="AS144" s="289">
        <f t="shared" si="59"/>
        <v>0</v>
      </c>
      <c r="AT144" s="291"/>
      <c r="AW144" s="291"/>
      <c r="AX144" s="291"/>
      <c r="AY144" s="291"/>
      <c r="AZ144" s="295"/>
      <c r="CB144"/>
      <c r="CC144"/>
      <c r="CD144"/>
      <c r="CE144"/>
      <c r="CF144"/>
      <c r="CG144"/>
      <c r="CH144"/>
      <c r="CI144"/>
      <c r="CJ144"/>
      <c r="CK144"/>
      <c r="CL144"/>
      <c r="CM144"/>
      <c r="CN144"/>
      <c r="CO144"/>
      <c r="CP144"/>
      <c r="CQ144"/>
      <c r="CR144"/>
      <c r="CS144"/>
      <c r="CT144"/>
      <c r="CU144"/>
      <c r="CV144"/>
      <c r="CW144"/>
      <c r="CX144"/>
    </row>
    <row r="145" spans="2:102" s="283" customFormat="1" x14ac:dyDescent="0.25">
      <c r="B145" s="284" t="str">
        <f t="shared" si="77"/>
        <v/>
      </c>
      <c r="C145" s="292" t="str">
        <f t="shared" si="77"/>
        <v/>
      </c>
      <c r="D145" s="286" t="str">
        <f t="shared" si="77"/>
        <v/>
      </c>
      <c r="E145" s="286">
        <f t="shared" si="77"/>
        <v>43548</v>
      </c>
      <c r="F145" s="286">
        <f t="shared" si="77"/>
        <v>0</v>
      </c>
      <c r="G145" s="98">
        <f t="shared" si="32"/>
        <v>0</v>
      </c>
      <c r="H145" s="234">
        <f>IF(G145=0,0,SUMIFS('Sch A. Input'!$H36:$FJ36,'Sch A. Input'!$H$14:$FJ$14,"Recurring",'Sch A. Input'!$H$13:$FJ$13,"&lt;="&amp;$O$120,'Sch A. Input'!$H$13:$FJ$13,"&lt;="&amp;$L$11))</f>
        <v>0</v>
      </c>
      <c r="I145" s="234">
        <f>IF(G145=0,0,SUMIFS('Sch A. Input'!$H36:$FJ36,'Sch A. Input'!$H$14:$FJ$14,"One-time",'Sch A. Input'!$H$13:$FJ$13,"&lt;="&amp;$O$120,'Sch A. Input'!$H$13:$FJ$13,"&lt;="&amp;$L$11))</f>
        <v>0</v>
      </c>
      <c r="J145" s="266">
        <f t="shared" si="33"/>
        <v>0</v>
      </c>
      <c r="K145" s="234">
        <f t="shared" si="34"/>
        <v>0</v>
      </c>
      <c r="L145" s="234">
        <f t="shared" si="35"/>
        <v>0</v>
      </c>
      <c r="M145" s="293">
        <f t="shared" si="36"/>
        <v>0</v>
      </c>
      <c r="N145" s="294">
        <f t="shared" si="37"/>
        <v>0</v>
      </c>
      <c r="O145" s="289">
        <f t="shared" si="38"/>
        <v>0</v>
      </c>
      <c r="Q145" s="267">
        <f t="shared" si="39"/>
        <v>0</v>
      </c>
      <c r="R145" s="234">
        <f>IF(Q145=0,0,SUMIFS('Sch A. Input'!$H36:$FJ36,'Sch A. Input'!$H$14:$FJ$14,"Recurring",'Sch A. Input'!$H$13:$FJ$13,"&lt;="&amp;$L$11,'Sch A. Input'!$H$13:$FJ$13,"&lt;="&amp;$Y$120,'Sch A. Input'!$H$13:$FJ$13,"&gt;"&amp;$O$120))</f>
        <v>0</v>
      </c>
      <c r="S145" s="234">
        <f>IF(Q145=0,0,SUMIFS('Sch A. Input'!$H36:$FJ36,'Sch A. Input'!$H$14:$FJ$14,"One-time",'Sch A. Input'!$H$13:$FJ$13,"&lt;="&amp;$L$11,'Sch A. Input'!$H$13:$FJ$13,"&lt;="&amp;$Y$120,'Sch A. Input'!$H$13:$FJ$13,"&gt;"&amp;$O$120))</f>
        <v>0</v>
      </c>
      <c r="T145" s="266">
        <f t="shared" si="40"/>
        <v>0</v>
      </c>
      <c r="U145" s="234">
        <f t="shared" si="41"/>
        <v>0</v>
      </c>
      <c r="V145" s="234">
        <f t="shared" si="42"/>
        <v>0</v>
      </c>
      <c r="W145" s="293">
        <f t="shared" si="43"/>
        <v>0</v>
      </c>
      <c r="X145" s="294">
        <f t="shared" si="44"/>
        <v>0</v>
      </c>
      <c r="Y145" s="289">
        <f t="shared" si="45"/>
        <v>0</v>
      </c>
      <c r="Z145" s="3"/>
      <c r="AA145" s="267">
        <f t="shared" si="46"/>
        <v>0</v>
      </c>
      <c r="AB145" s="234">
        <f>IF(AA145=0,0,SUMIFS('Sch A. Input'!$H36:$FJ36,'Sch A. Input'!$H$14:$FJ$14,"Recurring",'Sch A. Input'!$H$13:$FJ$13,"&lt;="&amp;$L$11,'Sch A. Input'!$H$13:$FJ$13,"&lt;="&amp;$AI$120,'Sch A. Input'!$H$13:$FJ$13,"&gt;"&amp;$Y$120))</f>
        <v>0</v>
      </c>
      <c r="AC145" s="234">
        <f>IF(AA145=0,0,SUMIFS('Sch A. Input'!$H36:$FJ36,'Sch A. Input'!$H$14:$FJ$14,"One-time",'Sch A. Input'!$H$13:$FJ$13,"&lt;="&amp;$L$11,'Sch A. Input'!$H$13:$FJ$13,"&lt;="&amp;$AI$120,'Sch A. Input'!$H$13:$FJ$13,"&gt;"&amp;$Y$120))</f>
        <v>0</v>
      </c>
      <c r="AD145" s="266">
        <f t="shared" si="47"/>
        <v>0</v>
      </c>
      <c r="AE145" s="234">
        <f t="shared" si="48"/>
        <v>0</v>
      </c>
      <c r="AF145" s="234">
        <f t="shared" si="49"/>
        <v>0</v>
      </c>
      <c r="AG145" s="293">
        <f t="shared" si="50"/>
        <v>0</v>
      </c>
      <c r="AH145" s="294">
        <f t="shared" si="51"/>
        <v>0</v>
      </c>
      <c r="AI145" s="289">
        <f t="shared" si="52"/>
        <v>0</v>
      </c>
      <c r="AJ145" s="291"/>
      <c r="AK145" s="267">
        <f t="shared" si="53"/>
        <v>0</v>
      </c>
      <c r="AL145" s="234">
        <f>IF(AK145=0,0,SUMIFS('Sch A. Input'!$H36:$FJ36,'Sch A. Input'!$H$14:$FJ$14,"Recurring",'Sch A. Input'!$H$13:$FJ$13,"&lt;="&amp;$L$11,'Sch A. Input'!$H$13:$FJ$13,"&lt;="&amp;$AS$120,'Sch A. Input'!$H$13:$FJ$13,"&gt;"&amp;$AI$120))</f>
        <v>0</v>
      </c>
      <c r="AM145" s="234">
        <f>IF(AK145=0,0,SUMIFS('Sch A. Input'!$H36:$FJ36,'Sch A. Input'!$H$14:$FJ$14,"One-time",'Sch A. Input'!$H$13:$FJ$13,"&lt;="&amp;L$11,'Sch A. Input'!$H$13:$FJ$13,"&lt;="&amp;$AS$120,'Sch A. Input'!$H$13:$FJ$13,"&gt;"&amp;$AI$120))</f>
        <v>0</v>
      </c>
      <c r="AN145" s="266">
        <f t="shared" si="54"/>
        <v>0</v>
      </c>
      <c r="AO145" s="234">
        <f t="shared" si="55"/>
        <v>0</v>
      </c>
      <c r="AP145" s="234">
        <f t="shared" si="56"/>
        <v>0</v>
      </c>
      <c r="AQ145" s="293">
        <f t="shared" si="57"/>
        <v>0</v>
      </c>
      <c r="AR145" s="294">
        <f t="shared" si="58"/>
        <v>0</v>
      </c>
      <c r="AS145" s="289">
        <f t="shared" si="59"/>
        <v>0</v>
      </c>
      <c r="AT145" s="291"/>
      <c r="AW145" s="291"/>
      <c r="AX145" s="291"/>
      <c r="AY145" s="291"/>
      <c r="AZ145" s="295"/>
      <c r="CB145"/>
      <c r="CC145"/>
      <c r="CD145"/>
      <c r="CE145"/>
      <c r="CF145"/>
      <c r="CG145"/>
      <c r="CH145"/>
      <c r="CI145"/>
      <c r="CJ145"/>
      <c r="CK145"/>
      <c r="CL145"/>
      <c r="CM145"/>
      <c r="CN145"/>
      <c r="CO145"/>
      <c r="CP145"/>
      <c r="CQ145"/>
      <c r="CR145"/>
      <c r="CS145"/>
      <c r="CT145"/>
      <c r="CU145"/>
      <c r="CV145"/>
      <c r="CW145"/>
      <c r="CX145"/>
    </row>
    <row r="146" spans="2:102" s="283" customFormat="1" x14ac:dyDescent="0.25">
      <c r="B146" s="284" t="str">
        <f t="shared" si="77"/>
        <v/>
      </c>
      <c r="C146" s="292" t="str">
        <f t="shared" si="77"/>
        <v/>
      </c>
      <c r="D146" s="286" t="str">
        <f t="shared" si="77"/>
        <v/>
      </c>
      <c r="E146" s="286">
        <f t="shared" si="77"/>
        <v>43548</v>
      </c>
      <c r="F146" s="286">
        <f t="shared" si="77"/>
        <v>0</v>
      </c>
      <c r="G146" s="98">
        <f t="shared" si="32"/>
        <v>0</v>
      </c>
      <c r="H146" s="234">
        <f>IF(G146=0,0,SUMIFS('Sch A. Input'!$H37:$FJ37,'Sch A. Input'!$H$14:$FJ$14,"Recurring",'Sch A. Input'!$H$13:$FJ$13,"&lt;="&amp;$O$120,'Sch A. Input'!$H$13:$FJ$13,"&lt;="&amp;$L$11))</f>
        <v>0</v>
      </c>
      <c r="I146" s="234">
        <f>IF(G146=0,0,SUMIFS('Sch A. Input'!$H37:$FJ37,'Sch A. Input'!$H$14:$FJ$14,"One-time",'Sch A. Input'!$H$13:$FJ$13,"&lt;="&amp;$O$120,'Sch A. Input'!$H$13:$FJ$13,"&lt;="&amp;$L$11))</f>
        <v>0</v>
      </c>
      <c r="J146" s="266">
        <f t="shared" si="33"/>
        <v>0</v>
      </c>
      <c r="K146" s="234">
        <f t="shared" si="34"/>
        <v>0</v>
      </c>
      <c r="L146" s="234">
        <f t="shared" si="35"/>
        <v>0</v>
      </c>
      <c r="M146" s="293">
        <f t="shared" si="36"/>
        <v>0</v>
      </c>
      <c r="N146" s="294">
        <f t="shared" si="37"/>
        <v>0</v>
      </c>
      <c r="O146" s="289">
        <f t="shared" si="38"/>
        <v>0</v>
      </c>
      <c r="Q146" s="267">
        <f t="shared" si="39"/>
        <v>0</v>
      </c>
      <c r="R146" s="234">
        <f>IF(Q146=0,0,SUMIFS('Sch A. Input'!$H37:$FJ37,'Sch A. Input'!$H$14:$FJ$14,"Recurring",'Sch A. Input'!$H$13:$FJ$13,"&lt;="&amp;$L$11,'Sch A. Input'!$H$13:$FJ$13,"&lt;="&amp;$Y$120,'Sch A. Input'!$H$13:$FJ$13,"&gt;"&amp;$O$120))</f>
        <v>0</v>
      </c>
      <c r="S146" s="234">
        <f>IF(Q146=0,0,SUMIFS('Sch A. Input'!$H37:$FJ37,'Sch A. Input'!$H$14:$FJ$14,"One-time",'Sch A. Input'!$H$13:$FJ$13,"&lt;="&amp;$L$11,'Sch A. Input'!$H$13:$FJ$13,"&lt;="&amp;$Y$120,'Sch A. Input'!$H$13:$FJ$13,"&gt;"&amp;$O$120))</f>
        <v>0</v>
      </c>
      <c r="T146" s="266">
        <f t="shared" si="40"/>
        <v>0</v>
      </c>
      <c r="U146" s="234">
        <f t="shared" si="41"/>
        <v>0</v>
      </c>
      <c r="V146" s="234">
        <f t="shared" si="42"/>
        <v>0</v>
      </c>
      <c r="W146" s="293">
        <f t="shared" si="43"/>
        <v>0</v>
      </c>
      <c r="X146" s="294">
        <f t="shared" si="44"/>
        <v>0</v>
      </c>
      <c r="Y146" s="289">
        <f t="shared" si="45"/>
        <v>0</v>
      </c>
      <c r="Z146" s="3"/>
      <c r="AA146" s="267">
        <f t="shared" si="46"/>
        <v>0</v>
      </c>
      <c r="AB146" s="234">
        <f>IF(AA146=0,0,SUMIFS('Sch A. Input'!$H37:$FJ37,'Sch A. Input'!$H$14:$FJ$14,"Recurring",'Sch A. Input'!$H$13:$FJ$13,"&lt;="&amp;$L$11,'Sch A. Input'!$H$13:$FJ$13,"&lt;="&amp;$AI$120,'Sch A. Input'!$H$13:$FJ$13,"&gt;"&amp;$Y$120))</f>
        <v>0</v>
      </c>
      <c r="AC146" s="234">
        <f>IF(AA146=0,0,SUMIFS('Sch A. Input'!$H37:$FJ37,'Sch A. Input'!$H$14:$FJ$14,"One-time",'Sch A. Input'!$H$13:$FJ$13,"&lt;="&amp;$L$11,'Sch A. Input'!$H$13:$FJ$13,"&lt;="&amp;$AI$120,'Sch A. Input'!$H$13:$FJ$13,"&gt;"&amp;$Y$120))</f>
        <v>0</v>
      </c>
      <c r="AD146" s="266">
        <f t="shared" si="47"/>
        <v>0</v>
      </c>
      <c r="AE146" s="234">
        <f t="shared" si="48"/>
        <v>0</v>
      </c>
      <c r="AF146" s="234">
        <f t="shared" si="49"/>
        <v>0</v>
      </c>
      <c r="AG146" s="293">
        <f t="shared" si="50"/>
        <v>0</v>
      </c>
      <c r="AH146" s="294">
        <f t="shared" si="51"/>
        <v>0</v>
      </c>
      <c r="AI146" s="289">
        <f t="shared" si="52"/>
        <v>0</v>
      </c>
      <c r="AJ146" s="291"/>
      <c r="AK146" s="267">
        <f t="shared" si="53"/>
        <v>0</v>
      </c>
      <c r="AL146" s="234">
        <f>IF(AK146=0,0,SUMIFS('Sch A. Input'!$H37:$FJ37,'Sch A. Input'!$H$14:$FJ$14,"Recurring",'Sch A. Input'!$H$13:$FJ$13,"&lt;="&amp;$L$11,'Sch A. Input'!$H$13:$FJ$13,"&lt;="&amp;$AS$120,'Sch A. Input'!$H$13:$FJ$13,"&gt;"&amp;$AI$120))</f>
        <v>0</v>
      </c>
      <c r="AM146" s="234">
        <f>IF(AK146=0,0,SUMIFS('Sch A. Input'!$H37:$FJ37,'Sch A. Input'!$H$14:$FJ$14,"One-time",'Sch A. Input'!$H$13:$FJ$13,"&lt;="&amp;L$11,'Sch A. Input'!$H$13:$FJ$13,"&lt;="&amp;$AS$120,'Sch A. Input'!$H$13:$FJ$13,"&gt;"&amp;$AI$120))</f>
        <v>0</v>
      </c>
      <c r="AN146" s="266">
        <f t="shared" si="54"/>
        <v>0</v>
      </c>
      <c r="AO146" s="234">
        <f t="shared" si="55"/>
        <v>0</v>
      </c>
      <c r="AP146" s="234">
        <f t="shared" si="56"/>
        <v>0</v>
      </c>
      <c r="AQ146" s="293">
        <f t="shared" si="57"/>
        <v>0</v>
      </c>
      <c r="AR146" s="294">
        <f t="shared" si="58"/>
        <v>0</v>
      </c>
      <c r="AS146" s="289">
        <f t="shared" si="59"/>
        <v>0</v>
      </c>
      <c r="AT146" s="291"/>
      <c r="AY146" s="295"/>
      <c r="AZ146" s="295"/>
      <c r="CB146"/>
      <c r="CC146"/>
      <c r="CD146"/>
      <c r="CE146"/>
      <c r="CF146"/>
      <c r="CG146"/>
      <c r="CH146"/>
      <c r="CI146"/>
      <c r="CJ146"/>
      <c r="CK146"/>
      <c r="CL146"/>
      <c r="CM146"/>
      <c r="CN146"/>
      <c r="CO146"/>
      <c r="CP146"/>
      <c r="CQ146"/>
      <c r="CR146"/>
      <c r="CS146"/>
      <c r="CT146"/>
      <c r="CU146"/>
      <c r="CV146"/>
      <c r="CW146"/>
      <c r="CX146"/>
    </row>
    <row r="147" spans="2:102" s="283" customFormat="1" x14ac:dyDescent="0.25">
      <c r="B147" s="284" t="str">
        <f t="shared" si="77"/>
        <v/>
      </c>
      <c r="C147" s="292" t="str">
        <f t="shared" si="77"/>
        <v/>
      </c>
      <c r="D147" s="286" t="str">
        <f t="shared" si="77"/>
        <v/>
      </c>
      <c r="E147" s="286">
        <f t="shared" si="77"/>
        <v>43548</v>
      </c>
      <c r="F147" s="286">
        <f t="shared" si="77"/>
        <v>0</v>
      </c>
      <c r="G147" s="98">
        <f t="shared" si="32"/>
        <v>0</v>
      </c>
      <c r="H147" s="234">
        <f>IF(G147=0,0,SUMIFS('Sch A. Input'!$H38:$FJ38,'Sch A. Input'!$H$14:$FJ$14,"Recurring",'Sch A. Input'!$H$13:$FJ$13,"&lt;="&amp;$O$120,'Sch A. Input'!$H$13:$FJ$13,"&lt;="&amp;$L$11))</f>
        <v>0</v>
      </c>
      <c r="I147" s="234">
        <f>IF(G147=0,0,SUMIFS('Sch A. Input'!$H38:$FJ38,'Sch A. Input'!$H$14:$FJ$14,"One-time",'Sch A. Input'!$H$13:$FJ$13,"&lt;="&amp;$O$120,'Sch A. Input'!$H$13:$FJ$13,"&lt;="&amp;$L$11))</f>
        <v>0</v>
      </c>
      <c r="J147" s="266">
        <f t="shared" si="33"/>
        <v>0</v>
      </c>
      <c r="K147" s="234">
        <f t="shared" si="34"/>
        <v>0</v>
      </c>
      <c r="L147" s="234">
        <f t="shared" si="35"/>
        <v>0</v>
      </c>
      <c r="M147" s="293">
        <f t="shared" si="36"/>
        <v>0</v>
      </c>
      <c r="N147" s="294">
        <f t="shared" si="37"/>
        <v>0</v>
      </c>
      <c r="O147" s="289">
        <f t="shared" si="38"/>
        <v>0</v>
      </c>
      <c r="Q147" s="267">
        <f t="shared" si="39"/>
        <v>0</v>
      </c>
      <c r="R147" s="234">
        <f>IF(Q147=0,0,SUMIFS('Sch A. Input'!$H38:$FJ38,'Sch A. Input'!$H$14:$FJ$14,"Recurring",'Sch A. Input'!$H$13:$FJ$13,"&lt;="&amp;$L$11,'Sch A. Input'!$H$13:$FJ$13,"&lt;="&amp;$Y$120,'Sch A. Input'!$H$13:$FJ$13,"&gt;"&amp;$O$120))</f>
        <v>0</v>
      </c>
      <c r="S147" s="234">
        <f>IF(Q147=0,0,SUMIFS('Sch A. Input'!$H38:$FJ38,'Sch A. Input'!$H$14:$FJ$14,"One-time",'Sch A. Input'!$H$13:$FJ$13,"&lt;="&amp;$L$11,'Sch A. Input'!$H$13:$FJ$13,"&lt;="&amp;$Y$120,'Sch A. Input'!$H$13:$FJ$13,"&gt;"&amp;$O$120))</f>
        <v>0</v>
      </c>
      <c r="T147" s="266">
        <f t="shared" si="40"/>
        <v>0</v>
      </c>
      <c r="U147" s="234">
        <f t="shared" si="41"/>
        <v>0</v>
      </c>
      <c r="V147" s="234">
        <f t="shared" si="42"/>
        <v>0</v>
      </c>
      <c r="W147" s="293">
        <f t="shared" si="43"/>
        <v>0</v>
      </c>
      <c r="X147" s="294">
        <f t="shared" si="44"/>
        <v>0</v>
      </c>
      <c r="Y147" s="289">
        <f t="shared" si="45"/>
        <v>0</v>
      </c>
      <c r="Z147" s="290"/>
      <c r="AA147" s="267">
        <f t="shared" si="46"/>
        <v>0</v>
      </c>
      <c r="AB147" s="234">
        <f>IF(AA147=0,0,SUMIFS('Sch A. Input'!$H38:$FJ38,'Sch A. Input'!$H$14:$FJ$14,"Recurring",'Sch A. Input'!$H$13:$FJ$13,"&lt;="&amp;$L$11,'Sch A. Input'!$H$13:$FJ$13,"&lt;="&amp;$AI$120,'Sch A. Input'!$H$13:$FJ$13,"&gt;"&amp;$Y$120))</f>
        <v>0</v>
      </c>
      <c r="AC147" s="234">
        <f>IF(AA147=0,0,SUMIFS('Sch A. Input'!$H38:$FJ38,'Sch A. Input'!$H$14:$FJ$14,"One-time",'Sch A. Input'!$H$13:$FJ$13,"&lt;="&amp;$L$11,'Sch A. Input'!$H$13:$FJ$13,"&lt;="&amp;$AI$120,'Sch A. Input'!$H$13:$FJ$13,"&gt;"&amp;$Y$120))</f>
        <v>0</v>
      </c>
      <c r="AD147" s="266">
        <f t="shared" si="47"/>
        <v>0</v>
      </c>
      <c r="AE147" s="234">
        <f t="shared" si="48"/>
        <v>0</v>
      </c>
      <c r="AF147" s="234">
        <f t="shared" si="49"/>
        <v>0</v>
      </c>
      <c r="AG147" s="293">
        <f t="shared" si="50"/>
        <v>0</v>
      </c>
      <c r="AH147" s="294">
        <f t="shared" si="51"/>
        <v>0</v>
      </c>
      <c r="AI147" s="289">
        <f t="shared" si="52"/>
        <v>0</v>
      </c>
      <c r="AJ147" s="291"/>
      <c r="AK147" s="267">
        <f t="shared" si="53"/>
        <v>0</v>
      </c>
      <c r="AL147" s="234">
        <f>IF(AK147=0,0,SUMIFS('Sch A. Input'!$H38:$FJ38,'Sch A. Input'!$H$14:$FJ$14,"Recurring",'Sch A. Input'!$H$13:$FJ$13,"&lt;="&amp;$L$11,'Sch A. Input'!$H$13:$FJ$13,"&lt;="&amp;$AS$120,'Sch A. Input'!$H$13:$FJ$13,"&gt;"&amp;$AI$120))</f>
        <v>0</v>
      </c>
      <c r="AM147" s="234">
        <f>IF(AK147=0,0,SUMIFS('Sch A. Input'!$H38:$FJ38,'Sch A. Input'!$H$14:$FJ$14,"One-time",'Sch A. Input'!$H$13:$FJ$13,"&lt;="&amp;L$11,'Sch A. Input'!$H$13:$FJ$13,"&lt;="&amp;$AS$120,'Sch A. Input'!$H$13:$FJ$13,"&gt;"&amp;$AI$120))</f>
        <v>0</v>
      </c>
      <c r="AN147" s="266">
        <f t="shared" si="54"/>
        <v>0</v>
      </c>
      <c r="AO147" s="234">
        <f t="shared" si="55"/>
        <v>0</v>
      </c>
      <c r="AP147" s="234">
        <f t="shared" si="56"/>
        <v>0</v>
      </c>
      <c r="AQ147" s="293">
        <f t="shared" si="57"/>
        <v>0</v>
      </c>
      <c r="AR147" s="294">
        <f t="shared" si="58"/>
        <v>0</v>
      </c>
      <c r="AS147" s="289">
        <f t="shared" si="59"/>
        <v>0</v>
      </c>
      <c r="AT147" s="291"/>
      <c r="AY147" s="295"/>
      <c r="AZ147" s="295"/>
      <c r="CB147"/>
      <c r="CC147"/>
      <c r="CD147"/>
      <c r="CE147"/>
      <c r="CF147"/>
      <c r="CG147"/>
      <c r="CH147"/>
      <c r="CI147"/>
      <c r="CJ147"/>
      <c r="CK147"/>
      <c r="CL147"/>
      <c r="CM147"/>
      <c r="CN147"/>
      <c r="CO147"/>
      <c r="CP147"/>
      <c r="CQ147"/>
      <c r="CR147"/>
      <c r="CS147"/>
      <c r="CT147"/>
      <c r="CU147"/>
      <c r="CV147"/>
      <c r="CW147"/>
      <c r="CX147"/>
    </row>
    <row r="148" spans="2:102" s="283" customFormat="1" x14ac:dyDescent="0.25">
      <c r="B148" s="284" t="str">
        <f t="shared" si="77"/>
        <v/>
      </c>
      <c r="C148" s="292" t="str">
        <f t="shared" si="77"/>
        <v/>
      </c>
      <c r="D148" s="286" t="str">
        <f t="shared" si="77"/>
        <v/>
      </c>
      <c r="E148" s="286">
        <f t="shared" si="77"/>
        <v>43548</v>
      </c>
      <c r="F148" s="286">
        <f t="shared" si="77"/>
        <v>0</v>
      </c>
      <c r="G148" s="98">
        <f t="shared" si="32"/>
        <v>0</v>
      </c>
      <c r="H148" s="234">
        <f>IF(G148=0,0,SUMIFS('Sch A. Input'!$H39:$FJ39,'Sch A. Input'!$H$14:$FJ$14,"Recurring",'Sch A. Input'!$H$13:$FJ$13,"&lt;="&amp;$O$120,'Sch A. Input'!$H$13:$FJ$13,"&lt;="&amp;$L$11))</f>
        <v>0</v>
      </c>
      <c r="I148" s="234">
        <f>IF(G148=0,0,SUMIFS('Sch A. Input'!$H39:$FJ39,'Sch A. Input'!$H$14:$FJ$14,"One-time",'Sch A. Input'!$H$13:$FJ$13,"&lt;="&amp;$O$120,'Sch A. Input'!$H$13:$FJ$13,"&lt;="&amp;$L$11))</f>
        <v>0</v>
      </c>
      <c r="J148" s="266">
        <f t="shared" si="33"/>
        <v>0</v>
      </c>
      <c r="K148" s="234">
        <f t="shared" si="34"/>
        <v>0</v>
      </c>
      <c r="L148" s="234">
        <f t="shared" si="35"/>
        <v>0</v>
      </c>
      <c r="M148" s="293">
        <f t="shared" si="36"/>
        <v>0</v>
      </c>
      <c r="N148" s="294">
        <f t="shared" si="37"/>
        <v>0</v>
      </c>
      <c r="O148" s="289">
        <f t="shared" si="38"/>
        <v>0</v>
      </c>
      <c r="Q148" s="267">
        <f t="shared" si="39"/>
        <v>0</v>
      </c>
      <c r="R148" s="234">
        <f>IF(Q148=0,0,SUMIFS('Sch A. Input'!$H39:$FJ39,'Sch A. Input'!$H$14:$FJ$14,"Recurring",'Sch A. Input'!$H$13:$FJ$13,"&lt;="&amp;$L$11,'Sch A. Input'!$H$13:$FJ$13,"&lt;="&amp;$Y$120,'Sch A. Input'!$H$13:$FJ$13,"&gt;"&amp;$O$120))</f>
        <v>0</v>
      </c>
      <c r="S148" s="234">
        <f>IF(Q148=0,0,SUMIFS('Sch A. Input'!$H39:$FJ39,'Sch A. Input'!$H$14:$FJ$14,"One-time",'Sch A. Input'!$H$13:$FJ$13,"&lt;="&amp;$L$11,'Sch A. Input'!$H$13:$FJ$13,"&lt;="&amp;$Y$120,'Sch A. Input'!$H$13:$FJ$13,"&gt;"&amp;$O$120))</f>
        <v>0</v>
      </c>
      <c r="T148" s="266">
        <f t="shared" si="40"/>
        <v>0</v>
      </c>
      <c r="U148" s="234">
        <f t="shared" si="41"/>
        <v>0</v>
      </c>
      <c r="V148" s="234">
        <f t="shared" si="42"/>
        <v>0</v>
      </c>
      <c r="W148" s="293">
        <f t="shared" si="43"/>
        <v>0</v>
      </c>
      <c r="X148" s="294">
        <f t="shared" si="44"/>
        <v>0</v>
      </c>
      <c r="Y148" s="289">
        <f t="shared" si="45"/>
        <v>0</v>
      </c>
      <c r="Z148" s="290"/>
      <c r="AA148" s="267">
        <f t="shared" si="46"/>
        <v>0</v>
      </c>
      <c r="AB148" s="234">
        <f>IF(AA148=0,0,SUMIFS('Sch A. Input'!$H39:$FJ39,'Sch A. Input'!$H$14:$FJ$14,"Recurring",'Sch A. Input'!$H$13:$FJ$13,"&lt;="&amp;$L$11,'Sch A. Input'!$H$13:$FJ$13,"&lt;="&amp;$AI$120,'Sch A. Input'!$H$13:$FJ$13,"&gt;"&amp;$Y$120))</f>
        <v>0</v>
      </c>
      <c r="AC148" s="234">
        <f>IF(AA148=0,0,SUMIFS('Sch A. Input'!$H39:$FJ39,'Sch A. Input'!$H$14:$FJ$14,"One-time",'Sch A. Input'!$H$13:$FJ$13,"&lt;="&amp;$L$11,'Sch A. Input'!$H$13:$FJ$13,"&lt;="&amp;$AI$120,'Sch A. Input'!$H$13:$FJ$13,"&gt;"&amp;$Y$120))</f>
        <v>0</v>
      </c>
      <c r="AD148" s="266">
        <f t="shared" si="47"/>
        <v>0</v>
      </c>
      <c r="AE148" s="234">
        <f t="shared" si="48"/>
        <v>0</v>
      </c>
      <c r="AF148" s="234">
        <f t="shared" si="49"/>
        <v>0</v>
      </c>
      <c r="AG148" s="293">
        <f t="shared" si="50"/>
        <v>0</v>
      </c>
      <c r="AH148" s="294">
        <f t="shared" si="51"/>
        <v>0</v>
      </c>
      <c r="AI148" s="289">
        <f t="shared" si="52"/>
        <v>0</v>
      </c>
      <c r="AJ148" s="291"/>
      <c r="AK148" s="267">
        <f t="shared" si="53"/>
        <v>0</v>
      </c>
      <c r="AL148" s="234">
        <f>IF(AK148=0,0,SUMIFS('Sch A. Input'!$H39:$FJ39,'Sch A. Input'!$H$14:$FJ$14,"Recurring",'Sch A. Input'!$H$13:$FJ$13,"&lt;="&amp;$L$11,'Sch A. Input'!$H$13:$FJ$13,"&lt;="&amp;$AS$120,'Sch A. Input'!$H$13:$FJ$13,"&gt;"&amp;$AI$120))</f>
        <v>0</v>
      </c>
      <c r="AM148" s="234">
        <f>IF(AK148=0,0,SUMIFS('Sch A. Input'!$H39:$FJ39,'Sch A. Input'!$H$14:$FJ$14,"One-time",'Sch A. Input'!$H$13:$FJ$13,"&lt;="&amp;L$11,'Sch A. Input'!$H$13:$FJ$13,"&lt;="&amp;$AS$120,'Sch A. Input'!$H$13:$FJ$13,"&gt;"&amp;$AI$120))</f>
        <v>0</v>
      </c>
      <c r="AN148" s="266">
        <f t="shared" si="54"/>
        <v>0</v>
      </c>
      <c r="AO148" s="234">
        <f t="shared" si="55"/>
        <v>0</v>
      </c>
      <c r="AP148" s="234">
        <f t="shared" si="56"/>
        <v>0</v>
      </c>
      <c r="AQ148" s="293">
        <f t="shared" si="57"/>
        <v>0</v>
      </c>
      <c r="AR148" s="294">
        <f t="shared" si="58"/>
        <v>0</v>
      </c>
      <c r="AS148" s="289">
        <f t="shared" si="59"/>
        <v>0</v>
      </c>
      <c r="AT148" s="291"/>
      <c r="AY148" s="295"/>
      <c r="AZ148" s="295"/>
      <c r="CB148"/>
      <c r="CC148"/>
      <c r="CD148"/>
      <c r="CE148"/>
      <c r="CF148"/>
      <c r="CG148"/>
      <c r="CH148"/>
      <c r="CI148"/>
      <c r="CJ148"/>
      <c r="CK148"/>
      <c r="CL148"/>
      <c r="CM148"/>
      <c r="CN148"/>
      <c r="CO148"/>
      <c r="CP148"/>
      <c r="CQ148"/>
      <c r="CR148"/>
      <c r="CS148"/>
      <c r="CT148"/>
      <c r="CU148"/>
      <c r="CV148"/>
      <c r="CW148"/>
      <c r="CX148"/>
    </row>
    <row r="149" spans="2:102" s="283" customFormat="1" x14ac:dyDescent="0.25">
      <c r="B149" s="284" t="str">
        <f t="shared" si="77"/>
        <v/>
      </c>
      <c r="C149" s="292" t="str">
        <f t="shared" si="77"/>
        <v/>
      </c>
      <c r="D149" s="286" t="str">
        <f t="shared" si="77"/>
        <v/>
      </c>
      <c r="E149" s="286">
        <f t="shared" si="77"/>
        <v>43548</v>
      </c>
      <c r="F149" s="286">
        <f t="shared" si="77"/>
        <v>0</v>
      </c>
      <c r="G149" s="98">
        <f t="shared" si="32"/>
        <v>0</v>
      </c>
      <c r="H149" s="234">
        <f>IF(G149=0,0,SUMIFS('Sch A. Input'!$H40:$FJ40,'Sch A. Input'!$H$14:$FJ$14,"Recurring",'Sch A. Input'!$H$13:$FJ$13,"&lt;="&amp;$O$120,'Sch A. Input'!$H$13:$FJ$13,"&lt;="&amp;$L$11))</f>
        <v>0</v>
      </c>
      <c r="I149" s="234">
        <f>IF(G149=0,0,SUMIFS('Sch A. Input'!$H40:$FJ40,'Sch A. Input'!$H$14:$FJ$14,"One-time",'Sch A. Input'!$H$13:$FJ$13,"&lt;="&amp;$O$120,'Sch A. Input'!$H$13:$FJ$13,"&lt;="&amp;$L$11))</f>
        <v>0</v>
      </c>
      <c r="J149" s="266">
        <f t="shared" si="33"/>
        <v>0</v>
      </c>
      <c r="K149" s="234">
        <f t="shared" si="34"/>
        <v>0</v>
      </c>
      <c r="L149" s="234">
        <f t="shared" si="35"/>
        <v>0</v>
      </c>
      <c r="M149" s="293">
        <f t="shared" si="36"/>
        <v>0</v>
      </c>
      <c r="N149" s="294">
        <f t="shared" si="37"/>
        <v>0</v>
      </c>
      <c r="O149" s="289">
        <f t="shared" si="38"/>
        <v>0</v>
      </c>
      <c r="Q149" s="267">
        <f t="shared" si="39"/>
        <v>0</v>
      </c>
      <c r="R149" s="234">
        <f>IF(Q149=0,0,SUMIFS('Sch A. Input'!$H40:$FJ40,'Sch A. Input'!$H$14:$FJ$14,"Recurring",'Sch A. Input'!$H$13:$FJ$13,"&lt;="&amp;$L$11,'Sch A. Input'!$H$13:$FJ$13,"&lt;="&amp;$Y$120,'Sch A. Input'!$H$13:$FJ$13,"&gt;"&amp;$O$120))</f>
        <v>0</v>
      </c>
      <c r="S149" s="234">
        <f>IF(Q149=0,0,SUMIFS('Sch A. Input'!$H40:$FJ40,'Sch A. Input'!$H$14:$FJ$14,"One-time",'Sch A. Input'!$H$13:$FJ$13,"&lt;="&amp;$L$11,'Sch A. Input'!$H$13:$FJ$13,"&lt;="&amp;$Y$120,'Sch A. Input'!$H$13:$FJ$13,"&gt;"&amp;$O$120))</f>
        <v>0</v>
      </c>
      <c r="T149" s="266">
        <f t="shared" si="40"/>
        <v>0</v>
      </c>
      <c r="U149" s="234">
        <f t="shared" si="41"/>
        <v>0</v>
      </c>
      <c r="V149" s="234">
        <f t="shared" si="42"/>
        <v>0</v>
      </c>
      <c r="W149" s="293">
        <f t="shared" si="43"/>
        <v>0</v>
      </c>
      <c r="X149" s="294">
        <f t="shared" si="44"/>
        <v>0</v>
      </c>
      <c r="Y149" s="289">
        <f t="shared" si="45"/>
        <v>0</v>
      </c>
      <c r="Z149" s="290"/>
      <c r="AA149" s="267">
        <f t="shared" si="46"/>
        <v>0</v>
      </c>
      <c r="AB149" s="234">
        <f>IF(AA149=0,0,SUMIFS('Sch A. Input'!$H40:$FJ40,'Sch A. Input'!$H$14:$FJ$14,"Recurring",'Sch A. Input'!$H$13:$FJ$13,"&lt;="&amp;$L$11,'Sch A. Input'!$H$13:$FJ$13,"&lt;="&amp;$AI$120,'Sch A. Input'!$H$13:$FJ$13,"&gt;"&amp;$Y$120))</f>
        <v>0</v>
      </c>
      <c r="AC149" s="234">
        <f>IF(AA149=0,0,SUMIFS('Sch A. Input'!$H40:$FJ40,'Sch A. Input'!$H$14:$FJ$14,"One-time",'Sch A. Input'!$H$13:$FJ$13,"&lt;="&amp;$L$11,'Sch A. Input'!$H$13:$FJ$13,"&lt;="&amp;$AI$120,'Sch A. Input'!$H$13:$FJ$13,"&gt;"&amp;$Y$120))</f>
        <v>0</v>
      </c>
      <c r="AD149" s="266">
        <f t="shared" si="47"/>
        <v>0</v>
      </c>
      <c r="AE149" s="234">
        <f t="shared" si="48"/>
        <v>0</v>
      </c>
      <c r="AF149" s="234">
        <f t="shared" si="49"/>
        <v>0</v>
      </c>
      <c r="AG149" s="293">
        <f t="shared" si="50"/>
        <v>0</v>
      </c>
      <c r="AH149" s="294">
        <f t="shared" si="51"/>
        <v>0</v>
      </c>
      <c r="AI149" s="289">
        <f t="shared" si="52"/>
        <v>0</v>
      </c>
      <c r="AJ149" s="291"/>
      <c r="AK149" s="267">
        <f t="shared" si="53"/>
        <v>0</v>
      </c>
      <c r="AL149" s="234">
        <f>IF(AK149=0,0,SUMIFS('Sch A. Input'!$H40:$FJ40,'Sch A. Input'!$H$14:$FJ$14,"Recurring",'Sch A. Input'!$H$13:$FJ$13,"&lt;="&amp;$L$11,'Sch A. Input'!$H$13:$FJ$13,"&lt;="&amp;$AS$120,'Sch A. Input'!$H$13:$FJ$13,"&gt;"&amp;$AI$120))</f>
        <v>0</v>
      </c>
      <c r="AM149" s="234">
        <f>IF(AK149=0,0,SUMIFS('Sch A. Input'!$H40:$FJ40,'Sch A. Input'!$H$14:$FJ$14,"One-time",'Sch A. Input'!$H$13:$FJ$13,"&lt;="&amp;L$11,'Sch A. Input'!$H$13:$FJ$13,"&lt;="&amp;$AS$120,'Sch A. Input'!$H$13:$FJ$13,"&gt;"&amp;$AI$120))</f>
        <v>0</v>
      </c>
      <c r="AN149" s="266">
        <f t="shared" si="54"/>
        <v>0</v>
      </c>
      <c r="AO149" s="234">
        <f t="shared" si="55"/>
        <v>0</v>
      </c>
      <c r="AP149" s="234">
        <f t="shared" si="56"/>
        <v>0</v>
      </c>
      <c r="AQ149" s="293">
        <f t="shared" si="57"/>
        <v>0</v>
      </c>
      <c r="AR149" s="294">
        <f t="shared" si="58"/>
        <v>0</v>
      </c>
      <c r="AS149" s="289">
        <f t="shared" si="59"/>
        <v>0</v>
      </c>
      <c r="AT149" s="291"/>
      <c r="AY149" s="295"/>
      <c r="AZ149" s="295"/>
      <c r="CB149"/>
      <c r="CC149"/>
      <c r="CD149"/>
      <c r="CE149"/>
      <c r="CF149"/>
      <c r="CG149"/>
      <c r="CH149"/>
      <c r="CI149"/>
      <c r="CJ149"/>
      <c r="CK149"/>
      <c r="CL149"/>
      <c r="CM149"/>
      <c r="CN149"/>
      <c r="CO149"/>
      <c r="CP149"/>
      <c r="CQ149"/>
      <c r="CR149"/>
      <c r="CS149"/>
      <c r="CT149"/>
      <c r="CU149"/>
      <c r="CV149"/>
      <c r="CW149"/>
      <c r="CX149"/>
    </row>
    <row r="150" spans="2:102" s="283" customFormat="1" x14ac:dyDescent="0.25">
      <c r="B150" s="284" t="str">
        <f t="shared" si="77"/>
        <v/>
      </c>
      <c r="C150" s="292" t="str">
        <f t="shared" si="77"/>
        <v/>
      </c>
      <c r="D150" s="286" t="str">
        <f t="shared" si="77"/>
        <v/>
      </c>
      <c r="E150" s="286">
        <f t="shared" si="77"/>
        <v>43548</v>
      </c>
      <c r="F150" s="286">
        <f t="shared" si="77"/>
        <v>0</v>
      </c>
      <c r="G150" s="98">
        <f t="shared" si="32"/>
        <v>0</v>
      </c>
      <c r="H150" s="234">
        <f>IF(G150=0,0,SUMIFS('Sch A. Input'!$H41:$FJ41,'Sch A. Input'!$H$14:$FJ$14,"Recurring",'Sch A. Input'!$H$13:$FJ$13,"&lt;="&amp;$O$120,'Sch A. Input'!$H$13:$FJ$13,"&lt;="&amp;$L$11))</f>
        <v>0</v>
      </c>
      <c r="I150" s="234">
        <f>IF(G150=0,0,SUMIFS('Sch A. Input'!$H41:$FJ41,'Sch A. Input'!$H$14:$FJ$14,"One-time",'Sch A. Input'!$H$13:$FJ$13,"&lt;="&amp;$O$120,'Sch A. Input'!$H$13:$FJ$13,"&lt;="&amp;$L$11))</f>
        <v>0</v>
      </c>
      <c r="J150" s="266">
        <f t="shared" si="33"/>
        <v>0</v>
      </c>
      <c r="K150" s="234">
        <f t="shared" si="34"/>
        <v>0</v>
      </c>
      <c r="L150" s="234">
        <f t="shared" si="35"/>
        <v>0</v>
      </c>
      <c r="M150" s="293">
        <f t="shared" si="36"/>
        <v>0</v>
      </c>
      <c r="N150" s="294">
        <f t="shared" si="37"/>
        <v>0</v>
      </c>
      <c r="O150" s="289">
        <f t="shared" si="38"/>
        <v>0</v>
      </c>
      <c r="Q150" s="267">
        <f t="shared" si="39"/>
        <v>0</v>
      </c>
      <c r="R150" s="234">
        <f>IF(Q150=0,0,SUMIFS('Sch A. Input'!$H41:$FJ41,'Sch A. Input'!$H$14:$FJ$14,"Recurring",'Sch A. Input'!$H$13:$FJ$13,"&lt;="&amp;$L$11,'Sch A. Input'!$H$13:$FJ$13,"&lt;="&amp;$Y$120,'Sch A. Input'!$H$13:$FJ$13,"&gt;"&amp;$O$120))</f>
        <v>0</v>
      </c>
      <c r="S150" s="234">
        <f>IF(Q150=0,0,SUMIFS('Sch A. Input'!$H41:$FJ41,'Sch A. Input'!$H$14:$FJ$14,"One-time",'Sch A. Input'!$H$13:$FJ$13,"&lt;="&amp;$L$11,'Sch A. Input'!$H$13:$FJ$13,"&lt;="&amp;$Y$120,'Sch A. Input'!$H$13:$FJ$13,"&gt;"&amp;$O$120))</f>
        <v>0</v>
      </c>
      <c r="T150" s="266">
        <f t="shared" si="40"/>
        <v>0</v>
      </c>
      <c r="U150" s="234">
        <f t="shared" si="41"/>
        <v>0</v>
      </c>
      <c r="V150" s="234">
        <f t="shared" si="42"/>
        <v>0</v>
      </c>
      <c r="W150" s="293">
        <f t="shared" si="43"/>
        <v>0</v>
      </c>
      <c r="X150" s="294">
        <f t="shared" si="44"/>
        <v>0</v>
      </c>
      <c r="Y150" s="289">
        <f t="shared" si="45"/>
        <v>0</v>
      </c>
      <c r="Z150" s="290"/>
      <c r="AA150" s="267">
        <f t="shared" si="46"/>
        <v>0</v>
      </c>
      <c r="AB150" s="234">
        <f>IF(AA150=0,0,SUMIFS('Sch A. Input'!$H41:$FJ41,'Sch A. Input'!$H$14:$FJ$14,"Recurring",'Sch A. Input'!$H$13:$FJ$13,"&lt;="&amp;$L$11,'Sch A. Input'!$H$13:$FJ$13,"&lt;="&amp;$AI$120,'Sch A. Input'!$H$13:$FJ$13,"&gt;"&amp;$Y$120))</f>
        <v>0</v>
      </c>
      <c r="AC150" s="234">
        <f>IF(AA150=0,0,SUMIFS('Sch A. Input'!$H41:$FJ41,'Sch A. Input'!$H$14:$FJ$14,"One-time",'Sch A. Input'!$H$13:$FJ$13,"&lt;="&amp;$L$11,'Sch A. Input'!$H$13:$FJ$13,"&lt;="&amp;$AI$120,'Sch A. Input'!$H$13:$FJ$13,"&gt;"&amp;$Y$120))</f>
        <v>0</v>
      </c>
      <c r="AD150" s="266">
        <f t="shared" si="47"/>
        <v>0</v>
      </c>
      <c r="AE150" s="234">
        <f t="shared" si="48"/>
        <v>0</v>
      </c>
      <c r="AF150" s="234">
        <f t="shared" si="49"/>
        <v>0</v>
      </c>
      <c r="AG150" s="293">
        <f t="shared" si="50"/>
        <v>0</v>
      </c>
      <c r="AH150" s="294">
        <f t="shared" si="51"/>
        <v>0</v>
      </c>
      <c r="AI150" s="289">
        <f t="shared" si="52"/>
        <v>0</v>
      </c>
      <c r="AJ150" s="291"/>
      <c r="AK150" s="267">
        <f t="shared" si="53"/>
        <v>0</v>
      </c>
      <c r="AL150" s="234">
        <f>IF(AK150=0,0,SUMIFS('Sch A. Input'!$H41:$FJ41,'Sch A. Input'!$H$14:$FJ$14,"Recurring",'Sch A. Input'!$H$13:$FJ$13,"&lt;="&amp;$L$11,'Sch A. Input'!$H$13:$FJ$13,"&lt;="&amp;$AS$120,'Sch A. Input'!$H$13:$FJ$13,"&gt;"&amp;$AI$120))</f>
        <v>0</v>
      </c>
      <c r="AM150" s="234">
        <f>IF(AK150=0,0,SUMIFS('Sch A. Input'!$H41:$FJ41,'Sch A. Input'!$H$14:$FJ$14,"One-time",'Sch A. Input'!$H$13:$FJ$13,"&lt;="&amp;L$11,'Sch A. Input'!$H$13:$FJ$13,"&lt;="&amp;$AS$120,'Sch A. Input'!$H$13:$FJ$13,"&gt;"&amp;$AI$120))</f>
        <v>0</v>
      </c>
      <c r="AN150" s="266">
        <f t="shared" si="54"/>
        <v>0</v>
      </c>
      <c r="AO150" s="234">
        <f t="shared" si="55"/>
        <v>0</v>
      </c>
      <c r="AP150" s="234">
        <f t="shared" si="56"/>
        <v>0</v>
      </c>
      <c r="AQ150" s="293">
        <f t="shared" si="57"/>
        <v>0</v>
      </c>
      <c r="AR150" s="294">
        <f t="shared" si="58"/>
        <v>0</v>
      </c>
      <c r="AS150" s="289">
        <f t="shared" si="59"/>
        <v>0</v>
      </c>
      <c r="AT150" s="291"/>
      <c r="AY150" s="295"/>
      <c r="AZ150" s="295"/>
      <c r="CB150"/>
      <c r="CC150"/>
      <c r="CD150"/>
      <c r="CE150"/>
      <c r="CF150"/>
      <c r="CG150"/>
      <c r="CH150"/>
      <c r="CI150"/>
      <c r="CJ150"/>
      <c r="CK150"/>
      <c r="CL150"/>
      <c r="CM150"/>
      <c r="CN150"/>
      <c r="CO150"/>
      <c r="CP150"/>
      <c r="CQ150"/>
      <c r="CR150"/>
      <c r="CS150"/>
      <c r="CT150"/>
      <c r="CU150"/>
      <c r="CV150"/>
      <c r="CW150"/>
      <c r="CX150"/>
    </row>
    <row r="151" spans="2:102" s="283" customFormat="1" x14ac:dyDescent="0.25">
      <c r="B151" s="284" t="str">
        <f t="shared" si="77"/>
        <v/>
      </c>
      <c r="C151" s="292" t="str">
        <f t="shared" si="77"/>
        <v/>
      </c>
      <c r="D151" s="286" t="str">
        <f t="shared" si="77"/>
        <v/>
      </c>
      <c r="E151" s="286">
        <f t="shared" si="77"/>
        <v>43548</v>
      </c>
      <c r="F151" s="286">
        <f t="shared" si="77"/>
        <v>0</v>
      </c>
      <c r="G151" s="98">
        <f t="shared" si="32"/>
        <v>0</v>
      </c>
      <c r="H151" s="234">
        <f>IF(G151=0,0,SUMIFS('Sch A. Input'!$H42:$FJ42,'Sch A. Input'!$H$14:$FJ$14,"Recurring",'Sch A. Input'!$H$13:$FJ$13,"&lt;="&amp;$O$120,'Sch A. Input'!$H$13:$FJ$13,"&lt;="&amp;$L$11))</f>
        <v>0</v>
      </c>
      <c r="I151" s="234">
        <f>IF(G151=0,0,SUMIFS('Sch A. Input'!$H42:$FJ42,'Sch A. Input'!$H$14:$FJ$14,"One-time",'Sch A. Input'!$H$13:$FJ$13,"&lt;="&amp;$O$120,'Sch A. Input'!$H$13:$FJ$13,"&lt;="&amp;$L$11))</f>
        <v>0</v>
      </c>
      <c r="J151" s="266">
        <f t="shared" si="33"/>
        <v>0</v>
      </c>
      <c r="K151" s="234">
        <f t="shared" si="34"/>
        <v>0</v>
      </c>
      <c r="L151" s="234">
        <f t="shared" si="35"/>
        <v>0</v>
      </c>
      <c r="M151" s="293">
        <f t="shared" si="36"/>
        <v>0</v>
      </c>
      <c r="N151" s="294">
        <f t="shared" si="37"/>
        <v>0</v>
      </c>
      <c r="O151" s="289">
        <f t="shared" si="38"/>
        <v>0</v>
      </c>
      <c r="Q151" s="267">
        <f t="shared" si="39"/>
        <v>0</v>
      </c>
      <c r="R151" s="234">
        <f>IF(Q151=0,0,SUMIFS('Sch A. Input'!$H42:$FJ42,'Sch A. Input'!$H$14:$FJ$14,"Recurring",'Sch A. Input'!$H$13:$FJ$13,"&lt;="&amp;$L$11,'Sch A. Input'!$H$13:$FJ$13,"&lt;="&amp;$Y$120,'Sch A. Input'!$H$13:$FJ$13,"&gt;"&amp;$O$120))</f>
        <v>0</v>
      </c>
      <c r="S151" s="234">
        <f>IF(Q151=0,0,SUMIFS('Sch A. Input'!$H42:$FJ42,'Sch A. Input'!$H$14:$FJ$14,"One-time",'Sch A. Input'!$H$13:$FJ$13,"&lt;="&amp;$L$11,'Sch A. Input'!$H$13:$FJ$13,"&lt;="&amp;$Y$120,'Sch A. Input'!$H$13:$FJ$13,"&gt;"&amp;$O$120))</f>
        <v>0</v>
      </c>
      <c r="T151" s="266">
        <f t="shared" si="40"/>
        <v>0</v>
      </c>
      <c r="U151" s="234">
        <f t="shared" si="41"/>
        <v>0</v>
      </c>
      <c r="V151" s="234">
        <f t="shared" si="42"/>
        <v>0</v>
      </c>
      <c r="W151" s="293">
        <f t="shared" si="43"/>
        <v>0</v>
      </c>
      <c r="X151" s="294">
        <f t="shared" si="44"/>
        <v>0</v>
      </c>
      <c r="Y151" s="289">
        <f t="shared" si="45"/>
        <v>0</v>
      </c>
      <c r="Z151" s="290"/>
      <c r="AA151" s="267">
        <f t="shared" si="46"/>
        <v>0</v>
      </c>
      <c r="AB151" s="234">
        <f>IF(AA151=0,0,SUMIFS('Sch A. Input'!$H42:$FJ42,'Sch A. Input'!$H$14:$FJ$14,"Recurring",'Sch A. Input'!$H$13:$FJ$13,"&lt;="&amp;$L$11,'Sch A. Input'!$H$13:$FJ$13,"&lt;="&amp;$AI$120,'Sch A. Input'!$H$13:$FJ$13,"&gt;"&amp;$Y$120))</f>
        <v>0</v>
      </c>
      <c r="AC151" s="234">
        <f>IF(AA151=0,0,SUMIFS('Sch A. Input'!$H42:$FJ42,'Sch A. Input'!$H$14:$FJ$14,"One-time",'Sch A. Input'!$H$13:$FJ$13,"&lt;="&amp;$L$11,'Sch A. Input'!$H$13:$FJ$13,"&lt;="&amp;$AI$120,'Sch A. Input'!$H$13:$FJ$13,"&gt;"&amp;$Y$120))</f>
        <v>0</v>
      </c>
      <c r="AD151" s="266">
        <f t="shared" si="47"/>
        <v>0</v>
      </c>
      <c r="AE151" s="234">
        <f t="shared" si="48"/>
        <v>0</v>
      </c>
      <c r="AF151" s="234">
        <f t="shared" si="49"/>
        <v>0</v>
      </c>
      <c r="AG151" s="293">
        <f t="shared" si="50"/>
        <v>0</v>
      </c>
      <c r="AH151" s="294">
        <f t="shared" si="51"/>
        <v>0</v>
      </c>
      <c r="AI151" s="289">
        <f t="shared" si="52"/>
        <v>0</v>
      </c>
      <c r="AJ151" s="291"/>
      <c r="AK151" s="267">
        <f t="shared" si="53"/>
        <v>0</v>
      </c>
      <c r="AL151" s="234">
        <f>IF(AK151=0,0,SUMIFS('Sch A. Input'!$H42:$FJ42,'Sch A. Input'!$H$14:$FJ$14,"Recurring",'Sch A. Input'!$H$13:$FJ$13,"&lt;="&amp;$L$11,'Sch A. Input'!$H$13:$FJ$13,"&lt;="&amp;$AS$120,'Sch A. Input'!$H$13:$FJ$13,"&gt;"&amp;$AI$120))</f>
        <v>0</v>
      </c>
      <c r="AM151" s="234">
        <f>IF(AK151=0,0,SUMIFS('Sch A. Input'!$H42:$FJ42,'Sch A. Input'!$H$14:$FJ$14,"One-time",'Sch A. Input'!$H$13:$FJ$13,"&lt;="&amp;L$11,'Sch A. Input'!$H$13:$FJ$13,"&lt;="&amp;$AS$120,'Sch A. Input'!$H$13:$FJ$13,"&gt;"&amp;$AI$120))</f>
        <v>0</v>
      </c>
      <c r="AN151" s="266">
        <f t="shared" si="54"/>
        <v>0</v>
      </c>
      <c r="AO151" s="234">
        <f t="shared" si="55"/>
        <v>0</v>
      </c>
      <c r="AP151" s="234">
        <f t="shared" si="56"/>
        <v>0</v>
      </c>
      <c r="AQ151" s="293">
        <f t="shared" si="57"/>
        <v>0</v>
      </c>
      <c r="AR151" s="294">
        <f t="shared" si="58"/>
        <v>0</v>
      </c>
      <c r="AS151" s="289">
        <f t="shared" si="59"/>
        <v>0</v>
      </c>
      <c r="AT151" s="291"/>
      <c r="AY151" s="295"/>
      <c r="AZ151" s="295"/>
      <c r="CB151"/>
      <c r="CC151"/>
      <c r="CD151"/>
      <c r="CE151"/>
      <c r="CF151"/>
      <c r="CG151"/>
      <c r="CH151"/>
      <c r="CI151"/>
      <c r="CJ151"/>
      <c r="CK151"/>
      <c r="CL151"/>
      <c r="CM151"/>
      <c r="CN151"/>
      <c r="CO151"/>
      <c r="CP151"/>
      <c r="CQ151"/>
      <c r="CR151"/>
      <c r="CS151"/>
      <c r="CT151"/>
      <c r="CU151"/>
      <c r="CV151"/>
      <c r="CW151"/>
      <c r="CX151"/>
    </row>
    <row r="152" spans="2:102" s="283" customFormat="1" x14ac:dyDescent="0.25">
      <c r="B152" s="284" t="str">
        <f t="shared" si="77"/>
        <v/>
      </c>
      <c r="C152" s="292" t="str">
        <f t="shared" si="77"/>
        <v/>
      </c>
      <c r="D152" s="286" t="str">
        <f t="shared" si="77"/>
        <v/>
      </c>
      <c r="E152" s="286">
        <f t="shared" si="77"/>
        <v>43548</v>
      </c>
      <c r="F152" s="286">
        <f t="shared" si="77"/>
        <v>0</v>
      </c>
      <c r="G152" s="98">
        <f t="shared" si="32"/>
        <v>0</v>
      </c>
      <c r="H152" s="234">
        <f>IF(G152=0,0,SUMIFS('Sch A. Input'!$H43:$FJ43,'Sch A. Input'!$H$14:$FJ$14,"Recurring",'Sch A. Input'!$H$13:$FJ$13,"&lt;="&amp;$O$120,'Sch A. Input'!$H$13:$FJ$13,"&lt;="&amp;$L$11))</f>
        <v>0</v>
      </c>
      <c r="I152" s="234">
        <f>IF(G152=0,0,SUMIFS('Sch A. Input'!$H43:$FJ43,'Sch A. Input'!$H$14:$FJ$14,"One-time",'Sch A. Input'!$H$13:$FJ$13,"&lt;="&amp;$O$120,'Sch A. Input'!$H$13:$FJ$13,"&lt;="&amp;$L$11))</f>
        <v>0</v>
      </c>
      <c r="J152" s="266">
        <f t="shared" si="33"/>
        <v>0</v>
      </c>
      <c r="K152" s="234">
        <f t="shared" si="34"/>
        <v>0</v>
      </c>
      <c r="L152" s="234">
        <f t="shared" si="35"/>
        <v>0</v>
      </c>
      <c r="M152" s="293">
        <f t="shared" si="36"/>
        <v>0</v>
      </c>
      <c r="N152" s="294">
        <f t="shared" si="37"/>
        <v>0</v>
      </c>
      <c r="O152" s="289">
        <f t="shared" si="38"/>
        <v>0</v>
      </c>
      <c r="Q152" s="267">
        <f t="shared" si="39"/>
        <v>0</v>
      </c>
      <c r="R152" s="234">
        <f>IF(Q152=0,0,SUMIFS('Sch A. Input'!$H43:$FJ43,'Sch A. Input'!$H$14:$FJ$14,"Recurring",'Sch A. Input'!$H$13:$FJ$13,"&lt;="&amp;$L$11,'Sch A. Input'!$H$13:$FJ$13,"&lt;="&amp;$Y$120,'Sch A. Input'!$H$13:$FJ$13,"&gt;"&amp;$O$120))</f>
        <v>0</v>
      </c>
      <c r="S152" s="234">
        <f>IF(Q152=0,0,SUMIFS('Sch A. Input'!$H43:$FJ43,'Sch A. Input'!$H$14:$FJ$14,"One-time",'Sch A. Input'!$H$13:$FJ$13,"&lt;="&amp;$L$11,'Sch A. Input'!$H$13:$FJ$13,"&lt;="&amp;$Y$120,'Sch A. Input'!$H$13:$FJ$13,"&gt;"&amp;$O$120))</f>
        <v>0</v>
      </c>
      <c r="T152" s="266">
        <f t="shared" si="40"/>
        <v>0</v>
      </c>
      <c r="U152" s="234">
        <f t="shared" si="41"/>
        <v>0</v>
      </c>
      <c r="V152" s="234">
        <f t="shared" si="42"/>
        <v>0</v>
      </c>
      <c r="W152" s="293">
        <f t="shared" si="43"/>
        <v>0</v>
      </c>
      <c r="X152" s="294">
        <f t="shared" si="44"/>
        <v>0</v>
      </c>
      <c r="Y152" s="289">
        <f t="shared" si="45"/>
        <v>0</v>
      </c>
      <c r="Z152" s="290"/>
      <c r="AA152" s="267">
        <f t="shared" si="46"/>
        <v>0</v>
      </c>
      <c r="AB152" s="234">
        <f>IF(AA152=0,0,SUMIFS('Sch A. Input'!$H43:$FJ43,'Sch A. Input'!$H$14:$FJ$14,"Recurring",'Sch A. Input'!$H$13:$FJ$13,"&lt;="&amp;$L$11,'Sch A. Input'!$H$13:$FJ$13,"&lt;="&amp;$AI$120,'Sch A. Input'!$H$13:$FJ$13,"&gt;"&amp;$Y$120))</f>
        <v>0</v>
      </c>
      <c r="AC152" s="234">
        <f>IF(AA152=0,0,SUMIFS('Sch A. Input'!$H43:$FJ43,'Sch A. Input'!$H$14:$FJ$14,"One-time",'Sch A. Input'!$H$13:$FJ$13,"&lt;="&amp;$L$11,'Sch A. Input'!$H$13:$FJ$13,"&lt;="&amp;$AI$120,'Sch A. Input'!$H$13:$FJ$13,"&gt;"&amp;$Y$120))</f>
        <v>0</v>
      </c>
      <c r="AD152" s="266">
        <f t="shared" si="47"/>
        <v>0</v>
      </c>
      <c r="AE152" s="234">
        <f t="shared" si="48"/>
        <v>0</v>
      </c>
      <c r="AF152" s="234">
        <f t="shared" si="49"/>
        <v>0</v>
      </c>
      <c r="AG152" s="293">
        <f t="shared" si="50"/>
        <v>0</v>
      </c>
      <c r="AH152" s="294">
        <f t="shared" si="51"/>
        <v>0</v>
      </c>
      <c r="AI152" s="289">
        <f t="shared" si="52"/>
        <v>0</v>
      </c>
      <c r="AK152" s="267">
        <f t="shared" si="53"/>
        <v>0</v>
      </c>
      <c r="AL152" s="234">
        <f>IF(AK152=0,0,SUMIFS('Sch A. Input'!$H43:$FJ43,'Sch A. Input'!$H$14:$FJ$14,"Recurring",'Sch A. Input'!$H$13:$FJ$13,"&lt;="&amp;$L$11,'Sch A. Input'!$H$13:$FJ$13,"&lt;="&amp;$AS$120,'Sch A. Input'!$H$13:$FJ$13,"&gt;"&amp;$AI$120))</f>
        <v>0</v>
      </c>
      <c r="AM152" s="234">
        <f>IF(AK152=0,0,SUMIFS('Sch A. Input'!$H43:$FJ43,'Sch A. Input'!$H$14:$FJ$14,"One-time",'Sch A. Input'!$H$13:$FJ$13,"&lt;="&amp;L$11,'Sch A. Input'!$H$13:$FJ$13,"&lt;="&amp;$AS$120,'Sch A. Input'!$H$13:$FJ$13,"&gt;"&amp;$AI$120))</f>
        <v>0</v>
      </c>
      <c r="AN152" s="266">
        <f t="shared" si="54"/>
        <v>0</v>
      </c>
      <c r="AO152" s="234">
        <f t="shared" si="55"/>
        <v>0</v>
      </c>
      <c r="AP152" s="234">
        <f t="shared" si="56"/>
        <v>0</v>
      </c>
      <c r="AQ152" s="293">
        <f t="shared" si="57"/>
        <v>0</v>
      </c>
      <c r="AR152" s="294">
        <f t="shared" si="58"/>
        <v>0</v>
      </c>
      <c r="AS152" s="289">
        <f t="shared" si="59"/>
        <v>0</v>
      </c>
      <c r="AT152" s="291"/>
      <c r="AY152" s="295"/>
      <c r="AZ152" s="295"/>
      <c r="CB152"/>
      <c r="CC152"/>
      <c r="CD152"/>
      <c r="CE152"/>
      <c r="CF152"/>
      <c r="CG152"/>
      <c r="CH152"/>
      <c r="CI152"/>
      <c r="CJ152"/>
      <c r="CK152"/>
      <c r="CL152"/>
      <c r="CM152"/>
      <c r="CN152"/>
      <c r="CO152"/>
      <c r="CP152"/>
      <c r="CQ152"/>
      <c r="CR152"/>
      <c r="CS152"/>
      <c r="CT152"/>
      <c r="CU152"/>
      <c r="CV152"/>
      <c r="CW152"/>
      <c r="CX152"/>
    </row>
    <row r="153" spans="2:102" s="283" customFormat="1" x14ac:dyDescent="0.25">
      <c r="B153" s="284" t="str">
        <f t="shared" si="77"/>
        <v/>
      </c>
      <c r="C153" s="292" t="str">
        <f t="shared" si="77"/>
        <v/>
      </c>
      <c r="D153" s="286" t="str">
        <f t="shared" si="77"/>
        <v/>
      </c>
      <c r="E153" s="286">
        <f t="shared" si="77"/>
        <v>43548</v>
      </c>
      <c r="F153" s="286">
        <f t="shared" si="77"/>
        <v>0</v>
      </c>
      <c r="G153" s="98">
        <f t="shared" si="32"/>
        <v>0</v>
      </c>
      <c r="H153" s="234">
        <f>IF(G153=0,0,SUMIFS('Sch A. Input'!$H44:$FJ44,'Sch A. Input'!$H$14:$FJ$14,"Recurring",'Sch A. Input'!$H$13:$FJ$13,"&lt;="&amp;$O$120,'Sch A. Input'!$H$13:$FJ$13,"&lt;="&amp;$L$11))</f>
        <v>0</v>
      </c>
      <c r="I153" s="234">
        <f>IF(G153=0,0,SUMIFS('Sch A. Input'!$H44:$FJ44,'Sch A. Input'!$H$14:$FJ$14,"One-time",'Sch A. Input'!$H$13:$FJ$13,"&lt;="&amp;$O$120,'Sch A. Input'!$H$13:$FJ$13,"&lt;="&amp;$L$11))</f>
        <v>0</v>
      </c>
      <c r="J153" s="266">
        <f t="shared" si="33"/>
        <v>0</v>
      </c>
      <c r="K153" s="234">
        <f t="shared" si="34"/>
        <v>0</v>
      </c>
      <c r="L153" s="234">
        <f t="shared" si="35"/>
        <v>0</v>
      </c>
      <c r="M153" s="293">
        <f t="shared" si="36"/>
        <v>0</v>
      </c>
      <c r="N153" s="294">
        <f t="shared" si="37"/>
        <v>0</v>
      </c>
      <c r="O153" s="289">
        <f t="shared" si="38"/>
        <v>0</v>
      </c>
      <c r="Q153" s="267">
        <f t="shared" si="39"/>
        <v>0</v>
      </c>
      <c r="R153" s="234">
        <f>IF(Q153=0,0,SUMIFS('Sch A. Input'!$H44:$FJ44,'Sch A. Input'!$H$14:$FJ$14,"Recurring",'Sch A. Input'!$H$13:$FJ$13,"&lt;="&amp;$L$11,'Sch A. Input'!$H$13:$FJ$13,"&lt;="&amp;$Y$120,'Sch A. Input'!$H$13:$FJ$13,"&gt;"&amp;$O$120))</f>
        <v>0</v>
      </c>
      <c r="S153" s="234">
        <f>IF(Q153=0,0,SUMIFS('Sch A. Input'!$H44:$FJ44,'Sch A. Input'!$H$14:$FJ$14,"One-time",'Sch A. Input'!$H$13:$FJ$13,"&lt;="&amp;$L$11,'Sch A. Input'!$H$13:$FJ$13,"&lt;="&amp;$Y$120,'Sch A. Input'!$H$13:$FJ$13,"&gt;"&amp;$O$120))</f>
        <v>0</v>
      </c>
      <c r="T153" s="266">
        <f t="shared" si="40"/>
        <v>0</v>
      </c>
      <c r="U153" s="234">
        <f t="shared" si="41"/>
        <v>0</v>
      </c>
      <c r="V153" s="234">
        <f t="shared" si="42"/>
        <v>0</v>
      </c>
      <c r="W153" s="293">
        <f t="shared" si="43"/>
        <v>0</v>
      </c>
      <c r="X153" s="294">
        <f t="shared" si="44"/>
        <v>0</v>
      </c>
      <c r="Y153" s="289">
        <f t="shared" si="45"/>
        <v>0</v>
      </c>
      <c r="Z153" s="290"/>
      <c r="AA153" s="267">
        <f t="shared" si="46"/>
        <v>0</v>
      </c>
      <c r="AB153" s="234">
        <f>IF(AA153=0,0,SUMIFS('Sch A. Input'!$H44:$FJ44,'Sch A. Input'!$H$14:$FJ$14,"Recurring",'Sch A. Input'!$H$13:$FJ$13,"&lt;="&amp;$L$11,'Sch A. Input'!$H$13:$FJ$13,"&lt;="&amp;$AI$120,'Sch A. Input'!$H$13:$FJ$13,"&gt;"&amp;$Y$120))</f>
        <v>0</v>
      </c>
      <c r="AC153" s="234">
        <f>IF(AA153=0,0,SUMIFS('Sch A. Input'!$H44:$FJ44,'Sch A. Input'!$H$14:$FJ$14,"One-time",'Sch A. Input'!$H$13:$FJ$13,"&lt;="&amp;$L$11,'Sch A. Input'!$H$13:$FJ$13,"&lt;="&amp;$AI$120,'Sch A. Input'!$H$13:$FJ$13,"&gt;"&amp;$Y$120))</f>
        <v>0</v>
      </c>
      <c r="AD153" s="266">
        <f t="shared" si="47"/>
        <v>0</v>
      </c>
      <c r="AE153" s="234">
        <f t="shared" si="48"/>
        <v>0</v>
      </c>
      <c r="AF153" s="234">
        <f t="shared" si="49"/>
        <v>0</v>
      </c>
      <c r="AG153" s="293">
        <f t="shared" si="50"/>
        <v>0</v>
      </c>
      <c r="AH153" s="294">
        <f t="shared" si="51"/>
        <v>0</v>
      </c>
      <c r="AI153" s="289">
        <f t="shared" si="52"/>
        <v>0</v>
      </c>
      <c r="AK153" s="267">
        <f t="shared" si="53"/>
        <v>0</v>
      </c>
      <c r="AL153" s="234">
        <f>IF(AK153=0,0,SUMIFS('Sch A. Input'!$H44:$FJ44,'Sch A. Input'!$H$14:$FJ$14,"Recurring",'Sch A. Input'!$H$13:$FJ$13,"&lt;="&amp;$L$11,'Sch A. Input'!$H$13:$FJ$13,"&lt;="&amp;$AS$120,'Sch A. Input'!$H$13:$FJ$13,"&gt;"&amp;$AI$120))</f>
        <v>0</v>
      </c>
      <c r="AM153" s="234">
        <f>IF(AK153=0,0,SUMIFS('Sch A. Input'!$H44:$FJ44,'Sch A. Input'!$H$14:$FJ$14,"One-time",'Sch A. Input'!$H$13:$FJ$13,"&lt;="&amp;L$11,'Sch A. Input'!$H$13:$FJ$13,"&lt;="&amp;$AS$120,'Sch A. Input'!$H$13:$FJ$13,"&gt;"&amp;$AI$120))</f>
        <v>0</v>
      </c>
      <c r="AN153" s="266">
        <f t="shared" si="54"/>
        <v>0</v>
      </c>
      <c r="AO153" s="234">
        <f t="shared" si="55"/>
        <v>0</v>
      </c>
      <c r="AP153" s="234">
        <f t="shared" si="56"/>
        <v>0</v>
      </c>
      <c r="AQ153" s="293">
        <f t="shared" si="57"/>
        <v>0</v>
      </c>
      <c r="AR153" s="294">
        <f t="shared" si="58"/>
        <v>0</v>
      </c>
      <c r="AS153" s="289">
        <f t="shared" si="59"/>
        <v>0</v>
      </c>
      <c r="AT153" s="291"/>
      <c r="AY153" s="295"/>
      <c r="AZ153" s="295"/>
      <c r="CB153"/>
      <c r="CC153"/>
      <c r="CD153"/>
      <c r="CE153"/>
      <c r="CF153"/>
      <c r="CG153"/>
      <c r="CH153"/>
      <c r="CI153"/>
      <c r="CJ153"/>
      <c r="CK153"/>
      <c r="CL153"/>
      <c r="CM153"/>
      <c r="CN153"/>
      <c r="CO153"/>
      <c r="CP153"/>
      <c r="CQ153"/>
      <c r="CR153"/>
      <c r="CS153"/>
      <c r="CT153"/>
      <c r="CU153"/>
      <c r="CV153"/>
      <c r="CW153"/>
      <c r="CX153"/>
    </row>
    <row r="154" spans="2:102" s="283" customFormat="1" x14ac:dyDescent="0.25">
      <c r="B154" s="284" t="str">
        <f t="shared" si="77"/>
        <v/>
      </c>
      <c r="C154" s="292" t="str">
        <f t="shared" si="77"/>
        <v/>
      </c>
      <c r="D154" s="286" t="str">
        <f t="shared" si="77"/>
        <v/>
      </c>
      <c r="E154" s="286">
        <f t="shared" si="77"/>
        <v>43548</v>
      </c>
      <c r="F154" s="286">
        <f t="shared" si="77"/>
        <v>0</v>
      </c>
      <c r="G154" s="98">
        <f t="shared" si="32"/>
        <v>0</v>
      </c>
      <c r="H154" s="234">
        <f>IF(G154=0,0,SUMIFS('Sch A. Input'!$H45:$FJ45,'Sch A. Input'!$H$14:$FJ$14,"Recurring",'Sch A. Input'!$H$13:$FJ$13,"&lt;="&amp;$O$120,'Sch A. Input'!$H$13:$FJ$13,"&lt;="&amp;$L$11))</f>
        <v>0</v>
      </c>
      <c r="I154" s="234">
        <f>IF(G154=0,0,SUMIFS('Sch A. Input'!$H45:$FJ45,'Sch A. Input'!$H$14:$FJ$14,"One-time",'Sch A. Input'!$H$13:$FJ$13,"&lt;="&amp;$O$120,'Sch A. Input'!$H$13:$FJ$13,"&lt;="&amp;$L$11))</f>
        <v>0</v>
      </c>
      <c r="J154" s="266">
        <f t="shared" si="33"/>
        <v>0</v>
      </c>
      <c r="K154" s="234">
        <f t="shared" si="34"/>
        <v>0</v>
      </c>
      <c r="L154" s="234">
        <f t="shared" si="35"/>
        <v>0</v>
      </c>
      <c r="M154" s="293">
        <f t="shared" si="36"/>
        <v>0</v>
      </c>
      <c r="N154" s="294">
        <f t="shared" si="37"/>
        <v>0</v>
      </c>
      <c r="O154" s="289">
        <f t="shared" si="38"/>
        <v>0</v>
      </c>
      <c r="Q154" s="267">
        <f t="shared" si="39"/>
        <v>0</v>
      </c>
      <c r="R154" s="234">
        <f>IF(Q154=0,0,SUMIFS('Sch A. Input'!$H45:$FJ45,'Sch A. Input'!$H$14:$FJ$14,"Recurring",'Sch A. Input'!$H$13:$FJ$13,"&lt;="&amp;$L$11,'Sch A. Input'!$H$13:$FJ$13,"&lt;="&amp;$Y$120,'Sch A. Input'!$H$13:$FJ$13,"&gt;"&amp;$O$120))</f>
        <v>0</v>
      </c>
      <c r="S154" s="234">
        <f>IF(Q154=0,0,SUMIFS('Sch A. Input'!$H45:$FJ45,'Sch A. Input'!$H$14:$FJ$14,"One-time",'Sch A. Input'!$H$13:$FJ$13,"&lt;="&amp;$L$11,'Sch A. Input'!$H$13:$FJ$13,"&lt;="&amp;$Y$120,'Sch A. Input'!$H$13:$FJ$13,"&gt;"&amp;$O$120))</f>
        <v>0</v>
      </c>
      <c r="T154" s="266">
        <f t="shared" si="40"/>
        <v>0</v>
      </c>
      <c r="U154" s="234">
        <f t="shared" si="41"/>
        <v>0</v>
      </c>
      <c r="V154" s="234">
        <f t="shared" si="42"/>
        <v>0</v>
      </c>
      <c r="W154" s="293">
        <f t="shared" si="43"/>
        <v>0</v>
      </c>
      <c r="X154" s="294">
        <f t="shared" si="44"/>
        <v>0</v>
      </c>
      <c r="Y154" s="289">
        <f t="shared" si="45"/>
        <v>0</v>
      </c>
      <c r="Z154" s="290"/>
      <c r="AA154" s="267">
        <f t="shared" si="46"/>
        <v>0</v>
      </c>
      <c r="AB154" s="234">
        <f>IF(AA154=0,0,SUMIFS('Sch A. Input'!$H45:$FJ45,'Sch A. Input'!$H$14:$FJ$14,"Recurring",'Sch A. Input'!$H$13:$FJ$13,"&lt;="&amp;$L$11,'Sch A. Input'!$H$13:$FJ$13,"&lt;="&amp;$AI$120,'Sch A. Input'!$H$13:$FJ$13,"&gt;"&amp;$Y$120))</f>
        <v>0</v>
      </c>
      <c r="AC154" s="234">
        <f>IF(AA154=0,0,SUMIFS('Sch A. Input'!$H45:$FJ45,'Sch A. Input'!$H$14:$FJ$14,"One-time",'Sch A. Input'!$H$13:$FJ$13,"&lt;="&amp;$L$11,'Sch A. Input'!$H$13:$FJ$13,"&lt;="&amp;$AI$120,'Sch A. Input'!$H$13:$FJ$13,"&gt;"&amp;$Y$120))</f>
        <v>0</v>
      </c>
      <c r="AD154" s="266">
        <f t="shared" si="47"/>
        <v>0</v>
      </c>
      <c r="AE154" s="234">
        <f t="shared" si="48"/>
        <v>0</v>
      </c>
      <c r="AF154" s="234">
        <f t="shared" si="49"/>
        <v>0</v>
      </c>
      <c r="AG154" s="293">
        <f t="shared" si="50"/>
        <v>0</v>
      </c>
      <c r="AH154" s="294">
        <f t="shared" si="51"/>
        <v>0</v>
      </c>
      <c r="AI154" s="289">
        <f t="shared" si="52"/>
        <v>0</v>
      </c>
      <c r="AK154" s="267">
        <f t="shared" si="53"/>
        <v>0</v>
      </c>
      <c r="AL154" s="234">
        <f>IF(AK154=0,0,SUMIFS('Sch A. Input'!$H45:$FJ45,'Sch A. Input'!$H$14:$FJ$14,"Recurring",'Sch A. Input'!$H$13:$FJ$13,"&lt;="&amp;$L$11,'Sch A. Input'!$H$13:$FJ$13,"&lt;="&amp;$AS$120,'Sch A. Input'!$H$13:$FJ$13,"&gt;"&amp;$AI$120))</f>
        <v>0</v>
      </c>
      <c r="AM154" s="234">
        <f>IF(AK154=0,0,SUMIFS('Sch A. Input'!$H45:$FJ45,'Sch A. Input'!$H$14:$FJ$14,"One-time",'Sch A. Input'!$H$13:$FJ$13,"&lt;="&amp;L$11,'Sch A. Input'!$H$13:$FJ$13,"&lt;="&amp;$AS$120,'Sch A. Input'!$H$13:$FJ$13,"&gt;"&amp;$AI$120))</f>
        <v>0</v>
      </c>
      <c r="AN154" s="266">
        <f t="shared" si="54"/>
        <v>0</v>
      </c>
      <c r="AO154" s="234">
        <f t="shared" si="55"/>
        <v>0</v>
      </c>
      <c r="AP154" s="234">
        <f t="shared" si="56"/>
        <v>0</v>
      </c>
      <c r="AQ154" s="293">
        <f t="shared" si="57"/>
        <v>0</v>
      </c>
      <c r="AR154" s="294">
        <f t="shared" si="58"/>
        <v>0</v>
      </c>
      <c r="AS154" s="289">
        <f t="shared" si="59"/>
        <v>0</v>
      </c>
      <c r="AT154" s="291"/>
      <c r="AY154" s="295"/>
      <c r="AZ154" s="295"/>
      <c r="CB154"/>
      <c r="CC154"/>
      <c r="CD154"/>
      <c r="CE154"/>
      <c r="CF154"/>
      <c r="CG154"/>
      <c r="CH154"/>
      <c r="CI154"/>
      <c r="CJ154"/>
      <c r="CK154"/>
      <c r="CL154"/>
      <c r="CM154"/>
      <c r="CN154"/>
      <c r="CO154"/>
      <c r="CP154"/>
      <c r="CQ154"/>
      <c r="CR154"/>
      <c r="CS154"/>
      <c r="CT154"/>
      <c r="CU154"/>
      <c r="CV154"/>
      <c r="CW154"/>
      <c r="CX154"/>
    </row>
    <row r="155" spans="2:102" s="283" customFormat="1" x14ac:dyDescent="0.25">
      <c r="B155" s="284" t="str">
        <f t="shared" si="77"/>
        <v/>
      </c>
      <c r="C155" s="292" t="str">
        <f t="shared" si="77"/>
        <v/>
      </c>
      <c r="D155" s="286" t="str">
        <f t="shared" si="77"/>
        <v/>
      </c>
      <c r="E155" s="286">
        <f t="shared" si="77"/>
        <v>43548</v>
      </c>
      <c r="F155" s="286">
        <f t="shared" si="77"/>
        <v>0</v>
      </c>
      <c r="G155" s="98">
        <f t="shared" si="32"/>
        <v>0</v>
      </c>
      <c r="H155" s="234">
        <f>IF(G155=0,0,SUMIFS('Sch A. Input'!$H46:$FJ46,'Sch A. Input'!$H$14:$FJ$14,"Recurring",'Sch A. Input'!$H$13:$FJ$13,"&lt;="&amp;$O$120,'Sch A. Input'!$H$13:$FJ$13,"&lt;="&amp;$L$11))</f>
        <v>0</v>
      </c>
      <c r="I155" s="234">
        <f>IF(G155=0,0,SUMIFS('Sch A. Input'!$H46:$FJ46,'Sch A. Input'!$H$14:$FJ$14,"One-time",'Sch A. Input'!$H$13:$FJ$13,"&lt;="&amp;$O$120,'Sch A. Input'!$H$13:$FJ$13,"&lt;="&amp;$L$11))</f>
        <v>0</v>
      </c>
      <c r="J155" s="266">
        <f t="shared" si="33"/>
        <v>0</v>
      </c>
      <c r="K155" s="234">
        <f t="shared" si="34"/>
        <v>0</v>
      </c>
      <c r="L155" s="234">
        <f t="shared" si="35"/>
        <v>0</v>
      </c>
      <c r="M155" s="293">
        <f t="shared" si="36"/>
        <v>0</v>
      </c>
      <c r="N155" s="294">
        <f t="shared" si="37"/>
        <v>0</v>
      </c>
      <c r="O155" s="289">
        <f t="shared" si="38"/>
        <v>0</v>
      </c>
      <c r="Q155" s="267">
        <f t="shared" si="39"/>
        <v>0</v>
      </c>
      <c r="R155" s="234">
        <f>IF(Q155=0,0,SUMIFS('Sch A. Input'!$H46:$FJ46,'Sch A. Input'!$H$14:$FJ$14,"Recurring",'Sch A. Input'!$H$13:$FJ$13,"&lt;="&amp;$L$11,'Sch A. Input'!$H$13:$FJ$13,"&lt;="&amp;$Y$120,'Sch A. Input'!$H$13:$FJ$13,"&gt;"&amp;$O$120))</f>
        <v>0</v>
      </c>
      <c r="S155" s="234">
        <f>IF(Q155=0,0,SUMIFS('Sch A. Input'!$H46:$FJ46,'Sch A. Input'!$H$14:$FJ$14,"One-time",'Sch A. Input'!$H$13:$FJ$13,"&lt;="&amp;$L$11,'Sch A. Input'!$H$13:$FJ$13,"&lt;="&amp;$Y$120,'Sch A. Input'!$H$13:$FJ$13,"&gt;"&amp;$O$120))</f>
        <v>0</v>
      </c>
      <c r="T155" s="266">
        <f t="shared" si="40"/>
        <v>0</v>
      </c>
      <c r="U155" s="234">
        <f t="shared" si="41"/>
        <v>0</v>
      </c>
      <c r="V155" s="234">
        <f t="shared" si="42"/>
        <v>0</v>
      </c>
      <c r="W155" s="293">
        <f t="shared" si="43"/>
        <v>0</v>
      </c>
      <c r="X155" s="294">
        <f t="shared" si="44"/>
        <v>0</v>
      </c>
      <c r="Y155" s="289">
        <f t="shared" si="45"/>
        <v>0</v>
      </c>
      <c r="Z155" s="290"/>
      <c r="AA155" s="267">
        <f t="shared" si="46"/>
        <v>0</v>
      </c>
      <c r="AB155" s="234">
        <f>IF(AA155=0,0,SUMIFS('Sch A. Input'!$H46:$FJ46,'Sch A. Input'!$H$14:$FJ$14,"Recurring",'Sch A. Input'!$H$13:$FJ$13,"&lt;="&amp;$L$11,'Sch A. Input'!$H$13:$FJ$13,"&lt;="&amp;$AI$120,'Sch A. Input'!$H$13:$FJ$13,"&gt;"&amp;$Y$120))</f>
        <v>0</v>
      </c>
      <c r="AC155" s="234">
        <f>IF(AA155=0,0,SUMIFS('Sch A. Input'!$H46:$FJ46,'Sch A. Input'!$H$14:$FJ$14,"One-time",'Sch A. Input'!$H$13:$FJ$13,"&lt;="&amp;$L$11,'Sch A. Input'!$H$13:$FJ$13,"&lt;="&amp;$AI$120,'Sch A. Input'!$H$13:$FJ$13,"&gt;"&amp;$Y$120))</f>
        <v>0</v>
      </c>
      <c r="AD155" s="266">
        <f t="shared" si="47"/>
        <v>0</v>
      </c>
      <c r="AE155" s="234">
        <f t="shared" si="48"/>
        <v>0</v>
      </c>
      <c r="AF155" s="234">
        <f t="shared" si="49"/>
        <v>0</v>
      </c>
      <c r="AG155" s="293">
        <f t="shared" si="50"/>
        <v>0</v>
      </c>
      <c r="AH155" s="294">
        <f t="shared" si="51"/>
        <v>0</v>
      </c>
      <c r="AI155" s="289">
        <f t="shared" si="52"/>
        <v>0</v>
      </c>
      <c r="AK155" s="267">
        <f t="shared" si="53"/>
        <v>0</v>
      </c>
      <c r="AL155" s="234">
        <f>IF(AK155=0,0,SUMIFS('Sch A. Input'!$H46:$FJ46,'Sch A. Input'!$H$14:$FJ$14,"Recurring",'Sch A. Input'!$H$13:$FJ$13,"&lt;="&amp;$L$11,'Sch A. Input'!$H$13:$FJ$13,"&lt;="&amp;$AS$120,'Sch A. Input'!$H$13:$FJ$13,"&gt;"&amp;$AI$120))</f>
        <v>0</v>
      </c>
      <c r="AM155" s="234">
        <f>IF(AK155=0,0,SUMIFS('Sch A. Input'!$H46:$FJ46,'Sch A. Input'!$H$14:$FJ$14,"One-time",'Sch A. Input'!$H$13:$FJ$13,"&lt;="&amp;L$11,'Sch A. Input'!$H$13:$FJ$13,"&lt;="&amp;$AS$120,'Sch A. Input'!$H$13:$FJ$13,"&gt;"&amp;$AI$120))</f>
        <v>0</v>
      </c>
      <c r="AN155" s="266">
        <f t="shared" si="54"/>
        <v>0</v>
      </c>
      <c r="AO155" s="234">
        <f t="shared" si="55"/>
        <v>0</v>
      </c>
      <c r="AP155" s="234">
        <f t="shared" si="56"/>
        <v>0</v>
      </c>
      <c r="AQ155" s="293">
        <f t="shared" si="57"/>
        <v>0</v>
      </c>
      <c r="AR155" s="294">
        <f t="shared" si="58"/>
        <v>0</v>
      </c>
      <c r="AS155" s="289">
        <f t="shared" si="59"/>
        <v>0</v>
      </c>
      <c r="AT155" s="291"/>
      <c r="AY155" s="295"/>
      <c r="AZ155" s="295"/>
      <c r="CB155"/>
      <c r="CC155"/>
      <c r="CD155"/>
      <c r="CE155"/>
      <c r="CF155"/>
      <c r="CG155"/>
      <c r="CH155"/>
      <c r="CI155"/>
      <c r="CJ155"/>
      <c r="CK155"/>
      <c r="CL155"/>
      <c r="CM155"/>
      <c r="CN155"/>
      <c r="CO155"/>
      <c r="CP155"/>
      <c r="CQ155"/>
      <c r="CR155"/>
      <c r="CS155"/>
      <c r="CT155"/>
      <c r="CU155"/>
      <c r="CV155"/>
      <c r="CW155"/>
      <c r="CX155"/>
    </row>
    <row r="156" spans="2:102" s="283" customFormat="1" x14ac:dyDescent="0.25">
      <c r="B156" s="284" t="str">
        <f t="shared" si="77"/>
        <v/>
      </c>
      <c r="C156" s="292" t="str">
        <f t="shared" si="77"/>
        <v/>
      </c>
      <c r="D156" s="286" t="str">
        <f t="shared" si="77"/>
        <v/>
      </c>
      <c r="E156" s="286">
        <f t="shared" si="77"/>
        <v>43548</v>
      </c>
      <c r="F156" s="286">
        <f t="shared" si="77"/>
        <v>0</v>
      </c>
      <c r="G156" s="98">
        <f t="shared" si="32"/>
        <v>0</v>
      </c>
      <c r="H156" s="234">
        <f>IF(G156=0,0,SUMIFS('Sch A. Input'!$H47:$FJ47,'Sch A. Input'!$H$14:$FJ$14,"Recurring",'Sch A. Input'!$H$13:$FJ$13,"&lt;="&amp;$O$120,'Sch A. Input'!$H$13:$FJ$13,"&lt;="&amp;$L$11))</f>
        <v>0</v>
      </c>
      <c r="I156" s="234">
        <f>IF(G156=0,0,SUMIFS('Sch A. Input'!$H47:$FJ47,'Sch A. Input'!$H$14:$FJ$14,"One-time",'Sch A. Input'!$H$13:$FJ$13,"&lt;="&amp;$O$120,'Sch A. Input'!$H$13:$FJ$13,"&lt;="&amp;$L$11))</f>
        <v>0</v>
      </c>
      <c r="J156" s="266">
        <f t="shared" si="33"/>
        <v>0</v>
      </c>
      <c r="K156" s="234">
        <f t="shared" si="34"/>
        <v>0</v>
      </c>
      <c r="L156" s="234">
        <f t="shared" si="35"/>
        <v>0</v>
      </c>
      <c r="M156" s="293">
        <f t="shared" si="36"/>
        <v>0</v>
      </c>
      <c r="N156" s="294">
        <f t="shared" si="37"/>
        <v>0</v>
      </c>
      <c r="O156" s="289">
        <f t="shared" si="38"/>
        <v>0</v>
      </c>
      <c r="Q156" s="267">
        <f t="shared" si="39"/>
        <v>0</v>
      </c>
      <c r="R156" s="234">
        <f>IF(Q156=0,0,SUMIFS('Sch A. Input'!$H47:$FJ47,'Sch A. Input'!$H$14:$FJ$14,"Recurring",'Sch A. Input'!$H$13:$FJ$13,"&lt;="&amp;$L$11,'Sch A. Input'!$H$13:$FJ$13,"&lt;="&amp;$Y$120,'Sch A. Input'!$H$13:$FJ$13,"&gt;"&amp;$O$120))</f>
        <v>0</v>
      </c>
      <c r="S156" s="234">
        <f>IF(Q156=0,0,SUMIFS('Sch A. Input'!$H47:$FJ47,'Sch A. Input'!$H$14:$FJ$14,"One-time",'Sch A. Input'!$H$13:$FJ$13,"&lt;="&amp;$L$11,'Sch A. Input'!$H$13:$FJ$13,"&lt;="&amp;$Y$120,'Sch A. Input'!$H$13:$FJ$13,"&gt;"&amp;$O$120))</f>
        <v>0</v>
      </c>
      <c r="T156" s="266">
        <f t="shared" si="40"/>
        <v>0</v>
      </c>
      <c r="U156" s="234">
        <f t="shared" si="41"/>
        <v>0</v>
      </c>
      <c r="V156" s="234">
        <f t="shared" si="42"/>
        <v>0</v>
      </c>
      <c r="W156" s="293">
        <f t="shared" si="43"/>
        <v>0</v>
      </c>
      <c r="X156" s="294">
        <f t="shared" si="44"/>
        <v>0</v>
      </c>
      <c r="Y156" s="289">
        <f t="shared" si="45"/>
        <v>0</v>
      </c>
      <c r="Z156" s="290"/>
      <c r="AA156" s="267">
        <f t="shared" si="46"/>
        <v>0</v>
      </c>
      <c r="AB156" s="234">
        <f>IF(AA156=0,0,SUMIFS('Sch A. Input'!$H47:$FJ47,'Sch A. Input'!$H$14:$FJ$14,"Recurring",'Sch A. Input'!$H$13:$FJ$13,"&lt;="&amp;$L$11,'Sch A. Input'!$H$13:$FJ$13,"&lt;="&amp;$AI$120,'Sch A. Input'!$H$13:$FJ$13,"&gt;"&amp;$Y$120))</f>
        <v>0</v>
      </c>
      <c r="AC156" s="234">
        <f>IF(AA156=0,0,SUMIFS('Sch A. Input'!$H47:$FJ47,'Sch A. Input'!$H$14:$FJ$14,"One-time",'Sch A. Input'!$H$13:$FJ$13,"&lt;="&amp;$L$11,'Sch A. Input'!$H$13:$FJ$13,"&lt;="&amp;$AI$120,'Sch A. Input'!$H$13:$FJ$13,"&gt;"&amp;$Y$120))</f>
        <v>0</v>
      </c>
      <c r="AD156" s="266">
        <f t="shared" si="47"/>
        <v>0</v>
      </c>
      <c r="AE156" s="234">
        <f t="shared" si="48"/>
        <v>0</v>
      </c>
      <c r="AF156" s="234">
        <f t="shared" si="49"/>
        <v>0</v>
      </c>
      <c r="AG156" s="293">
        <f t="shared" si="50"/>
        <v>0</v>
      </c>
      <c r="AH156" s="294">
        <f t="shared" si="51"/>
        <v>0</v>
      </c>
      <c r="AI156" s="289">
        <f t="shared" si="52"/>
        <v>0</v>
      </c>
      <c r="AK156" s="267">
        <f t="shared" si="53"/>
        <v>0</v>
      </c>
      <c r="AL156" s="234">
        <f>IF(AK156=0,0,SUMIFS('Sch A. Input'!$H47:$FJ47,'Sch A. Input'!$H$14:$FJ$14,"Recurring",'Sch A. Input'!$H$13:$FJ$13,"&lt;="&amp;$L$11,'Sch A. Input'!$H$13:$FJ$13,"&lt;="&amp;$AS$120,'Sch A. Input'!$H$13:$FJ$13,"&gt;"&amp;$AI$120))</f>
        <v>0</v>
      </c>
      <c r="AM156" s="234">
        <f>IF(AK156=0,0,SUMIFS('Sch A. Input'!$H47:$FJ47,'Sch A. Input'!$H$14:$FJ$14,"One-time",'Sch A. Input'!$H$13:$FJ$13,"&lt;="&amp;L$11,'Sch A. Input'!$H$13:$FJ$13,"&lt;="&amp;$AS$120,'Sch A. Input'!$H$13:$FJ$13,"&gt;"&amp;$AI$120))</f>
        <v>0</v>
      </c>
      <c r="AN156" s="266">
        <f t="shared" si="54"/>
        <v>0</v>
      </c>
      <c r="AO156" s="234">
        <f t="shared" si="55"/>
        <v>0</v>
      </c>
      <c r="AP156" s="234">
        <f t="shared" si="56"/>
        <v>0</v>
      </c>
      <c r="AQ156" s="293">
        <f t="shared" si="57"/>
        <v>0</v>
      </c>
      <c r="AR156" s="294">
        <f t="shared" si="58"/>
        <v>0</v>
      </c>
      <c r="AS156" s="289">
        <f t="shared" si="59"/>
        <v>0</v>
      </c>
      <c r="AT156" s="291"/>
      <c r="AY156" s="295"/>
      <c r="AZ156" s="295"/>
      <c r="CB156"/>
      <c r="CC156"/>
      <c r="CD156"/>
      <c r="CE156"/>
      <c r="CF156"/>
      <c r="CG156"/>
      <c r="CH156"/>
      <c r="CI156"/>
      <c r="CJ156"/>
      <c r="CK156"/>
      <c r="CL156"/>
      <c r="CM156"/>
      <c r="CN156"/>
      <c r="CO156"/>
      <c r="CP156"/>
      <c r="CQ156"/>
      <c r="CR156"/>
      <c r="CS156"/>
      <c r="CT156"/>
      <c r="CU156"/>
      <c r="CV156"/>
      <c r="CW156"/>
      <c r="CX156"/>
    </row>
    <row r="157" spans="2:102" s="283" customFormat="1" x14ac:dyDescent="0.25">
      <c r="B157" s="284" t="str">
        <f t="shared" si="77"/>
        <v/>
      </c>
      <c r="C157" s="292" t="str">
        <f t="shared" si="77"/>
        <v/>
      </c>
      <c r="D157" s="286" t="str">
        <f t="shared" si="77"/>
        <v/>
      </c>
      <c r="E157" s="286">
        <f t="shared" si="77"/>
        <v>43548</v>
      </c>
      <c r="F157" s="286">
        <f t="shared" si="77"/>
        <v>0</v>
      </c>
      <c r="G157" s="98">
        <f t="shared" si="32"/>
        <v>0</v>
      </c>
      <c r="H157" s="234">
        <f>IF(G157=0,0,SUMIFS('Sch A. Input'!$H48:$FJ48,'Sch A. Input'!$H$14:$FJ$14,"Recurring",'Sch A. Input'!$H$13:$FJ$13,"&lt;="&amp;$O$120,'Sch A. Input'!$H$13:$FJ$13,"&lt;="&amp;$L$11))</f>
        <v>0</v>
      </c>
      <c r="I157" s="234">
        <f>IF(G157=0,0,SUMIFS('Sch A. Input'!$H48:$FJ48,'Sch A. Input'!$H$14:$FJ$14,"One-time",'Sch A. Input'!$H$13:$FJ$13,"&lt;="&amp;$O$120,'Sch A. Input'!$H$13:$FJ$13,"&lt;="&amp;$L$11))</f>
        <v>0</v>
      </c>
      <c r="J157" s="266">
        <f t="shared" si="33"/>
        <v>0</v>
      </c>
      <c r="K157" s="234">
        <f t="shared" si="34"/>
        <v>0</v>
      </c>
      <c r="L157" s="234">
        <f t="shared" si="35"/>
        <v>0</v>
      </c>
      <c r="M157" s="293">
        <f t="shared" si="36"/>
        <v>0</v>
      </c>
      <c r="N157" s="294">
        <f t="shared" si="37"/>
        <v>0</v>
      </c>
      <c r="O157" s="289">
        <f t="shared" si="38"/>
        <v>0</v>
      </c>
      <c r="Q157" s="267">
        <f t="shared" si="39"/>
        <v>0</v>
      </c>
      <c r="R157" s="234">
        <f>IF(Q157=0,0,SUMIFS('Sch A. Input'!$H48:$FJ48,'Sch A. Input'!$H$14:$FJ$14,"Recurring",'Sch A. Input'!$H$13:$FJ$13,"&lt;="&amp;$L$11,'Sch A. Input'!$H$13:$FJ$13,"&lt;="&amp;$Y$120,'Sch A. Input'!$H$13:$FJ$13,"&gt;"&amp;$O$120))</f>
        <v>0</v>
      </c>
      <c r="S157" s="234">
        <f>IF(Q157=0,0,SUMIFS('Sch A. Input'!$H48:$FJ48,'Sch A. Input'!$H$14:$FJ$14,"One-time",'Sch A. Input'!$H$13:$FJ$13,"&lt;="&amp;$L$11,'Sch A. Input'!$H$13:$FJ$13,"&lt;="&amp;$Y$120,'Sch A. Input'!$H$13:$FJ$13,"&gt;"&amp;$O$120))</f>
        <v>0</v>
      </c>
      <c r="T157" s="266">
        <f t="shared" si="40"/>
        <v>0</v>
      </c>
      <c r="U157" s="234">
        <f t="shared" si="41"/>
        <v>0</v>
      </c>
      <c r="V157" s="234">
        <f t="shared" si="42"/>
        <v>0</v>
      </c>
      <c r="W157" s="293">
        <f t="shared" si="43"/>
        <v>0</v>
      </c>
      <c r="X157" s="294">
        <f t="shared" si="44"/>
        <v>0</v>
      </c>
      <c r="Y157" s="289">
        <f t="shared" si="45"/>
        <v>0</v>
      </c>
      <c r="Z157" s="290"/>
      <c r="AA157" s="267">
        <f t="shared" si="46"/>
        <v>0</v>
      </c>
      <c r="AB157" s="234">
        <f>IF(AA157=0,0,SUMIFS('Sch A. Input'!$H48:$FJ48,'Sch A. Input'!$H$14:$FJ$14,"Recurring",'Sch A. Input'!$H$13:$FJ$13,"&lt;="&amp;$L$11,'Sch A. Input'!$H$13:$FJ$13,"&lt;="&amp;$AI$120,'Sch A. Input'!$H$13:$FJ$13,"&gt;"&amp;$Y$120))</f>
        <v>0</v>
      </c>
      <c r="AC157" s="234">
        <f>IF(AA157=0,0,SUMIFS('Sch A. Input'!$H48:$FJ48,'Sch A. Input'!$H$14:$FJ$14,"One-time",'Sch A. Input'!$H$13:$FJ$13,"&lt;="&amp;$L$11,'Sch A. Input'!$H$13:$FJ$13,"&lt;="&amp;$AI$120,'Sch A. Input'!$H$13:$FJ$13,"&gt;"&amp;$Y$120))</f>
        <v>0</v>
      </c>
      <c r="AD157" s="266">
        <f t="shared" si="47"/>
        <v>0</v>
      </c>
      <c r="AE157" s="234">
        <f t="shared" si="48"/>
        <v>0</v>
      </c>
      <c r="AF157" s="234">
        <f t="shared" si="49"/>
        <v>0</v>
      </c>
      <c r="AG157" s="293">
        <f t="shared" si="50"/>
        <v>0</v>
      </c>
      <c r="AH157" s="294">
        <f t="shared" si="51"/>
        <v>0</v>
      </c>
      <c r="AI157" s="289">
        <f t="shared" si="52"/>
        <v>0</v>
      </c>
      <c r="AK157" s="267">
        <f t="shared" si="53"/>
        <v>0</v>
      </c>
      <c r="AL157" s="234">
        <f>IF(AK157=0,0,SUMIFS('Sch A. Input'!$H48:$FJ48,'Sch A. Input'!$H$14:$FJ$14,"Recurring",'Sch A. Input'!$H$13:$FJ$13,"&lt;="&amp;$L$11,'Sch A. Input'!$H$13:$FJ$13,"&lt;="&amp;$AS$120,'Sch A. Input'!$H$13:$FJ$13,"&gt;"&amp;$AI$120))</f>
        <v>0</v>
      </c>
      <c r="AM157" s="234">
        <f>IF(AK157=0,0,SUMIFS('Sch A. Input'!$H48:$FJ48,'Sch A. Input'!$H$14:$FJ$14,"One-time",'Sch A. Input'!$H$13:$FJ$13,"&lt;="&amp;L$11,'Sch A. Input'!$H$13:$FJ$13,"&lt;="&amp;$AS$120,'Sch A. Input'!$H$13:$FJ$13,"&gt;"&amp;$AI$120))</f>
        <v>0</v>
      </c>
      <c r="AN157" s="266">
        <f t="shared" si="54"/>
        <v>0</v>
      </c>
      <c r="AO157" s="234">
        <f t="shared" si="55"/>
        <v>0</v>
      </c>
      <c r="AP157" s="234">
        <f t="shared" si="56"/>
        <v>0</v>
      </c>
      <c r="AQ157" s="293">
        <f t="shared" si="57"/>
        <v>0</v>
      </c>
      <c r="AR157" s="294">
        <f t="shared" si="58"/>
        <v>0</v>
      </c>
      <c r="AS157" s="289">
        <f t="shared" si="59"/>
        <v>0</v>
      </c>
      <c r="AT157" s="291"/>
      <c r="AY157" s="295"/>
      <c r="AZ157" s="295"/>
      <c r="CB157"/>
      <c r="CC157"/>
      <c r="CD157"/>
      <c r="CE157"/>
      <c r="CF157"/>
      <c r="CG157"/>
      <c r="CH157"/>
      <c r="CI157"/>
      <c r="CJ157"/>
      <c r="CK157"/>
      <c r="CL157"/>
      <c r="CM157"/>
      <c r="CN157"/>
      <c r="CO157"/>
      <c r="CP157"/>
      <c r="CQ157"/>
      <c r="CR157"/>
      <c r="CS157"/>
      <c r="CT157"/>
      <c r="CU157"/>
      <c r="CV157"/>
      <c r="CW157"/>
      <c r="CX157"/>
    </row>
    <row r="158" spans="2:102" s="283" customFormat="1" x14ac:dyDescent="0.25">
      <c r="B158" s="284" t="str">
        <f t="shared" si="77"/>
        <v/>
      </c>
      <c r="C158" s="292" t="str">
        <f t="shared" si="77"/>
        <v/>
      </c>
      <c r="D158" s="286" t="str">
        <f t="shared" si="77"/>
        <v/>
      </c>
      <c r="E158" s="286">
        <f t="shared" si="77"/>
        <v>43548</v>
      </c>
      <c r="F158" s="286">
        <f t="shared" si="77"/>
        <v>0</v>
      </c>
      <c r="G158" s="98">
        <f t="shared" si="32"/>
        <v>0</v>
      </c>
      <c r="H158" s="234">
        <f>IF(G158=0,0,SUMIFS('Sch A. Input'!$H49:$FJ49,'Sch A. Input'!$H$14:$FJ$14,"Recurring",'Sch A. Input'!$H$13:$FJ$13,"&lt;="&amp;$O$120,'Sch A. Input'!$H$13:$FJ$13,"&lt;="&amp;$L$11))</f>
        <v>0</v>
      </c>
      <c r="I158" s="234">
        <f>IF(G158=0,0,SUMIFS('Sch A. Input'!$H49:$FJ49,'Sch A. Input'!$H$14:$FJ$14,"One-time",'Sch A. Input'!$H$13:$FJ$13,"&lt;="&amp;$O$120,'Sch A. Input'!$H$13:$FJ$13,"&lt;="&amp;$L$11))</f>
        <v>0</v>
      </c>
      <c r="J158" s="266">
        <f t="shared" si="33"/>
        <v>0</v>
      </c>
      <c r="K158" s="234">
        <f t="shared" si="34"/>
        <v>0</v>
      </c>
      <c r="L158" s="234">
        <f t="shared" si="35"/>
        <v>0</v>
      </c>
      <c r="M158" s="293">
        <f t="shared" si="36"/>
        <v>0</v>
      </c>
      <c r="N158" s="294">
        <f t="shared" si="37"/>
        <v>0</v>
      </c>
      <c r="O158" s="289">
        <f t="shared" si="38"/>
        <v>0</v>
      </c>
      <c r="Q158" s="267">
        <f t="shared" si="39"/>
        <v>0</v>
      </c>
      <c r="R158" s="234">
        <f>IF(Q158=0,0,SUMIFS('Sch A. Input'!$H49:$FJ49,'Sch A. Input'!$H$14:$FJ$14,"Recurring",'Sch A. Input'!$H$13:$FJ$13,"&lt;="&amp;$L$11,'Sch A. Input'!$H$13:$FJ$13,"&lt;="&amp;$Y$120,'Sch A. Input'!$H$13:$FJ$13,"&gt;"&amp;$O$120))</f>
        <v>0</v>
      </c>
      <c r="S158" s="234">
        <f>IF(Q158=0,0,SUMIFS('Sch A. Input'!$H49:$FJ49,'Sch A. Input'!$H$14:$FJ$14,"One-time",'Sch A. Input'!$H$13:$FJ$13,"&lt;="&amp;$L$11,'Sch A. Input'!$H$13:$FJ$13,"&lt;="&amp;$Y$120,'Sch A. Input'!$H$13:$FJ$13,"&gt;"&amp;$O$120))</f>
        <v>0</v>
      </c>
      <c r="T158" s="266">
        <f t="shared" si="40"/>
        <v>0</v>
      </c>
      <c r="U158" s="234">
        <f t="shared" si="41"/>
        <v>0</v>
      </c>
      <c r="V158" s="234">
        <f t="shared" si="42"/>
        <v>0</v>
      </c>
      <c r="W158" s="293">
        <f t="shared" si="43"/>
        <v>0</v>
      </c>
      <c r="X158" s="294">
        <f t="shared" si="44"/>
        <v>0</v>
      </c>
      <c r="Y158" s="289">
        <f t="shared" si="45"/>
        <v>0</v>
      </c>
      <c r="Z158" s="290"/>
      <c r="AA158" s="267">
        <f t="shared" si="46"/>
        <v>0</v>
      </c>
      <c r="AB158" s="234">
        <f>IF(AA158=0,0,SUMIFS('Sch A. Input'!$H49:$FJ49,'Sch A. Input'!$H$14:$FJ$14,"Recurring",'Sch A. Input'!$H$13:$FJ$13,"&lt;="&amp;$L$11,'Sch A. Input'!$H$13:$FJ$13,"&lt;="&amp;$AI$120,'Sch A. Input'!$H$13:$FJ$13,"&gt;"&amp;$Y$120))</f>
        <v>0</v>
      </c>
      <c r="AC158" s="234">
        <f>IF(AA158=0,0,SUMIFS('Sch A. Input'!$H49:$FJ49,'Sch A. Input'!$H$14:$FJ$14,"One-time",'Sch A. Input'!$H$13:$FJ$13,"&lt;="&amp;$L$11,'Sch A. Input'!$H$13:$FJ$13,"&lt;="&amp;$AI$120,'Sch A. Input'!$H$13:$FJ$13,"&gt;"&amp;$Y$120))</f>
        <v>0</v>
      </c>
      <c r="AD158" s="266">
        <f t="shared" si="47"/>
        <v>0</v>
      </c>
      <c r="AE158" s="234">
        <f t="shared" si="48"/>
        <v>0</v>
      </c>
      <c r="AF158" s="234">
        <f t="shared" si="49"/>
        <v>0</v>
      </c>
      <c r="AG158" s="293">
        <f t="shared" si="50"/>
        <v>0</v>
      </c>
      <c r="AH158" s="294">
        <f t="shared" si="51"/>
        <v>0</v>
      </c>
      <c r="AI158" s="289">
        <f t="shared" si="52"/>
        <v>0</v>
      </c>
      <c r="AK158" s="267">
        <f t="shared" si="53"/>
        <v>0</v>
      </c>
      <c r="AL158" s="234">
        <f>IF(AK158=0,0,SUMIFS('Sch A. Input'!$H49:$FJ49,'Sch A. Input'!$H$14:$FJ$14,"Recurring",'Sch A. Input'!$H$13:$FJ$13,"&lt;="&amp;$L$11,'Sch A. Input'!$H$13:$FJ$13,"&lt;="&amp;$AS$120,'Sch A. Input'!$H$13:$FJ$13,"&gt;"&amp;$AI$120))</f>
        <v>0</v>
      </c>
      <c r="AM158" s="234">
        <f>IF(AK158=0,0,SUMIFS('Sch A. Input'!$H49:$FJ49,'Sch A. Input'!$H$14:$FJ$14,"One-time",'Sch A. Input'!$H$13:$FJ$13,"&lt;="&amp;L$11,'Sch A. Input'!$H$13:$FJ$13,"&lt;="&amp;$AS$120,'Sch A. Input'!$H$13:$FJ$13,"&gt;"&amp;$AI$120))</f>
        <v>0</v>
      </c>
      <c r="AN158" s="266">
        <f t="shared" si="54"/>
        <v>0</v>
      </c>
      <c r="AO158" s="234">
        <f t="shared" si="55"/>
        <v>0</v>
      </c>
      <c r="AP158" s="234">
        <f t="shared" si="56"/>
        <v>0</v>
      </c>
      <c r="AQ158" s="293">
        <f t="shared" si="57"/>
        <v>0</v>
      </c>
      <c r="AR158" s="294">
        <f t="shared" si="58"/>
        <v>0</v>
      </c>
      <c r="AS158" s="289">
        <f t="shared" si="59"/>
        <v>0</v>
      </c>
      <c r="AT158" s="291"/>
      <c r="AY158" s="295"/>
      <c r="AZ158" s="295"/>
      <c r="CB158"/>
      <c r="CC158"/>
      <c r="CD158"/>
      <c r="CE158"/>
      <c r="CF158"/>
      <c r="CG158"/>
      <c r="CH158"/>
      <c r="CI158"/>
      <c r="CJ158"/>
      <c r="CK158"/>
      <c r="CL158"/>
      <c r="CM158"/>
      <c r="CN158"/>
      <c r="CO158"/>
      <c r="CP158"/>
      <c r="CQ158"/>
      <c r="CR158"/>
      <c r="CS158"/>
      <c r="CT158"/>
      <c r="CU158"/>
      <c r="CV158"/>
      <c r="CW158"/>
      <c r="CX158"/>
    </row>
    <row r="159" spans="2:102" s="283" customFormat="1" x14ac:dyDescent="0.25">
      <c r="B159" s="284" t="str">
        <f t="shared" si="77"/>
        <v/>
      </c>
      <c r="C159" s="292" t="str">
        <f t="shared" si="77"/>
        <v/>
      </c>
      <c r="D159" s="286" t="str">
        <f t="shared" si="77"/>
        <v/>
      </c>
      <c r="E159" s="286">
        <f t="shared" si="77"/>
        <v>43548</v>
      </c>
      <c r="F159" s="286">
        <f t="shared" si="77"/>
        <v>0</v>
      </c>
      <c r="G159" s="98">
        <f t="shared" si="32"/>
        <v>0</v>
      </c>
      <c r="H159" s="234">
        <f>IF(G159=0,0,SUMIFS('Sch A. Input'!$H50:$FJ50,'Sch A. Input'!$H$14:$FJ$14,"Recurring",'Sch A. Input'!$H$13:$FJ$13,"&lt;="&amp;$O$120,'Sch A. Input'!$H$13:$FJ$13,"&lt;="&amp;$L$11))</f>
        <v>0</v>
      </c>
      <c r="I159" s="234">
        <f>IF(G159=0,0,SUMIFS('Sch A. Input'!$H50:$FJ50,'Sch A. Input'!$H$14:$FJ$14,"One-time",'Sch A. Input'!$H$13:$FJ$13,"&lt;="&amp;$O$120,'Sch A. Input'!$H$13:$FJ$13,"&lt;="&amp;$L$11))</f>
        <v>0</v>
      </c>
      <c r="J159" s="266">
        <f t="shared" si="33"/>
        <v>0</v>
      </c>
      <c r="K159" s="234">
        <f t="shared" si="34"/>
        <v>0</v>
      </c>
      <c r="L159" s="234">
        <f t="shared" si="35"/>
        <v>0</v>
      </c>
      <c r="M159" s="293">
        <f t="shared" si="36"/>
        <v>0</v>
      </c>
      <c r="N159" s="294">
        <f t="shared" si="37"/>
        <v>0</v>
      </c>
      <c r="O159" s="289">
        <f t="shared" si="38"/>
        <v>0</v>
      </c>
      <c r="Q159" s="267">
        <f t="shared" si="39"/>
        <v>0</v>
      </c>
      <c r="R159" s="234">
        <f>IF(Q159=0,0,SUMIFS('Sch A. Input'!$H50:$FJ50,'Sch A. Input'!$H$14:$FJ$14,"Recurring",'Sch A. Input'!$H$13:$FJ$13,"&lt;="&amp;$L$11,'Sch A. Input'!$H$13:$FJ$13,"&lt;="&amp;$Y$120,'Sch A. Input'!$H$13:$FJ$13,"&gt;"&amp;$O$120))</f>
        <v>0</v>
      </c>
      <c r="S159" s="234">
        <f>IF(Q159=0,0,SUMIFS('Sch A. Input'!$H50:$FJ50,'Sch A. Input'!$H$14:$FJ$14,"One-time",'Sch A. Input'!$H$13:$FJ$13,"&lt;="&amp;$L$11,'Sch A. Input'!$H$13:$FJ$13,"&lt;="&amp;$Y$120,'Sch A. Input'!$H$13:$FJ$13,"&gt;"&amp;$O$120))</f>
        <v>0</v>
      </c>
      <c r="T159" s="266">
        <f t="shared" si="40"/>
        <v>0</v>
      </c>
      <c r="U159" s="234">
        <f t="shared" si="41"/>
        <v>0</v>
      </c>
      <c r="V159" s="234">
        <f t="shared" si="42"/>
        <v>0</v>
      </c>
      <c r="W159" s="293">
        <f t="shared" si="43"/>
        <v>0</v>
      </c>
      <c r="X159" s="294">
        <f t="shared" si="44"/>
        <v>0</v>
      </c>
      <c r="Y159" s="289">
        <f t="shared" si="45"/>
        <v>0</v>
      </c>
      <c r="Z159" s="290"/>
      <c r="AA159" s="267">
        <f t="shared" si="46"/>
        <v>0</v>
      </c>
      <c r="AB159" s="234">
        <f>IF(AA159=0,0,SUMIFS('Sch A. Input'!$H50:$FJ50,'Sch A. Input'!$H$14:$FJ$14,"Recurring",'Sch A. Input'!$H$13:$FJ$13,"&lt;="&amp;$L$11,'Sch A. Input'!$H$13:$FJ$13,"&lt;="&amp;$AI$120,'Sch A. Input'!$H$13:$FJ$13,"&gt;"&amp;$Y$120))</f>
        <v>0</v>
      </c>
      <c r="AC159" s="234">
        <f>IF(AA159=0,0,SUMIFS('Sch A. Input'!$H50:$FJ50,'Sch A. Input'!$H$14:$FJ$14,"One-time",'Sch A. Input'!$H$13:$FJ$13,"&lt;="&amp;$L$11,'Sch A. Input'!$H$13:$FJ$13,"&lt;="&amp;$AI$120,'Sch A. Input'!$H$13:$FJ$13,"&gt;"&amp;$Y$120))</f>
        <v>0</v>
      </c>
      <c r="AD159" s="266">
        <f t="shared" si="47"/>
        <v>0</v>
      </c>
      <c r="AE159" s="234">
        <f t="shared" si="48"/>
        <v>0</v>
      </c>
      <c r="AF159" s="234">
        <f t="shared" si="49"/>
        <v>0</v>
      </c>
      <c r="AG159" s="293">
        <f t="shared" si="50"/>
        <v>0</v>
      </c>
      <c r="AH159" s="294">
        <f t="shared" si="51"/>
        <v>0</v>
      </c>
      <c r="AI159" s="289">
        <f t="shared" si="52"/>
        <v>0</v>
      </c>
      <c r="AK159" s="267">
        <f t="shared" si="53"/>
        <v>0</v>
      </c>
      <c r="AL159" s="234">
        <f>IF(AK159=0,0,SUMIFS('Sch A. Input'!$H50:$FJ50,'Sch A. Input'!$H$14:$FJ$14,"Recurring",'Sch A. Input'!$H$13:$FJ$13,"&lt;="&amp;$L$11,'Sch A. Input'!$H$13:$FJ$13,"&lt;="&amp;$AS$120,'Sch A. Input'!$H$13:$FJ$13,"&gt;"&amp;$AI$120))</f>
        <v>0</v>
      </c>
      <c r="AM159" s="234">
        <f>IF(AK159=0,0,SUMIFS('Sch A. Input'!$H50:$FJ50,'Sch A. Input'!$H$14:$FJ$14,"One-time",'Sch A. Input'!$H$13:$FJ$13,"&lt;="&amp;L$11,'Sch A. Input'!$H$13:$FJ$13,"&lt;="&amp;$AS$120,'Sch A. Input'!$H$13:$FJ$13,"&gt;"&amp;$AI$120))</f>
        <v>0</v>
      </c>
      <c r="AN159" s="266">
        <f t="shared" si="54"/>
        <v>0</v>
      </c>
      <c r="AO159" s="234">
        <f t="shared" si="55"/>
        <v>0</v>
      </c>
      <c r="AP159" s="234">
        <f t="shared" si="56"/>
        <v>0</v>
      </c>
      <c r="AQ159" s="293">
        <f t="shared" si="57"/>
        <v>0</v>
      </c>
      <c r="AR159" s="294">
        <f t="shared" si="58"/>
        <v>0</v>
      </c>
      <c r="AS159" s="289">
        <f t="shared" si="59"/>
        <v>0</v>
      </c>
      <c r="AT159" s="291"/>
      <c r="AY159" s="295"/>
      <c r="AZ159" s="295"/>
      <c r="CB159"/>
      <c r="CC159"/>
      <c r="CD159"/>
      <c r="CE159"/>
      <c r="CF159"/>
      <c r="CG159"/>
      <c r="CH159"/>
      <c r="CI159"/>
      <c r="CJ159"/>
      <c r="CK159"/>
      <c r="CL159"/>
      <c r="CM159"/>
      <c r="CN159"/>
      <c r="CO159"/>
      <c r="CP159"/>
      <c r="CQ159"/>
      <c r="CR159"/>
      <c r="CS159"/>
      <c r="CT159"/>
      <c r="CU159"/>
      <c r="CV159"/>
      <c r="CW159"/>
      <c r="CX159"/>
    </row>
    <row r="160" spans="2:102" s="283" customFormat="1" x14ac:dyDescent="0.25">
      <c r="B160" s="284" t="str">
        <f t="shared" si="77"/>
        <v/>
      </c>
      <c r="C160" s="292" t="str">
        <f t="shared" si="77"/>
        <v/>
      </c>
      <c r="D160" s="286" t="str">
        <f t="shared" si="77"/>
        <v/>
      </c>
      <c r="E160" s="286">
        <f t="shared" si="77"/>
        <v>43548</v>
      </c>
      <c r="F160" s="286">
        <f t="shared" si="77"/>
        <v>0</v>
      </c>
      <c r="G160" s="98">
        <f t="shared" si="32"/>
        <v>0</v>
      </c>
      <c r="H160" s="234">
        <f>IF(G160=0,0,SUMIFS('Sch A. Input'!$H51:$FJ51,'Sch A. Input'!$H$14:$FJ$14,"Recurring",'Sch A. Input'!$H$13:$FJ$13,"&lt;="&amp;$O$120,'Sch A. Input'!$H$13:$FJ$13,"&lt;="&amp;$L$11))</f>
        <v>0</v>
      </c>
      <c r="I160" s="234">
        <f>IF(G160=0,0,SUMIFS('Sch A. Input'!$H51:$FJ51,'Sch A. Input'!$H$14:$FJ$14,"One-time",'Sch A. Input'!$H$13:$FJ$13,"&lt;="&amp;$O$120,'Sch A. Input'!$H$13:$FJ$13,"&lt;="&amp;$L$11))</f>
        <v>0</v>
      </c>
      <c r="J160" s="266">
        <f t="shared" si="33"/>
        <v>0</v>
      </c>
      <c r="K160" s="234">
        <f t="shared" si="34"/>
        <v>0</v>
      </c>
      <c r="L160" s="234">
        <f t="shared" si="35"/>
        <v>0</v>
      </c>
      <c r="M160" s="293">
        <f t="shared" si="36"/>
        <v>0</v>
      </c>
      <c r="N160" s="294">
        <f t="shared" si="37"/>
        <v>0</v>
      </c>
      <c r="O160" s="289">
        <f t="shared" si="38"/>
        <v>0</v>
      </c>
      <c r="Q160" s="267">
        <f t="shared" si="39"/>
        <v>0</v>
      </c>
      <c r="R160" s="234">
        <f>IF(Q160=0,0,SUMIFS('Sch A. Input'!$H51:$FJ51,'Sch A. Input'!$H$14:$FJ$14,"Recurring",'Sch A. Input'!$H$13:$FJ$13,"&lt;="&amp;$L$11,'Sch A. Input'!$H$13:$FJ$13,"&lt;="&amp;$Y$120,'Sch A. Input'!$H$13:$FJ$13,"&gt;"&amp;$O$120))</f>
        <v>0</v>
      </c>
      <c r="S160" s="234">
        <f>IF(Q160=0,0,SUMIFS('Sch A. Input'!$H51:$FJ51,'Sch A. Input'!$H$14:$FJ$14,"One-time",'Sch A. Input'!$H$13:$FJ$13,"&lt;="&amp;$L$11,'Sch A. Input'!$H$13:$FJ$13,"&lt;="&amp;$Y$120,'Sch A. Input'!$H$13:$FJ$13,"&gt;"&amp;$O$120))</f>
        <v>0</v>
      </c>
      <c r="T160" s="266">
        <f t="shared" si="40"/>
        <v>0</v>
      </c>
      <c r="U160" s="234">
        <f t="shared" si="41"/>
        <v>0</v>
      </c>
      <c r="V160" s="234">
        <f t="shared" si="42"/>
        <v>0</v>
      </c>
      <c r="W160" s="293">
        <f t="shared" si="43"/>
        <v>0</v>
      </c>
      <c r="X160" s="294">
        <f t="shared" si="44"/>
        <v>0</v>
      </c>
      <c r="Y160" s="289">
        <f t="shared" si="45"/>
        <v>0</v>
      </c>
      <c r="Z160" s="290"/>
      <c r="AA160" s="267">
        <f t="shared" si="46"/>
        <v>0</v>
      </c>
      <c r="AB160" s="234">
        <f>IF(AA160=0,0,SUMIFS('Sch A. Input'!$H51:$FJ51,'Sch A. Input'!$H$14:$FJ$14,"Recurring",'Sch A. Input'!$H$13:$FJ$13,"&lt;="&amp;$L$11,'Sch A. Input'!$H$13:$FJ$13,"&lt;="&amp;$AI$120,'Sch A. Input'!$H$13:$FJ$13,"&gt;"&amp;$Y$120))</f>
        <v>0</v>
      </c>
      <c r="AC160" s="234">
        <f>IF(AA160=0,0,SUMIFS('Sch A. Input'!$H51:$FJ51,'Sch A. Input'!$H$14:$FJ$14,"One-time",'Sch A. Input'!$H$13:$FJ$13,"&lt;="&amp;$L$11,'Sch A. Input'!$H$13:$FJ$13,"&lt;="&amp;$AI$120,'Sch A. Input'!$H$13:$FJ$13,"&gt;"&amp;$Y$120))</f>
        <v>0</v>
      </c>
      <c r="AD160" s="266">
        <f t="shared" si="47"/>
        <v>0</v>
      </c>
      <c r="AE160" s="234">
        <f t="shared" si="48"/>
        <v>0</v>
      </c>
      <c r="AF160" s="234">
        <f t="shared" si="49"/>
        <v>0</v>
      </c>
      <c r="AG160" s="293">
        <f t="shared" si="50"/>
        <v>0</v>
      </c>
      <c r="AH160" s="294">
        <f t="shared" si="51"/>
        <v>0</v>
      </c>
      <c r="AI160" s="289">
        <f t="shared" si="52"/>
        <v>0</v>
      </c>
      <c r="AK160" s="267">
        <f t="shared" si="53"/>
        <v>0</v>
      </c>
      <c r="AL160" s="234">
        <f>IF(AK160=0,0,SUMIFS('Sch A. Input'!$H51:$FJ51,'Sch A. Input'!$H$14:$FJ$14,"Recurring",'Sch A. Input'!$H$13:$FJ$13,"&lt;="&amp;$L$11,'Sch A. Input'!$H$13:$FJ$13,"&lt;="&amp;$AS$120,'Sch A. Input'!$H$13:$FJ$13,"&gt;"&amp;$AI$120))</f>
        <v>0</v>
      </c>
      <c r="AM160" s="234">
        <f>IF(AK160=0,0,SUMIFS('Sch A. Input'!$H51:$FJ51,'Sch A. Input'!$H$14:$FJ$14,"One-time",'Sch A. Input'!$H$13:$FJ$13,"&lt;="&amp;L$11,'Sch A. Input'!$H$13:$FJ$13,"&lt;="&amp;$AS$120,'Sch A. Input'!$H$13:$FJ$13,"&gt;"&amp;$AI$120))</f>
        <v>0</v>
      </c>
      <c r="AN160" s="266">
        <f t="shared" si="54"/>
        <v>0</v>
      </c>
      <c r="AO160" s="234">
        <f t="shared" si="55"/>
        <v>0</v>
      </c>
      <c r="AP160" s="234">
        <f t="shared" si="56"/>
        <v>0</v>
      </c>
      <c r="AQ160" s="293">
        <f t="shared" si="57"/>
        <v>0</v>
      </c>
      <c r="AR160" s="294">
        <f t="shared" si="58"/>
        <v>0</v>
      </c>
      <c r="AS160" s="289">
        <f t="shared" si="59"/>
        <v>0</v>
      </c>
      <c r="AT160" s="291"/>
      <c r="AY160" s="295"/>
      <c r="AZ160" s="295"/>
      <c r="CB160"/>
      <c r="CC160"/>
      <c r="CD160"/>
      <c r="CE160"/>
      <c r="CF160"/>
      <c r="CG160"/>
      <c r="CH160"/>
      <c r="CI160"/>
      <c r="CJ160"/>
      <c r="CK160"/>
      <c r="CL160"/>
      <c r="CM160"/>
      <c r="CN160"/>
      <c r="CO160"/>
      <c r="CP160"/>
      <c r="CQ160"/>
      <c r="CR160"/>
      <c r="CS160"/>
      <c r="CT160"/>
      <c r="CU160"/>
      <c r="CV160"/>
      <c r="CW160"/>
      <c r="CX160"/>
    </row>
    <row r="161" spans="2:102" s="283" customFormat="1" x14ac:dyDescent="0.25">
      <c r="B161" s="284" t="str">
        <f t="shared" si="77"/>
        <v/>
      </c>
      <c r="C161" s="292" t="str">
        <f t="shared" si="77"/>
        <v/>
      </c>
      <c r="D161" s="286" t="str">
        <f t="shared" si="77"/>
        <v/>
      </c>
      <c r="E161" s="286">
        <f t="shared" si="77"/>
        <v>43548</v>
      </c>
      <c r="F161" s="286">
        <f t="shared" si="77"/>
        <v>0</v>
      </c>
      <c r="G161" s="98">
        <f t="shared" si="32"/>
        <v>0</v>
      </c>
      <c r="H161" s="234">
        <f>IF(G161=0,0,SUMIFS('Sch A. Input'!$H52:$FJ52,'Sch A. Input'!$H$14:$FJ$14,"Recurring",'Sch A. Input'!$H$13:$FJ$13,"&lt;="&amp;$O$120,'Sch A. Input'!$H$13:$FJ$13,"&lt;="&amp;$L$11))</f>
        <v>0</v>
      </c>
      <c r="I161" s="234">
        <f>IF(G161=0,0,SUMIFS('Sch A. Input'!$H52:$FJ52,'Sch A. Input'!$H$14:$FJ$14,"One-time",'Sch A. Input'!$H$13:$FJ$13,"&lt;="&amp;$O$120,'Sch A. Input'!$H$13:$FJ$13,"&lt;="&amp;$L$11))</f>
        <v>0</v>
      </c>
      <c r="J161" s="266">
        <f t="shared" si="33"/>
        <v>0</v>
      </c>
      <c r="K161" s="234">
        <f t="shared" si="34"/>
        <v>0</v>
      </c>
      <c r="L161" s="234">
        <f t="shared" si="35"/>
        <v>0</v>
      </c>
      <c r="M161" s="293">
        <f t="shared" si="36"/>
        <v>0</v>
      </c>
      <c r="N161" s="294">
        <f t="shared" si="37"/>
        <v>0</v>
      </c>
      <c r="O161" s="289">
        <f t="shared" si="38"/>
        <v>0</v>
      </c>
      <c r="Q161" s="267">
        <f t="shared" si="39"/>
        <v>0</v>
      </c>
      <c r="R161" s="234">
        <f>IF(Q161=0,0,SUMIFS('Sch A. Input'!$H52:$FJ52,'Sch A. Input'!$H$14:$FJ$14,"Recurring",'Sch A. Input'!$H$13:$FJ$13,"&lt;="&amp;$L$11,'Sch A. Input'!$H$13:$FJ$13,"&lt;="&amp;$Y$120,'Sch A. Input'!$H$13:$FJ$13,"&gt;"&amp;$O$120))</f>
        <v>0</v>
      </c>
      <c r="S161" s="234">
        <f>IF(Q161=0,0,SUMIFS('Sch A. Input'!$H52:$FJ52,'Sch A. Input'!$H$14:$FJ$14,"One-time",'Sch A. Input'!$H$13:$FJ$13,"&lt;="&amp;$L$11,'Sch A. Input'!$H$13:$FJ$13,"&lt;="&amp;$Y$120,'Sch A. Input'!$H$13:$FJ$13,"&gt;"&amp;$O$120))</f>
        <v>0</v>
      </c>
      <c r="T161" s="266">
        <f t="shared" si="40"/>
        <v>0</v>
      </c>
      <c r="U161" s="234">
        <f t="shared" si="41"/>
        <v>0</v>
      </c>
      <c r="V161" s="234">
        <f t="shared" si="42"/>
        <v>0</v>
      </c>
      <c r="W161" s="293">
        <f t="shared" si="43"/>
        <v>0</v>
      </c>
      <c r="X161" s="294">
        <f t="shared" si="44"/>
        <v>0</v>
      </c>
      <c r="Y161" s="289">
        <f t="shared" si="45"/>
        <v>0</v>
      </c>
      <c r="Z161" s="290"/>
      <c r="AA161" s="267">
        <f t="shared" si="46"/>
        <v>0</v>
      </c>
      <c r="AB161" s="234">
        <f>IF(AA161=0,0,SUMIFS('Sch A. Input'!$H52:$FJ52,'Sch A. Input'!$H$14:$FJ$14,"Recurring",'Sch A. Input'!$H$13:$FJ$13,"&lt;="&amp;$L$11,'Sch A. Input'!$H$13:$FJ$13,"&lt;="&amp;$AI$120,'Sch A. Input'!$H$13:$FJ$13,"&gt;"&amp;$Y$120))</f>
        <v>0</v>
      </c>
      <c r="AC161" s="234">
        <f>IF(AA161=0,0,SUMIFS('Sch A. Input'!$H52:$FJ52,'Sch A. Input'!$H$14:$FJ$14,"One-time",'Sch A. Input'!$H$13:$FJ$13,"&lt;="&amp;$L$11,'Sch A. Input'!$H$13:$FJ$13,"&lt;="&amp;$AI$120,'Sch A. Input'!$H$13:$FJ$13,"&gt;"&amp;$Y$120))</f>
        <v>0</v>
      </c>
      <c r="AD161" s="266">
        <f t="shared" si="47"/>
        <v>0</v>
      </c>
      <c r="AE161" s="234">
        <f t="shared" si="48"/>
        <v>0</v>
      </c>
      <c r="AF161" s="234">
        <f t="shared" si="49"/>
        <v>0</v>
      </c>
      <c r="AG161" s="293">
        <f t="shared" si="50"/>
        <v>0</v>
      </c>
      <c r="AH161" s="294">
        <f t="shared" si="51"/>
        <v>0</v>
      </c>
      <c r="AI161" s="289">
        <f t="shared" si="52"/>
        <v>0</v>
      </c>
      <c r="AK161" s="267">
        <f t="shared" si="53"/>
        <v>0</v>
      </c>
      <c r="AL161" s="234">
        <f>IF(AK161=0,0,SUMIFS('Sch A. Input'!$H52:$FJ52,'Sch A. Input'!$H$14:$FJ$14,"Recurring",'Sch A. Input'!$H$13:$FJ$13,"&lt;="&amp;$L$11,'Sch A. Input'!$H$13:$FJ$13,"&lt;="&amp;$AS$120,'Sch A. Input'!$H$13:$FJ$13,"&gt;"&amp;$AI$120))</f>
        <v>0</v>
      </c>
      <c r="AM161" s="234">
        <f>IF(AK161=0,0,SUMIFS('Sch A. Input'!$H52:$FJ52,'Sch A. Input'!$H$14:$FJ$14,"One-time",'Sch A. Input'!$H$13:$FJ$13,"&lt;="&amp;L$11,'Sch A. Input'!$H$13:$FJ$13,"&lt;="&amp;$AS$120,'Sch A. Input'!$H$13:$FJ$13,"&gt;"&amp;$AI$120))</f>
        <v>0</v>
      </c>
      <c r="AN161" s="266">
        <f t="shared" si="54"/>
        <v>0</v>
      </c>
      <c r="AO161" s="234">
        <f t="shared" si="55"/>
        <v>0</v>
      </c>
      <c r="AP161" s="234">
        <f t="shared" si="56"/>
        <v>0</v>
      </c>
      <c r="AQ161" s="293">
        <f t="shared" si="57"/>
        <v>0</v>
      </c>
      <c r="AR161" s="294">
        <f t="shared" si="58"/>
        <v>0</v>
      </c>
      <c r="AS161" s="289">
        <f t="shared" si="59"/>
        <v>0</v>
      </c>
      <c r="AT161" s="291"/>
      <c r="AY161" s="295"/>
      <c r="AZ161" s="295"/>
      <c r="CB161"/>
      <c r="CC161"/>
      <c r="CD161"/>
      <c r="CE161"/>
      <c r="CF161"/>
      <c r="CG161"/>
      <c r="CH161"/>
      <c r="CI161"/>
      <c r="CJ161"/>
      <c r="CK161"/>
      <c r="CL161"/>
      <c r="CM161"/>
      <c r="CN161"/>
      <c r="CO161"/>
      <c r="CP161"/>
      <c r="CQ161"/>
      <c r="CR161"/>
      <c r="CS161"/>
      <c r="CT161"/>
      <c r="CU161"/>
      <c r="CV161"/>
      <c r="CW161"/>
      <c r="CX161"/>
    </row>
    <row r="162" spans="2:102" s="283" customFormat="1" x14ac:dyDescent="0.25">
      <c r="B162" s="284" t="str">
        <f t="shared" si="77"/>
        <v/>
      </c>
      <c r="C162" s="292" t="str">
        <f t="shared" si="77"/>
        <v/>
      </c>
      <c r="D162" s="286" t="str">
        <f t="shared" si="77"/>
        <v/>
      </c>
      <c r="E162" s="286">
        <f t="shared" si="77"/>
        <v>43548</v>
      </c>
      <c r="F162" s="286">
        <f t="shared" si="77"/>
        <v>0</v>
      </c>
      <c r="G162" s="98">
        <f t="shared" si="32"/>
        <v>0</v>
      </c>
      <c r="H162" s="234">
        <f>IF(G162=0,0,SUMIFS('Sch A. Input'!$H53:$FJ53,'Sch A. Input'!$H$14:$FJ$14,"Recurring",'Sch A. Input'!$H$13:$FJ$13,"&lt;="&amp;$O$120,'Sch A. Input'!$H$13:$FJ$13,"&lt;="&amp;$L$11))</f>
        <v>0</v>
      </c>
      <c r="I162" s="234">
        <f>IF(G162=0,0,SUMIFS('Sch A. Input'!$H53:$FJ53,'Sch A. Input'!$H$14:$FJ$14,"One-time",'Sch A. Input'!$H$13:$FJ$13,"&lt;="&amp;$O$120,'Sch A. Input'!$H$13:$FJ$13,"&lt;="&amp;$L$11))</f>
        <v>0</v>
      </c>
      <c r="J162" s="266">
        <f t="shared" si="33"/>
        <v>0</v>
      </c>
      <c r="K162" s="234">
        <f t="shared" si="34"/>
        <v>0</v>
      </c>
      <c r="L162" s="234">
        <f t="shared" si="35"/>
        <v>0</v>
      </c>
      <c r="M162" s="293">
        <f t="shared" si="36"/>
        <v>0</v>
      </c>
      <c r="N162" s="294">
        <f t="shared" si="37"/>
        <v>0</v>
      </c>
      <c r="O162" s="289">
        <f t="shared" si="38"/>
        <v>0</v>
      </c>
      <c r="Q162" s="267">
        <f t="shared" si="39"/>
        <v>0</v>
      </c>
      <c r="R162" s="234">
        <f>IF(Q162=0,0,SUMIFS('Sch A. Input'!$H53:$FJ53,'Sch A. Input'!$H$14:$FJ$14,"Recurring",'Sch A. Input'!$H$13:$FJ$13,"&lt;="&amp;$L$11,'Sch A. Input'!$H$13:$FJ$13,"&lt;="&amp;$Y$120,'Sch A. Input'!$H$13:$FJ$13,"&gt;"&amp;$O$120))</f>
        <v>0</v>
      </c>
      <c r="S162" s="234">
        <f>IF(Q162=0,0,SUMIFS('Sch A. Input'!$H53:$FJ53,'Sch A. Input'!$H$14:$FJ$14,"One-time",'Sch A. Input'!$H$13:$FJ$13,"&lt;="&amp;$L$11,'Sch A. Input'!$H$13:$FJ$13,"&lt;="&amp;$Y$120,'Sch A. Input'!$H$13:$FJ$13,"&gt;"&amp;$O$120))</f>
        <v>0</v>
      </c>
      <c r="T162" s="266">
        <f t="shared" si="40"/>
        <v>0</v>
      </c>
      <c r="U162" s="234">
        <f t="shared" si="41"/>
        <v>0</v>
      </c>
      <c r="V162" s="234">
        <f t="shared" si="42"/>
        <v>0</v>
      </c>
      <c r="W162" s="293">
        <f t="shared" si="43"/>
        <v>0</v>
      </c>
      <c r="X162" s="294">
        <f t="shared" si="44"/>
        <v>0</v>
      </c>
      <c r="Y162" s="289">
        <f t="shared" si="45"/>
        <v>0</v>
      </c>
      <c r="Z162" s="290"/>
      <c r="AA162" s="267">
        <f t="shared" si="46"/>
        <v>0</v>
      </c>
      <c r="AB162" s="234">
        <f>IF(AA162=0,0,SUMIFS('Sch A. Input'!$H53:$FJ53,'Sch A. Input'!$H$14:$FJ$14,"Recurring",'Sch A. Input'!$H$13:$FJ$13,"&lt;="&amp;$L$11,'Sch A. Input'!$H$13:$FJ$13,"&lt;="&amp;$AI$120,'Sch A. Input'!$H$13:$FJ$13,"&gt;"&amp;$Y$120))</f>
        <v>0</v>
      </c>
      <c r="AC162" s="234">
        <f>IF(AA162=0,0,SUMIFS('Sch A. Input'!$H53:$FJ53,'Sch A. Input'!$H$14:$FJ$14,"One-time",'Sch A. Input'!$H$13:$FJ$13,"&lt;="&amp;$L$11,'Sch A. Input'!$H$13:$FJ$13,"&lt;="&amp;$AI$120,'Sch A. Input'!$H$13:$FJ$13,"&gt;"&amp;$Y$120))</f>
        <v>0</v>
      </c>
      <c r="AD162" s="266">
        <f t="shared" si="47"/>
        <v>0</v>
      </c>
      <c r="AE162" s="234">
        <f t="shared" si="48"/>
        <v>0</v>
      </c>
      <c r="AF162" s="234">
        <f t="shared" si="49"/>
        <v>0</v>
      </c>
      <c r="AG162" s="293">
        <f t="shared" si="50"/>
        <v>0</v>
      </c>
      <c r="AH162" s="294">
        <f t="shared" si="51"/>
        <v>0</v>
      </c>
      <c r="AI162" s="289">
        <f t="shared" si="52"/>
        <v>0</v>
      </c>
      <c r="AK162" s="267">
        <f t="shared" si="53"/>
        <v>0</v>
      </c>
      <c r="AL162" s="234">
        <f>IF(AK162=0,0,SUMIFS('Sch A. Input'!$H53:$FJ53,'Sch A. Input'!$H$14:$FJ$14,"Recurring",'Sch A. Input'!$H$13:$FJ$13,"&lt;="&amp;$L$11,'Sch A. Input'!$H$13:$FJ$13,"&lt;="&amp;$AS$120,'Sch A. Input'!$H$13:$FJ$13,"&gt;"&amp;$AI$120))</f>
        <v>0</v>
      </c>
      <c r="AM162" s="234">
        <f>IF(AK162=0,0,SUMIFS('Sch A. Input'!$H53:$FJ53,'Sch A. Input'!$H$14:$FJ$14,"One-time",'Sch A. Input'!$H$13:$FJ$13,"&lt;="&amp;L$11,'Sch A. Input'!$H$13:$FJ$13,"&lt;="&amp;$AS$120,'Sch A. Input'!$H$13:$FJ$13,"&gt;"&amp;$AI$120))</f>
        <v>0</v>
      </c>
      <c r="AN162" s="266">
        <f t="shared" si="54"/>
        <v>0</v>
      </c>
      <c r="AO162" s="234">
        <f t="shared" si="55"/>
        <v>0</v>
      </c>
      <c r="AP162" s="234">
        <f t="shared" si="56"/>
        <v>0</v>
      </c>
      <c r="AQ162" s="293">
        <f t="shared" si="57"/>
        <v>0</v>
      </c>
      <c r="AR162" s="294">
        <f t="shared" si="58"/>
        <v>0</v>
      </c>
      <c r="AS162" s="289">
        <f t="shared" si="59"/>
        <v>0</v>
      </c>
      <c r="AT162" s="291"/>
      <c r="AY162" s="295"/>
      <c r="AZ162" s="295"/>
      <c r="CB162"/>
      <c r="CC162"/>
      <c r="CD162"/>
      <c r="CE162"/>
      <c r="CF162"/>
      <c r="CG162"/>
      <c r="CH162"/>
      <c r="CI162"/>
      <c r="CJ162"/>
      <c r="CK162"/>
      <c r="CL162"/>
      <c r="CM162"/>
      <c r="CN162"/>
      <c r="CO162"/>
      <c r="CP162"/>
      <c r="CQ162"/>
      <c r="CR162"/>
      <c r="CS162"/>
      <c r="CT162"/>
      <c r="CU162"/>
      <c r="CV162"/>
      <c r="CW162"/>
      <c r="CX162"/>
    </row>
    <row r="163" spans="2:102" s="283" customFormat="1" x14ac:dyDescent="0.25">
      <c r="B163" s="284" t="str">
        <f t="shared" ref="B163:F182" si="78">B56</f>
        <v/>
      </c>
      <c r="C163" s="292" t="str">
        <f t="shared" si="78"/>
        <v/>
      </c>
      <c r="D163" s="286" t="str">
        <f t="shared" si="78"/>
        <v/>
      </c>
      <c r="E163" s="286">
        <f t="shared" si="78"/>
        <v>43548</v>
      </c>
      <c r="F163" s="286">
        <f t="shared" si="78"/>
        <v>0</v>
      </c>
      <c r="G163" s="98">
        <f t="shared" si="32"/>
        <v>0</v>
      </c>
      <c r="H163" s="234">
        <f>IF(G163=0,0,SUMIFS('Sch A. Input'!$H54:$FJ54,'Sch A. Input'!$H$14:$FJ$14,"Recurring",'Sch A. Input'!$H$13:$FJ$13,"&lt;="&amp;$O$120,'Sch A. Input'!$H$13:$FJ$13,"&lt;="&amp;$L$11))</f>
        <v>0</v>
      </c>
      <c r="I163" s="234">
        <f>IF(G163=0,0,SUMIFS('Sch A. Input'!$H54:$FJ54,'Sch A. Input'!$H$14:$FJ$14,"One-time",'Sch A. Input'!$H$13:$FJ$13,"&lt;="&amp;$O$120,'Sch A. Input'!$H$13:$FJ$13,"&lt;="&amp;$L$11))</f>
        <v>0</v>
      </c>
      <c r="J163" s="266">
        <f t="shared" si="33"/>
        <v>0</v>
      </c>
      <c r="K163" s="234">
        <f t="shared" si="34"/>
        <v>0</v>
      </c>
      <c r="L163" s="234">
        <f t="shared" si="35"/>
        <v>0</v>
      </c>
      <c r="M163" s="293">
        <f t="shared" si="36"/>
        <v>0</v>
      </c>
      <c r="N163" s="294">
        <f t="shared" si="37"/>
        <v>0</v>
      </c>
      <c r="O163" s="289">
        <f t="shared" si="38"/>
        <v>0</v>
      </c>
      <c r="Q163" s="267">
        <f t="shared" si="39"/>
        <v>0</v>
      </c>
      <c r="R163" s="234">
        <f>IF(Q163=0,0,SUMIFS('Sch A. Input'!$H54:$FJ54,'Sch A. Input'!$H$14:$FJ$14,"Recurring",'Sch A. Input'!$H$13:$FJ$13,"&lt;="&amp;$L$11,'Sch A. Input'!$H$13:$FJ$13,"&lt;="&amp;$Y$120,'Sch A. Input'!$H$13:$FJ$13,"&gt;"&amp;$O$120))</f>
        <v>0</v>
      </c>
      <c r="S163" s="234">
        <f>IF(Q163=0,0,SUMIFS('Sch A. Input'!$H54:$FJ54,'Sch A. Input'!$H$14:$FJ$14,"One-time",'Sch A. Input'!$H$13:$FJ$13,"&lt;="&amp;$L$11,'Sch A. Input'!$H$13:$FJ$13,"&lt;="&amp;$Y$120,'Sch A. Input'!$H$13:$FJ$13,"&gt;"&amp;$O$120))</f>
        <v>0</v>
      </c>
      <c r="T163" s="266">
        <f t="shared" si="40"/>
        <v>0</v>
      </c>
      <c r="U163" s="234">
        <f t="shared" si="41"/>
        <v>0</v>
      </c>
      <c r="V163" s="234">
        <f t="shared" si="42"/>
        <v>0</v>
      </c>
      <c r="W163" s="293">
        <f t="shared" si="43"/>
        <v>0</v>
      </c>
      <c r="X163" s="294">
        <f t="shared" si="44"/>
        <v>0</v>
      </c>
      <c r="Y163" s="289">
        <f t="shared" si="45"/>
        <v>0</v>
      </c>
      <c r="Z163" s="290"/>
      <c r="AA163" s="267">
        <f t="shared" si="46"/>
        <v>0</v>
      </c>
      <c r="AB163" s="234">
        <f>IF(AA163=0,0,SUMIFS('Sch A. Input'!$H54:$FJ54,'Sch A. Input'!$H$14:$FJ$14,"Recurring",'Sch A. Input'!$H$13:$FJ$13,"&lt;="&amp;$L$11,'Sch A. Input'!$H$13:$FJ$13,"&lt;="&amp;$AI$120,'Sch A. Input'!$H$13:$FJ$13,"&gt;"&amp;$Y$120))</f>
        <v>0</v>
      </c>
      <c r="AC163" s="234">
        <f>IF(AA163=0,0,SUMIFS('Sch A. Input'!$H54:$FJ54,'Sch A. Input'!$H$14:$FJ$14,"One-time",'Sch A. Input'!$H$13:$FJ$13,"&lt;="&amp;$L$11,'Sch A. Input'!$H$13:$FJ$13,"&lt;="&amp;$AI$120,'Sch A. Input'!$H$13:$FJ$13,"&gt;"&amp;$Y$120))</f>
        <v>0</v>
      </c>
      <c r="AD163" s="266">
        <f t="shared" si="47"/>
        <v>0</v>
      </c>
      <c r="AE163" s="234">
        <f t="shared" si="48"/>
        <v>0</v>
      </c>
      <c r="AF163" s="234">
        <f t="shared" si="49"/>
        <v>0</v>
      </c>
      <c r="AG163" s="293">
        <f t="shared" si="50"/>
        <v>0</v>
      </c>
      <c r="AH163" s="294">
        <f t="shared" si="51"/>
        <v>0</v>
      </c>
      <c r="AI163" s="289">
        <f t="shared" si="52"/>
        <v>0</v>
      </c>
      <c r="AK163" s="267">
        <f t="shared" si="53"/>
        <v>0</v>
      </c>
      <c r="AL163" s="234">
        <f>IF(AK163=0,0,SUMIFS('Sch A. Input'!$H54:$FJ54,'Sch A. Input'!$H$14:$FJ$14,"Recurring",'Sch A. Input'!$H$13:$FJ$13,"&lt;="&amp;$L$11,'Sch A. Input'!$H$13:$FJ$13,"&lt;="&amp;$AS$120,'Sch A. Input'!$H$13:$FJ$13,"&gt;"&amp;$AI$120))</f>
        <v>0</v>
      </c>
      <c r="AM163" s="234">
        <f>IF(AK163=0,0,SUMIFS('Sch A. Input'!$H54:$FJ54,'Sch A. Input'!$H$14:$FJ$14,"One-time",'Sch A. Input'!$H$13:$FJ$13,"&lt;="&amp;L$11,'Sch A. Input'!$H$13:$FJ$13,"&lt;="&amp;$AS$120,'Sch A. Input'!$H$13:$FJ$13,"&gt;"&amp;$AI$120))</f>
        <v>0</v>
      </c>
      <c r="AN163" s="266">
        <f t="shared" si="54"/>
        <v>0</v>
      </c>
      <c r="AO163" s="234">
        <f t="shared" si="55"/>
        <v>0</v>
      </c>
      <c r="AP163" s="234">
        <f t="shared" si="56"/>
        <v>0</v>
      </c>
      <c r="AQ163" s="293">
        <f t="shared" si="57"/>
        <v>0</v>
      </c>
      <c r="AR163" s="294">
        <f t="shared" si="58"/>
        <v>0</v>
      </c>
      <c r="AS163" s="289">
        <f t="shared" si="59"/>
        <v>0</v>
      </c>
      <c r="AT163" s="291"/>
      <c r="AY163" s="295"/>
      <c r="AZ163" s="295"/>
      <c r="CB163"/>
      <c r="CC163"/>
      <c r="CD163"/>
      <c r="CE163"/>
      <c r="CF163"/>
      <c r="CG163"/>
      <c r="CH163"/>
      <c r="CI163"/>
      <c r="CJ163"/>
      <c r="CK163"/>
      <c r="CL163"/>
      <c r="CM163"/>
      <c r="CN163"/>
      <c r="CO163"/>
      <c r="CP163"/>
      <c r="CQ163"/>
      <c r="CR163"/>
      <c r="CS163"/>
      <c r="CT163"/>
      <c r="CU163"/>
      <c r="CV163"/>
      <c r="CW163"/>
      <c r="CX163"/>
    </row>
    <row r="164" spans="2:102" s="283" customFormat="1" x14ac:dyDescent="0.25">
      <c r="B164" s="284" t="str">
        <f t="shared" si="78"/>
        <v/>
      </c>
      <c r="C164" s="292" t="str">
        <f t="shared" si="78"/>
        <v/>
      </c>
      <c r="D164" s="286" t="str">
        <f t="shared" si="78"/>
        <v/>
      </c>
      <c r="E164" s="286">
        <f t="shared" si="78"/>
        <v>43548</v>
      </c>
      <c r="F164" s="286">
        <f t="shared" si="78"/>
        <v>0</v>
      </c>
      <c r="G164" s="98">
        <f t="shared" si="32"/>
        <v>0</v>
      </c>
      <c r="H164" s="234">
        <f>IF(G164=0,0,SUMIFS('Sch A. Input'!$H55:$FJ55,'Sch A. Input'!$H$14:$FJ$14,"Recurring",'Sch A. Input'!$H$13:$FJ$13,"&lt;="&amp;$O$120,'Sch A. Input'!$H$13:$FJ$13,"&lt;="&amp;$L$11))</f>
        <v>0</v>
      </c>
      <c r="I164" s="234">
        <f>IF(G164=0,0,SUMIFS('Sch A. Input'!$H55:$FJ55,'Sch A. Input'!$H$14:$FJ$14,"One-time",'Sch A. Input'!$H$13:$FJ$13,"&lt;="&amp;$O$120,'Sch A. Input'!$H$13:$FJ$13,"&lt;="&amp;$L$11))</f>
        <v>0</v>
      </c>
      <c r="J164" s="266">
        <f t="shared" si="33"/>
        <v>0</v>
      </c>
      <c r="K164" s="234">
        <f t="shared" si="34"/>
        <v>0</v>
      </c>
      <c r="L164" s="234">
        <f t="shared" si="35"/>
        <v>0</v>
      </c>
      <c r="M164" s="293">
        <f t="shared" si="36"/>
        <v>0</v>
      </c>
      <c r="N164" s="294">
        <f t="shared" si="37"/>
        <v>0</v>
      </c>
      <c r="O164" s="289">
        <f t="shared" si="38"/>
        <v>0</v>
      </c>
      <c r="Q164" s="267">
        <f t="shared" si="39"/>
        <v>0</v>
      </c>
      <c r="R164" s="234">
        <f>IF(Q164=0,0,SUMIFS('Sch A. Input'!$H55:$FJ55,'Sch A. Input'!$H$14:$FJ$14,"Recurring",'Sch A. Input'!$H$13:$FJ$13,"&lt;="&amp;$L$11,'Sch A. Input'!$H$13:$FJ$13,"&lt;="&amp;$Y$120,'Sch A. Input'!$H$13:$FJ$13,"&gt;"&amp;$O$120))</f>
        <v>0</v>
      </c>
      <c r="S164" s="234">
        <f>IF(Q164=0,0,SUMIFS('Sch A. Input'!$H55:$FJ55,'Sch A. Input'!$H$14:$FJ$14,"One-time",'Sch A. Input'!$H$13:$FJ$13,"&lt;="&amp;$L$11,'Sch A. Input'!$H$13:$FJ$13,"&lt;="&amp;$Y$120,'Sch A. Input'!$H$13:$FJ$13,"&gt;"&amp;$O$120))</f>
        <v>0</v>
      </c>
      <c r="T164" s="266">
        <f t="shared" si="40"/>
        <v>0</v>
      </c>
      <c r="U164" s="234">
        <f t="shared" si="41"/>
        <v>0</v>
      </c>
      <c r="V164" s="234">
        <f t="shared" si="42"/>
        <v>0</v>
      </c>
      <c r="W164" s="293">
        <f t="shared" si="43"/>
        <v>0</v>
      </c>
      <c r="X164" s="294">
        <f t="shared" si="44"/>
        <v>0</v>
      </c>
      <c r="Y164" s="289">
        <f t="shared" si="45"/>
        <v>0</v>
      </c>
      <c r="Z164" s="290"/>
      <c r="AA164" s="267">
        <f t="shared" si="46"/>
        <v>0</v>
      </c>
      <c r="AB164" s="234">
        <f>IF(AA164=0,0,SUMIFS('Sch A. Input'!$H55:$FJ55,'Sch A. Input'!$H$14:$FJ$14,"Recurring",'Sch A. Input'!$H$13:$FJ$13,"&lt;="&amp;$L$11,'Sch A. Input'!$H$13:$FJ$13,"&lt;="&amp;$AI$120,'Sch A. Input'!$H$13:$FJ$13,"&gt;"&amp;$Y$120))</f>
        <v>0</v>
      </c>
      <c r="AC164" s="234">
        <f>IF(AA164=0,0,SUMIFS('Sch A. Input'!$H55:$FJ55,'Sch A. Input'!$H$14:$FJ$14,"One-time",'Sch A. Input'!$H$13:$FJ$13,"&lt;="&amp;$L$11,'Sch A. Input'!$H$13:$FJ$13,"&lt;="&amp;$AI$120,'Sch A. Input'!$H$13:$FJ$13,"&gt;"&amp;$Y$120))</f>
        <v>0</v>
      </c>
      <c r="AD164" s="266">
        <f t="shared" si="47"/>
        <v>0</v>
      </c>
      <c r="AE164" s="234">
        <f t="shared" si="48"/>
        <v>0</v>
      </c>
      <c r="AF164" s="234">
        <f t="shared" si="49"/>
        <v>0</v>
      </c>
      <c r="AG164" s="293">
        <f t="shared" si="50"/>
        <v>0</v>
      </c>
      <c r="AH164" s="294">
        <f t="shared" si="51"/>
        <v>0</v>
      </c>
      <c r="AI164" s="289">
        <f t="shared" si="52"/>
        <v>0</v>
      </c>
      <c r="AK164" s="267">
        <f t="shared" si="53"/>
        <v>0</v>
      </c>
      <c r="AL164" s="234">
        <f>IF(AK164=0,0,SUMIFS('Sch A. Input'!$H55:$FJ55,'Sch A. Input'!$H$14:$FJ$14,"Recurring",'Sch A. Input'!$H$13:$FJ$13,"&lt;="&amp;$L$11,'Sch A. Input'!$H$13:$FJ$13,"&lt;="&amp;$AS$120,'Sch A. Input'!$H$13:$FJ$13,"&gt;"&amp;$AI$120))</f>
        <v>0</v>
      </c>
      <c r="AM164" s="234">
        <f>IF(AK164=0,0,SUMIFS('Sch A. Input'!$H55:$FJ55,'Sch A. Input'!$H$14:$FJ$14,"One-time",'Sch A. Input'!$H$13:$FJ$13,"&lt;="&amp;L$11,'Sch A. Input'!$H$13:$FJ$13,"&lt;="&amp;$AS$120,'Sch A. Input'!$H$13:$FJ$13,"&gt;"&amp;$AI$120))</f>
        <v>0</v>
      </c>
      <c r="AN164" s="266">
        <f t="shared" si="54"/>
        <v>0</v>
      </c>
      <c r="AO164" s="234">
        <f t="shared" si="55"/>
        <v>0</v>
      </c>
      <c r="AP164" s="234">
        <f t="shared" si="56"/>
        <v>0</v>
      </c>
      <c r="AQ164" s="293">
        <f t="shared" si="57"/>
        <v>0</v>
      </c>
      <c r="AR164" s="294">
        <f t="shared" si="58"/>
        <v>0</v>
      </c>
      <c r="AS164" s="289">
        <f t="shared" si="59"/>
        <v>0</v>
      </c>
      <c r="AT164" s="291"/>
      <c r="AY164" s="295"/>
      <c r="AZ164" s="295"/>
      <c r="CB164"/>
      <c r="CC164"/>
      <c r="CD164"/>
      <c r="CE164"/>
      <c r="CF164"/>
      <c r="CG164"/>
      <c r="CH164"/>
      <c r="CI164"/>
      <c r="CJ164"/>
      <c r="CK164"/>
      <c r="CL164"/>
      <c r="CM164"/>
      <c r="CN164"/>
      <c r="CO164"/>
      <c r="CP164"/>
      <c r="CQ164"/>
      <c r="CR164"/>
      <c r="CS164"/>
      <c r="CT164"/>
      <c r="CU164"/>
      <c r="CV164"/>
      <c r="CW164"/>
      <c r="CX164"/>
    </row>
    <row r="165" spans="2:102" s="283" customFormat="1" x14ac:dyDescent="0.25">
      <c r="B165" s="284" t="str">
        <f t="shared" si="78"/>
        <v/>
      </c>
      <c r="C165" s="292" t="str">
        <f t="shared" si="78"/>
        <v/>
      </c>
      <c r="D165" s="286" t="str">
        <f t="shared" si="78"/>
        <v/>
      </c>
      <c r="E165" s="286">
        <f t="shared" si="78"/>
        <v>43548</v>
      </c>
      <c r="F165" s="286">
        <f t="shared" si="78"/>
        <v>0</v>
      </c>
      <c r="G165" s="98">
        <f t="shared" si="32"/>
        <v>0</v>
      </c>
      <c r="H165" s="234">
        <f>IF(G165=0,0,SUMIFS('Sch A. Input'!$H56:$FJ56,'Sch A. Input'!$H$14:$FJ$14,"Recurring",'Sch A. Input'!$H$13:$FJ$13,"&lt;="&amp;$O$120,'Sch A. Input'!$H$13:$FJ$13,"&lt;="&amp;$L$11))</f>
        <v>0</v>
      </c>
      <c r="I165" s="234">
        <f>IF(G165=0,0,SUMIFS('Sch A. Input'!$H56:$FJ56,'Sch A. Input'!$H$14:$FJ$14,"One-time",'Sch A. Input'!$H$13:$FJ$13,"&lt;="&amp;$O$120,'Sch A. Input'!$H$13:$FJ$13,"&lt;="&amp;$L$11))</f>
        <v>0</v>
      </c>
      <c r="J165" s="266">
        <f t="shared" si="33"/>
        <v>0</v>
      </c>
      <c r="K165" s="234">
        <f t="shared" si="34"/>
        <v>0</v>
      </c>
      <c r="L165" s="234">
        <f t="shared" si="35"/>
        <v>0</v>
      </c>
      <c r="M165" s="293">
        <f t="shared" si="36"/>
        <v>0</v>
      </c>
      <c r="N165" s="294">
        <f t="shared" si="37"/>
        <v>0</v>
      </c>
      <c r="O165" s="289">
        <f t="shared" si="38"/>
        <v>0</v>
      </c>
      <c r="Q165" s="267">
        <f t="shared" si="39"/>
        <v>0</v>
      </c>
      <c r="R165" s="234">
        <f>IF(Q165=0,0,SUMIFS('Sch A. Input'!$H56:$FJ56,'Sch A. Input'!$H$14:$FJ$14,"Recurring",'Sch A. Input'!$H$13:$FJ$13,"&lt;="&amp;$L$11,'Sch A. Input'!$H$13:$FJ$13,"&lt;="&amp;$Y$120,'Sch A. Input'!$H$13:$FJ$13,"&gt;"&amp;$O$120))</f>
        <v>0</v>
      </c>
      <c r="S165" s="234">
        <f>IF(Q165=0,0,SUMIFS('Sch A. Input'!$H56:$FJ56,'Sch A. Input'!$H$14:$FJ$14,"One-time",'Sch A. Input'!$H$13:$FJ$13,"&lt;="&amp;$L$11,'Sch A. Input'!$H$13:$FJ$13,"&lt;="&amp;$Y$120,'Sch A. Input'!$H$13:$FJ$13,"&gt;"&amp;$O$120))</f>
        <v>0</v>
      </c>
      <c r="T165" s="266">
        <f t="shared" si="40"/>
        <v>0</v>
      </c>
      <c r="U165" s="234">
        <f t="shared" si="41"/>
        <v>0</v>
      </c>
      <c r="V165" s="234">
        <f t="shared" si="42"/>
        <v>0</v>
      </c>
      <c r="W165" s="293">
        <f t="shared" si="43"/>
        <v>0</v>
      </c>
      <c r="X165" s="294">
        <f t="shared" si="44"/>
        <v>0</v>
      </c>
      <c r="Y165" s="289">
        <f t="shared" si="45"/>
        <v>0</v>
      </c>
      <c r="Z165" s="290"/>
      <c r="AA165" s="267">
        <f t="shared" si="46"/>
        <v>0</v>
      </c>
      <c r="AB165" s="234">
        <f>IF(AA165=0,0,SUMIFS('Sch A. Input'!$H56:$FJ56,'Sch A. Input'!$H$14:$FJ$14,"Recurring",'Sch A. Input'!$H$13:$FJ$13,"&lt;="&amp;$L$11,'Sch A. Input'!$H$13:$FJ$13,"&lt;="&amp;$AI$120,'Sch A. Input'!$H$13:$FJ$13,"&gt;"&amp;$Y$120))</f>
        <v>0</v>
      </c>
      <c r="AC165" s="234">
        <f>IF(AA165=0,0,SUMIFS('Sch A. Input'!$H56:$FJ56,'Sch A. Input'!$H$14:$FJ$14,"One-time",'Sch A. Input'!$H$13:$FJ$13,"&lt;="&amp;$L$11,'Sch A. Input'!$H$13:$FJ$13,"&lt;="&amp;$AI$120,'Sch A. Input'!$H$13:$FJ$13,"&gt;"&amp;$Y$120))</f>
        <v>0</v>
      </c>
      <c r="AD165" s="266">
        <f t="shared" si="47"/>
        <v>0</v>
      </c>
      <c r="AE165" s="234">
        <f t="shared" si="48"/>
        <v>0</v>
      </c>
      <c r="AF165" s="234">
        <f t="shared" si="49"/>
        <v>0</v>
      </c>
      <c r="AG165" s="293">
        <f t="shared" si="50"/>
        <v>0</v>
      </c>
      <c r="AH165" s="294">
        <f t="shared" si="51"/>
        <v>0</v>
      </c>
      <c r="AI165" s="289">
        <f t="shared" si="52"/>
        <v>0</v>
      </c>
      <c r="AK165" s="267">
        <f t="shared" si="53"/>
        <v>0</v>
      </c>
      <c r="AL165" s="234">
        <f>IF(AK165=0,0,SUMIFS('Sch A. Input'!$H56:$FJ56,'Sch A. Input'!$H$14:$FJ$14,"Recurring",'Sch A. Input'!$H$13:$FJ$13,"&lt;="&amp;$L$11,'Sch A. Input'!$H$13:$FJ$13,"&lt;="&amp;$AS$120,'Sch A. Input'!$H$13:$FJ$13,"&gt;"&amp;$AI$120))</f>
        <v>0</v>
      </c>
      <c r="AM165" s="234">
        <f>IF(AK165=0,0,SUMIFS('Sch A. Input'!$H56:$FJ56,'Sch A. Input'!$H$14:$FJ$14,"One-time",'Sch A. Input'!$H$13:$FJ$13,"&lt;="&amp;L$11,'Sch A. Input'!$H$13:$FJ$13,"&lt;="&amp;$AS$120,'Sch A. Input'!$H$13:$FJ$13,"&gt;"&amp;$AI$120))</f>
        <v>0</v>
      </c>
      <c r="AN165" s="266">
        <f t="shared" si="54"/>
        <v>0</v>
      </c>
      <c r="AO165" s="234">
        <f t="shared" si="55"/>
        <v>0</v>
      </c>
      <c r="AP165" s="234">
        <f t="shared" si="56"/>
        <v>0</v>
      </c>
      <c r="AQ165" s="293">
        <f t="shared" si="57"/>
        <v>0</v>
      </c>
      <c r="AR165" s="294">
        <f t="shared" si="58"/>
        <v>0</v>
      </c>
      <c r="AS165" s="289">
        <f t="shared" si="59"/>
        <v>0</v>
      </c>
      <c r="AT165" s="291"/>
      <c r="AY165" s="295"/>
      <c r="AZ165" s="295"/>
      <c r="CB165"/>
      <c r="CC165"/>
      <c r="CD165"/>
      <c r="CE165"/>
      <c r="CF165"/>
      <c r="CG165"/>
      <c r="CH165"/>
      <c r="CI165"/>
      <c r="CJ165"/>
      <c r="CK165"/>
      <c r="CL165"/>
      <c r="CM165"/>
      <c r="CN165"/>
      <c r="CO165"/>
      <c r="CP165"/>
      <c r="CQ165"/>
      <c r="CR165"/>
      <c r="CS165"/>
      <c r="CT165"/>
      <c r="CU165"/>
      <c r="CV165"/>
      <c r="CW165"/>
      <c r="CX165"/>
    </row>
    <row r="166" spans="2:102" s="283" customFormat="1" x14ac:dyDescent="0.25">
      <c r="B166" s="284" t="str">
        <f t="shared" si="78"/>
        <v/>
      </c>
      <c r="C166" s="292" t="str">
        <f t="shared" si="78"/>
        <v/>
      </c>
      <c r="D166" s="286" t="str">
        <f t="shared" si="78"/>
        <v/>
      </c>
      <c r="E166" s="286">
        <f t="shared" si="78"/>
        <v>43548</v>
      </c>
      <c r="F166" s="286">
        <f t="shared" si="78"/>
        <v>0</v>
      </c>
      <c r="G166" s="98">
        <f t="shared" si="32"/>
        <v>0</v>
      </c>
      <c r="H166" s="234">
        <f>IF(G166=0,0,SUMIFS('Sch A. Input'!$H57:$FJ57,'Sch A. Input'!$H$14:$FJ$14,"Recurring",'Sch A. Input'!$H$13:$FJ$13,"&lt;="&amp;$O$120,'Sch A. Input'!$H$13:$FJ$13,"&lt;="&amp;$L$11))</f>
        <v>0</v>
      </c>
      <c r="I166" s="234">
        <f>IF(G166=0,0,SUMIFS('Sch A. Input'!$H57:$FJ57,'Sch A. Input'!$H$14:$FJ$14,"One-time",'Sch A. Input'!$H$13:$FJ$13,"&lt;="&amp;$O$120,'Sch A. Input'!$H$13:$FJ$13,"&lt;="&amp;$L$11))</f>
        <v>0</v>
      </c>
      <c r="J166" s="266">
        <f t="shared" si="33"/>
        <v>0</v>
      </c>
      <c r="K166" s="234">
        <f t="shared" si="34"/>
        <v>0</v>
      </c>
      <c r="L166" s="234">
        <f t="shared" si="35"/>
        <v>0</v>
      </c>
      <c r="M166" s="293">
        <f t="shared" si="36"/>
        <v>0</v>
      </c>
      <c r="N166" s="294">
        <f t="shared" si="37"/>
        <v>0</v>
      </c>
      <c r="O166" s="289">
        <f t="shared" si="38"/>
        <v>0</v>
      </c>
      <c r="Q166" s="267">
        <f t="shared" si="39"/>
        <v>0</v>
      </c>
      <c r="R166" s="234">
        <f>IF(Q166=0,0,SUMIFS('Sch A. Input'!$H57:$FJ57,'Sch A. Input'!$H$14:$FJ$14,"Recurring",'Sch A. Input'!$H$13:$FJ$13,"&lt;="&amp;$L$11,'Sch A. Input'!$H$13:$FJ$13,"&lt;="&amp;$Y$120,'Sch A. Input'!$H$13:$FJ$13,"&gt;"&amp;$O$120))</f>
        <v>0</v>
      </c>
      <c r="S166" s="234">
        <f>IF(Q166=0,0,SUMIFS('Sch A. Input'!$H57:$FJ57,'Sch A. Input'!$H$14:$FJ$14,"One-time",'Sch A. Input'!$H$13:$FJ$13,"&lt;="&amp;$L$11,'Sch A. Input'!$H$13:$FJ$13,"&lt;="&amp;$Y$120,'Sch A. Input'!$H$13:$FJ$13,"&gt;"&amp;$O$120))</f>
        <v>0</v>
      </c>
      <c r="T166" s="266">
        <f t="shared" si="40"/>
        <v>0</v>
      </c>
      <c r="U166" s="234">
        <f t="shared" si="41"/>
        <v>0</v>
      </c>
      <c r="V166" s="234">
        <f t="shared" si="42"/>
        <v>0</v>
      </c>
      <c r="W166" s="293">
        <f t="shared" si="43"/>
        <v>0</v>
      </c>
      <c r="X166" s="294">
        <f t="shared" si="44"/>
        <v>0</v>
      </c>
      <c r="Y166" s="289">
        <f t="shared" si="45"/>
        <v>0</v>
      </c>
      <c r="Z166" s="290"/>
      <c r="AA166" s="267">
        <f t="shared" si="46"/>
        <v>0</v>
      </c>
      <c r="AB166" s="234">
        <f>IF(AA166=0,0,SUMIFS('Sch A. Input'!$H57:$FJ57,'Sch A. Input'!$H$14:$FJ$14,"Recurring",'Sch A. Input'!$H$13:$FJ$13,"&lt;="&amp;$L$11,'Sch A. Input'!$H$13:$FJ$13,"&lt;="&amp;$AI$120,'Sch A. Input'!$H$13:$FJ$13,"&gt;"&amp;$Y$120))</f>
        <v>0</v>
      </c>
      <c r="AC166" s="234">
        <f>IF(AA166=0,0,SUMIFS('Sch A. Input'!$H57:$FJ57,'Sch A. Input'!$H$14:$FJ$14,"One-time",'Sch A. Input'!$H$13:$FJ$13,"&lt;="&amp;$L$11,'Sch A. Input'!$H$13:$FJ$13,"&lt;="&amp;$AI$120,'Sch A. Input'!$H$13:$FJ$13,"&gt;"&amp;$Y$120))</f>
        <v>0</v>
      </c>
      <c r="AD166" s="266">
        <f t="shared" si="47"/>
        <v>0</v>
      </c>
      <c r="AE166" s="234">
        <f t="shared" si="48"/>
        <v>0</v>
      </c>
      <c r="AF166" s="234">
        <f t="shared" si="49"/>
        <v>0</v>
      </c>
      <c r="AG166" s="293">
        <f t="shared" si="50"/>
        <v>0</v>
      </c>
      <c r="AH166" s="294">
        <f t="shared" si="51"/>
        <v>0</v>
      </c>
      <c r="AI166" s="289">
        <f t="shared" si="52"/>
        <v>0</v>
      </c>
      <c r="AK166" s="267">
        <f t="shared" si="53"/>
        <v>0</v>
      </c>
      <c r="AL166" s="234">
        <f>IF(AK166=0,0,SUMIFS('Sch A. Input'!$H57:$FJ57,'Sch A. Input'!$H$14:$FJ$14,"Recurring",'Sch A. Input'!$H$13:$FJ$13,"&lt;="&amp;$L$11,'Sch A. Input'!$H$13:$FJ$13,"&lt;="&amp;$AS$120,'Sch A. Input'!$H$13:$FJ$13,"&gt;"&amp;$AI$120))</f>
        <v>0</v>
      </c>
      <c r="AM166" s="234">
        <f>IF(AK166=0,0,SUMIFS('Sch A. Input'!$H57:$FJ57,'Sch A. Input'!$H$14:$FJ$14,"One-time",'Sch A. Input'!$H$13:$FJ$13,"&lt;="&amp;L$11,'Sch A. Input'!$H$13:$FJ$13,"&lt;="&amp;$AS$120,'Sch A. Input'!$H$13:$FJ$13,"&gt;"&amp;$AI$120))</f>
        <v>0</v>
      </c>
      <c r="AN166" s="266">
        <f t="shared" si="54"/>
        <v>0</v>
      </c>
      <c r="AO166" s="234">
        <f t="shared" si="55"/>
        <v>0</v>
      </c>
      <c r="AP166" s="234">
        <f t="shared" si="56"/>
        <v>0</v>
      </c>
      <c r="AQ166" s="293">
        <f t="shared" si="57"/>
        <v>0</v>
      </c>
      <c r="AR166" s="294">
        <f t="shared" si="58"/>
        <v>0</v>
      </c>
      <c r="AS166" s="289">
        <f t="shared" si="59"/>
        <v>0</v>
      </c>
      <c r="AT166" s="291"/>
      <c r="AY166" s="295"/>
      <c r="AZ166" s="295"/>
      <c r="CB166"/>
      <c r="CC166"/>
      <c r="CD166"/>
      <c r="CE166"/>
      <c r="CF166"/>
      <c r="CG166"/>
      <c r="CH166"/>
      <c r="CI166"/>
      <c r="CJ166"/>
      <c r="CK166"/>
      <c r="CL166"/>
      <c r="CM166"/>
      <c r="CN166"/>
      <c r="CO166"/>
      <c r="CP166"/>
      <c r="CQ166"/>
      <c r="CR166"/>
      <c r="CS166"/>
      <c r="CT166"/>
      <c r="CU166"/>
      <c r="CV166"/>
      <c r="CW166"/>
      <c r="CX166"/>
    </row>
    <row r="167" spans="2:102" s="283" customFormat="1" x14ac:dyDescent="0.25">
      <c r="B167" s="284" t="str">
        <f t="shared" si="78"/>
        <v/>
      </c>
      <c r="C167" s="292" t="str">
        <f t="shared" si="78"/>
        <v/>
      </c>
      <c r="D167" s="286" t="str">
        <f t="shared" si="78"/>
        <v/>
      </c>
      <c r="E167" s="286">
        <f t="shared" si="78"/>
        <v>43548</v>
      </c>
      <c r="F167" s="286">
        <f t="shared" si="78"/>
        <v>0</v>
      </c>
      <c r="G167" s="98">
        <f t="shared" si="32"/>
        <v>0</v>
      </c>
      <c r="H167" s="234">
        <f>IF(G167=0,0,SUMIFS('Sch A. Input'!$H58:$FJ58,'Sch A. Input'!$H$14:$FJ$14,"Recurring",'Sch A. Input'!$H$13:$FJ$13,"&lt;="&amp;$O$120,'Sch A. Input'!$H$13:$FJ$13,"&lt;="&amp;$L$11))</f>
        <v>0</v>
      </c>
      <c r="I167" s="234">
        <f>IF(G167=0,0,SUMIFS('Sch A. Input'!$H58:$FJ58,'Sch A. Input'!$H$14:$FJ$14,"One-time",'Sch A. Input'!$H$13:$FJ$13,"&lt;="&amp;$O$120,'Sch A. Input'!$H$13:$FJ$13,"&lt;="&amp;$L$11))</f>
        <v>0</v>
      </c>
      <c r="J167" s="266">
        <f t="shared" si="33"/>
        <v>0</v>
      </c>
      <c r="K167" s="234">
        <f t="shared" si="34"/>
        <v>0</v>
      </c>
      <c r="L167" s="234">
        <f t="shared" si="35"/>
        <v>0</v>
      </c>
      <c r="M167" s="293">
        <f t="shared" si="36"/>
        <v>0</v>
      </c>
      <c r="N167" s="294">
        <f t="shared" si="37"/>
        <v>0</v>
      </c>
      <c r="O167" s="289">
        <f t="shared" si="38"/>
        <v>0</v>
      </c>
      <c r="Q167" s="267">
        <f t="shared" si="39"/>
        <v>0</v>
      </c>
      <c r="R167" s="234">
        <f>IF(Q167=0,0,SUMIFS('Sch A. Input'!$H58:$FJ58,'Sch A. Input'!$H$14:$FJ$14,"Recurring",'Sch A. Input'!$H$13:$FJ$13,"&lt;="&amp;$L$11,'Sch A. Input'!$H$13:$FJ$13,"&lt;="&amp;$Y$120,'Sch A. Input'!$H$13:$FJ$13,"&gt;"&amp;$O$120))</f>
        <v>0</v>
      </c>
      <c r="S167" s="234">
        <f>IF(Q167=0,0,SUMIFS('Sch A. Input'!$H58:$FJ58,'Sch A. Input'!$H$14:$FJ$14,"One-time",'Sch A. Input'!$H$13:$FJ$13,"&lt;="&amp;$L$11,'Sch A. Input'!$H$13:$FJ$13,"&lt;="&amp;$Y$120,'Sch A. Input'!$H$13:$FJ$13,"&gt;"&amp;$O$120))</f>
        <v>0</v>
      </c>
      <c r="T167" s="266">
        <f t="shared" si="40"/>
        <v>0</v>
      </c>
      <c r="U167" s="234">
        <f t="shared" si="41"/>
        <v>0</v>
      </c>
      <c r="V167" s="234">
        <f t="shared" si="42"/>
        <v>0</v>
      </c>
      <c r="W167" s="293">
        <f t="shared" si="43"/>
        <v>0</v>
      </c>
      <c r="X167" s="294">
        <f t="shared" si="44"/>
        <v>0</v>
      </c>
      <c r="Y167" s="289">
        <f t="shared" si="45"/>
        <v>0</v>
      </c>
      <c r="Z167" s="290"/>
      <c r="AA167" s="267">
        <f t="shared" si="46"/>
        <v>0</v>
      </c>
      <c r="AB167" s="234">
        <f>IF(AA167=0,0,SUMIFS('Sch A. Input'!$H58:$FJ58,'Sch A. Input'!$H$14:$FJ$14,"Recurring",'Sch A. Input'!$H$13:$FJ$13,"&lt;="&amp;$L$11,'Sch A. Input'!$H$13:$FJ$13,"&lt;="&amp;$AI$120,'Sch A. Input'!$H$13:$FJ$13,"&gt;"&amp;$Y$120))</f>
        <v>0</v>
      </c>
      <c r="AC167" s="234">
        <f>IF(AA167=0,0,SUMIFS('Sch A. Input'!$H58:$FJ58,'Sch A. Input'!$H$14:$FJ$14,"One-time",'Sch A. Input'!$H$13:$FJ$13,"&lt;="&amp;$L$11,'Sch A. Input'!$H$13:$FJ$13,"&lt;="&amp;$AI$120,'Sch A. Input'!$H$13:$FJ$13,"&gt;"&amp;$Y$120))</f>
        <v>0</v>
      </c>
      <c r="AD167" s="266">
        <f t="shared" si="47"/>
        <v>0</v>
      </c>
      <c r="AE167" s="234">
        <f t="shared" si="48"/>
        <v>0</v>
      </c>
      <c r="AF167" s="234">
        <f t="shared" si="49"/>
        <v>0</v>
      </c>
      <c r="AG167" s="293">
        <f t="shared" si="50"/>
        <v>0</v>
      </c>
      <c r="AH167" s="294">
        <f t="shared" si="51"/>
        <v>0</v>
      </c>
      <c r="AI167" s="289">
        <f t="shared" si="52"/>
        <v>0</v>
      </c>
      <c r="AK167" s="267">
        <f t="shared" si="53"/>
        <v>0</v>
      </c>
      <c r="AL167" s="234">
        <f>IF(AK167=0,0,SUMIFS('Sch A. Input'!$H58:$FJ58,'Sch A. Input'!$H$14:$FJ$14,"Recurring",'Sch A. Input'!$H$13:$FJ$13,"&lt;="&amp;$L$11,'Sch A. Input'!$H$13:$FJ$13,"&lt;="&amp;$AS$120,'Sch A. Input'!$H$13:$FJ$13,"&gt;"&amp;$AI$120))</f>
        <v>0</v>
      </c>
      <c r="AM167" s="234">
        <f>IF(AK167=0,0,SUMIFS('Sch A. Input'!$H58:$FJ58,'Sch A. Input'!$H$14:$FJ$14,"One-time",'Sch A. Input'!$H$13:$FJ$13,"&lt;="&amp;L$11,'Sch A. Input'!$H$13:$FJ$13,"&lt;="&amp;$AS$120,'Sch A. Input'!$H$13:$FJ$13,"&gt;"&amp;$AI$120))</f>
        <v>0</v>
      </c>
      <c r="AN167" s="266">
        <f t="shared" si="54"/>
        <v>0</v>
      </c>
      <c r="AO167" s="234">
        <f t="shared" si="55"/>
        <v>0</v>
      </c>
      <c r="AP167" s="234">
        <f t="shared" si="56"/>
        <v>0</v>
      </c>
      <c r="AQ167" s="293">
        <f t="shared" si="57"/>
        <v>0</v>
      </c>
      <c r="AR167" s="294">
        <f t="shared" si="58"/>
        <v>0</v>
      </c>
      <c r="AS167" s="289">
        <f t="shared" si="59"/>
        <v>0</v>
      </c>
      <c r="AT167" s="291"/>
      <c r="AY167" s="295"/>
      <c r="AZ167" s="295"/>
      <c r="CB167"/>
      <c r="CC167"/>
      <c r="CD167"/>
      <c r="CE167"/>
      <c r="CF167"/>
      <c r="CG167"/>
      <c r="CH167"/>
      <c r="CI167"/>
      <c r="CJ167"/>
      <c r="CK167"/>
      <c r="CL167"/>
      <c r="CM167"/>
      <c r="CN167"/>
      <c r="CO167"/>
      <c r="CP167"/>
      <c r="CQ167"/>
      <c r="CR167"/>
      <c r="CS167"/>
      <c r="CT167"/>
      <c r="CU167"/>
      <c r="CV167"/>
      <c r="CW167"/>
      <c r="CX167"/>
    </row>
    <row r="168" spans="2:102" s="283" customFormat="1" x14ac:dyDescent="0.25">
      <c r="B168" s="284" t="str">
        <f t="shared" si="78"/>
        <v/>
      </c>
      <c r="C168" s="292" t="str">
        <f t="shared" si="78"/>
        <v/>
      </c>
      <c r="D168" s="286" t="str">
        <f t="shared" si="78"/>
        <v/>
      </c>
      <c r="E168" s="286">
        <f t="shared" si="78"/>
        <v>43548</v>
      </c>
      <c r="F168" s="286">
        <f t="shared" si="78"/>
        <v>0</v>
      </c>
      <c r="G168" s="98">
        <f t="shared" si="32"/>
        <v>0</v>
      </c>
      <c r="H168" s="234">
        <f>IF(G168=0,0,SUMIFS('Sch A. Input'!$H59:$FJ59,'Sch A. Input'!$H$14:$FJ$14,"Recurring",'Sch A. Input'!$H$13:$FJ$13,"&lt;="&amp;$O$120,'Sch A. Input'!$H$13:$FJ$13,"&lt;="&amp;$L$11))</f>
        <v>0</v>
      </c>
      <c r="I168" s="234">
        <f>IF(G168=0,0,SUMIFS('Sch A. Input'!$H59:$FJ59,'Sch A. Input'!$H$14:$FJ$14,"One-time",'Sch A. Input'!$H$13:$FJ$13,"&lt;="&amp;$O$120,'Sch A. Input'!$H$13:$FJ$13,"&lt;="&amp;$L$11))</f>
        <v>0</v>
      </c>
      <c r="J168" s="266">
        <f t="shared" si="33"/>
        <v>0</v>
      </c>
      <c r="K168" s="234">
        <f t="shared" si="34"/>
        <v>0</v>
      </c>
      <c r="L168" s="234">
        <f t="shared" si="35"/>
        <v>0</v>
      </c>
      <c r="M168" s="293">
        <f t="shared" si="36"/>
        <v>0</v>
      </c>
      <c r="N168" s="294">
        <f t="shared" si="37"/>
        <v>0</v>
      </c>
      <c r="O168" s="289">
        <f t="shared" si="38"/>
        <v>0</v>
      </c>
      <c r="Q168" s="267">
        <f t="shared" si="39"/>
        <v>0</v>
      </c>
      <c r="R168" s="234">
        <f>IF(Q168=0,0,SUMIFS('Sch A. Input'!$H59:$FJ59,'Sch A. Input'!$H$14:$FJ$14,"Recurring",'Sch A. Input'!$H$13:$FJ$13,"&lt;="&amp;$L$11,'Sch A. Input'!$H$13:$FJ$13,"&lt;="&amp;$Y$120,'Sch A. Input'!$H$13:$FJ$13,"&gt;"&amp;$O$120))</f>
        <v>0</v>
      </c>
      <c r="S168" s="234">
        <f>IF(Q168=0,0,SUMIFS('Sch A. Input'!$H59:$FJ59,'Sch A. Input'!$H$14:$FJ$14,"One-time",'Sch A. Input'!$H$13:$FJ$13,"&lt;="&amp;$L$11,'Sch A. Input'!$H$13:$FJ$13,"&lt;="&amp;$Y$120,'Sch A. Input'!$H$13:$FJ$13,"&gt;"&amp;$O$120))</f>
        <v>0</v>
      </c>
      <c r="T168" s="266">
        <f t="shared" si="40"/>
        <v>0</v>
      </c>
      <c r="U168" s="234">
        <f t="shared" si="41"/>
        <v>0</v>
      </c>
      <c r="V168" s="234">
        <f t="shared" si="42"/>
        <v>0</v>
      </c>
      <c r="W168" s="293">
        <f t="shared" si="43"/>
        <v>0</v>
      </c>
      <c r="X168" s="294">
        <f t="shared" si="44"/>
        <v>0</v>
      </c>
      <c r="Y168" s="289">
        <f t="shared" si="45"/>
        <v>0</v>
      </c>
      <c r="Z168" s="290"/>
      <c r="AA168" s="267">
        <f t="shared" si="46"/>
        <v>0</v>
      </c>
      <c r="AB168" s="234">
        <f>IF(AA168=0,0,SUMIFS('Sch A. Input'!$H59:$FJ59,'Sch A. Input'!$H$14:$FJ$14,"Recurring",'Sch A. Input'!$H$13:$FJ$13,"&lt;="&amp;$L$11,'Sch A. Input'!$H$13:$FJ$13,"&lt;="&amp;$AI$120,'Sch A. Input'!$H$13:$FJ$13,"&gt;"&amp;$Y$120))</f>
        <v>0</v>
      </c>
      <c r="AC168" s="234">
        <f>IF(AA168=0,0,SUMIFS('Sch A. Input'!$H59:$FJ59,'Sch A. Input'!$H$14:$FJ$14,"One-time",'Sch A. Input'!$H$13:$FJ$13,"&lt;="&amp;$L$11,'Sch A. Input'!$H$13:$FJ$13,"&lt;="&amp;$AI$120,'Sch A. Input'!$H$13:$FJ$13,"&gt;"&amp;$Y$120))</f>
        <v>0</v>
      </c>
      <c r="AD168" s="266">
        <f t="shared" si="47"/>
        <v>0</v>
      </c>
      <c r="AE168" s="234">
        <f t="shared" si="48"/>
        <v>0</v>
      </c>
      <c r="AF168" s="234">
        <f t="shared" si="49"/>
        <v>0</v>
      </c>
      <c r="AG168" s="293">
        <f t="shared" si="50"/>
        <v>0</v>
      </c>
      <c r="AH168" s="294">
        <f t="shared" si="51"/>
        <v>0</v>
      </c>
      <c r="AI168" s="289">
        <f t="shared" si="52"/>
        <v>0</v>
      </c>
      <c r="AK168" s="267">
        <f t="shared" si="53"/>
        <v>0</v>
      </c>
      <c r="AL168" s="234">
        <f>IF(AK168=0,0,SUMIFS('Sch A. Input'!$H59:$FJ59,'Sch A. Input'!$H$14:$FJ$14,"Recurring",'Sch A. Input'!$H$13:$FJ$13,"&lt;="&amp;$L$11,'Sch A. Input'!$H$13:$FJ$13,"&lt;="&amp;$AS$120,'Sch A. Input'!$H$13:$FJ$13,"&gt;"&amp;$AI$120))</f>
        <v>0</v>
      </c>
      <c r="AM168" s="234">
        <f>IF(AK168=0,0,SUMIFS('Sch A. Input'!$H59:$FJ59,'Sch A. Input'!$H$14:$FJ$14,"One-time",'Sch A. Input'!$H$13:$FJ$13,"&lt;="&amp;L$11,'Sch A. Input'!$H$13:$FJ$13,"&lt;="&amp;$AS$120,'Sch A. Input'!$H$13:$FJ$13,"&gt;"&amp;$AI$120))</f>
        <v>0</v>
      </c>
      <c r="AN168" s="266">
        <f t="shared" si="54"/>
        <v>0</v>
      </c>
      <c r="AO168" s="234">
        <f t="shared" si="55"/>
        <v>0</v>
      </c>
      <c r="AP168" s="234">
        <f t="shared" si="56"/>
        <v>0</v>
      </c>
      <c r="AQ168" s="293">
        <f t="shared" si="57"/>
        <v>0</v>
      </c>
      <c r="AR168" s="294">
        <f t="shared" si="58"/>
        <v>0</v>
      </c>
      <c r="AS168" s="289">
        <f t="shared" si="59"/>
        <v>0</v>
      </c>
      <c r="AT168" s="291"/>
      <c r="AY168" s="295"/>
      <c r="AZ168" s="295"/>
      <c r="CB168"/>
      <c r="CC168"/>
      <c r="CD168"/>
      <c r="CE168"/>
      <c r="CF168"/>
      <c r="CG168"/>
      <c r="CH168"/>
      <c r="CI168"/>
      <c r="CJ168"/>
      <c r="CK168"/>
      <c r="CL168"/>
      <c r="CM168"/>
      <c r="CN168"/>
      <c r="CO168"/>
      <c r="CP168"/>
      <c r="CQ168"/>
      <c r="CR168"/>
      <c r="CS168"/>
      <c r="CT168"/>
      <c r="CU168"/>
      <c r="CV168"/>
      <c r="CW168"/>
      <c r="CX168"/>
    </row>
    <row r="169" spans="2:102" s="283" customFormat="1" x14ac:dyDescent="0.25">
      <c r="B169" s="284" t="str">
        <f t="shared" si="78"/>
        <v/>
      </c>
      <c r="C169" s="292" t="str">
        <f t="shared" si="78"/>
        <v/>
      </c>
      <c r="D169" s="286" t="str">
        <f t="shared" si="78"/>
        <v/>
      </c>
      <c r="E169" s="286">
        <f t="shared" si="78"/>
        <v>43548</v>
      </c>
      <c r="F169" s="286">
        <f t="shared" si="78"/>
        <v>0</v>
      </c>
      <c r="G169" s="98">
        <f t="shared" si="32"/>
        <v>0</v>
      </c>
      <c r="H169" s="234">
        <f>IF(G169=0,0,SUMIFS('Sch A. Input'!$H60:$FJ60,'Sch A. Input'!$H$14:$FJ$14,"Recurring",'Sch A. Input'!$H$13:$FJ$13,"&lt;="&amp;$O$120,'Sch A. Input'!$H$13:$FJ$13,"&lt;="&amp;$L$11))</f>
        <v>0</v>
      </c>
      <c r="I169" s="234">
        <f>IF(G169=0,0,SUMIFS('Sch A. Input'!$H60:$FJ60,'Sch A. Input'!$H$14:$FJ$14,"One-time",'Sch A. Input'!$H$13:$FJ$13,"&lt;="&amp;$O$120,'Sch A. Input'!$H$13:$FJ$13,"&lt;="&amp;$L$11))</f>
        <v>0</v>
      </c>
      <c r="J169" s="266">
        <f t="shared" si="33"/>
        <v>0</v>
      </c>
      <c r="K169" s="234">
        <f t="shared" si="34"/>
        <v>0</v>
      </c>
      <c r="L169" s="234">
        <f t="shared" si="35"/>
        <v>0</v>
      </c>
      <c r="M169" s="293">
        <f t="shared" si="36"/>
        <v>0</v>
      </c>
      <c r="N169" s="294">
        <f t="shared" si="37"/>
        <v>0</v>
      </c>
      <c r="O169" s="289">
        <f t="shared" si="38"/>
        <v>0</v>
      </c>
      <c r="Q169" s="267">
        <f t="shared" si="39"/>
        <v>0</v>
      </c>
      <c r="R169" s="234">
        <f>IF(Q169=0,0,SUMIFS('Sch A. Input'!$H60:$FJ60,'Sch A. Input'!$H$14:$FJ$14,"Recurring",'Sch A. Input'!$H$13:$FJ$13,"&lt;="&amp;$L$11,'Sch A. Input'!$H$13:$FJ$13,"&lt;="&amp;$Y$120,'Sch A. Input'!$H$13:$FJ$13,"&gt;"&amp;$O$120))</f>
        <v>0</v>
      </c>
      <c r="S169" s="234">
        <f>IF(Q169=0,0,SUMIFS('Sch A. Input'!$H60:$FJ60,'Sch A. Input'!$H$14:$FJ$14,"One-time",'Sch A. Input'!$H$13:$FJ$13,"&lt;="&amp;$L$11,'Sch A. Input'!$H$13:$FJ$13,"&lt;="&amp;$Y$120,'Sch A. Input'!$H$13:$FJ$13,"&gt;"&amp;$O$120))</f>
        <v>0</v>
      </c>
      <c r="T169" s="266">
        <f t="shared" si="40"/>
        <v>0</v>
      </c>
      <c r="U169" s="234">
        <f t="shared" si="41"/>
        <v>0</v>
      </c>
      <c r="V169" s="234">
        <f t="shared" si="42"/>
        <v>0</v>
      </c>
      <c r="W169" s="293">
        <f t="shared" si="43"/>
        <v>0</v>
      </c>
      <c r="X169" s="294">
        <f t="shared" si="44"/>
        <v>0</v>
      </c>
      <c r="Y169" s="289">
        <f t="shared" si="45"/>
        <v>0</v>
      </c>
      <c r="Z169" s="290"/>
      <c r="AA169" s="267">
        <f t="shared" si="46"/>
        <v>0</v>
      </c>
      <c r="AB169" s="234">
        <f>IF(AA169=0,0,SUMIFS('Sch A. Input'!$H60:$FJ60,'Sch A. Input'!$H$14:$FJ$14,"Recurring",'Sch A. Input'!$H$13:$FJ$13,"&lt;="&amp;$L$11,'Sch A. Input'!$H$13:$FJ$13,"&lt;="&amp;$AI$120,'Sch A. Input'!$H$13:$FJ$13,"&gt;"&amp;$Y$120))</f>
        <v>0</v>
      </c>
      <c r="AC169" s="234">
        <f>IF(AA169=0,0,SUMIFS('Sch A. Input'!$H60:$FJ60,'Sch A. Input'!$H$14:$FJ$14,"One-time",'Sch A. Input'!$H$13:$FJ$13,"&lt;="&amp;$L$11,'Sch A. Input'!$H$13:$FJ$13,"&lt;="&amp;$AI$120,'Sch A. Input'!$H$13:$FJ$13,"&gt;"&amp;$Y$120))</f>
        <v>0</v>
      </c>
      <c r="AD169" s="266">
        <f t="shared" si="47"/>
        <v>0</v>
      </c>
      <c r="AE169" s="234">
        <f t="shared" si="48"/>
        <v>0</v>
      </c>
      <c r="AF169" s="234">
        <f t="shared" si="49"/>
        <v>0</v>
      </c>
      <c r="AG169" s="293">
        <f t="shared" si="50"/>
        <v>0</v>
      </c>
      <c r="AH169" s="294">
        <f t="shared" si="51"/>
        <v>0</v>
      </c>
      <c r="AI169" s="289">
        <f t="shared" si="52"/>
        <v>0</v>
      </c>
      <c r="AK169" s="267">
        <f t="shared" si="53"/>
        <v>0</v>
      </c>
      <c r="AL169" s="234">
        <f>IF(AK169=0,0,SUMIFS('Sch A. Input'!$H60:$FJ60,'Sch A. Input'!$H$14:$FJ$14,"Recurring",'Sch A. Input'!$H$13:$FJ$13,"&lt;="&amp;$L$11,'Sch A. Input'!$H$13:$FJ$13,"&lt;="&amp;$AS$120,'Sch A. Input'!$H$13:$FJ$13,"&gt;"&amp;$AI$120))</f>
        <v>0</v>
      </c>
      <c r="AM169" s="234">
        <f>IF(AK169=0,0,SUMIFS('Sch A. Input'!$H60:$FJ60,'Sch A. Input'!$H$14:$FJ$14,"One-time",'Sch A. Input'!$H$13:$FJ$13,"&lt;="&amp;L$11,'Sch A. Input'!$H$13:$FJ$13,"&lt;="&amp;$AS$120,'Sch A. Input'!$H$13:$FJ$13,"&gt;"&amp;$AI$120))</f>
        <v>0</v>
      </c>
      <c r="AN169" s="266">
        <f t="shared" si="54"/>
        <v>0</v>
      </c>
      <c r="AO169" s="234">
        <f t="shared" si="55"/>
        <v>0</v>
      </c>
      <c r="AP169" s="234">
        <f t="shared" si="56"/>
        <v>0</v>
      </c>
      <c r="AQ169" s="293">
        <f t="shared" si="57"/>
        <v>0</v>
      </c>
      <c r="AR169" s="294">
        <f t="shared" si="58"/>
        <v>0</v>
      </c>
      <c r="AS169" s="289">
        <f t="shared" si="59"/>
        <v>0</v>
      </c>
      <c r="AT169" s="291"/>
      <c r="AY169" s="295"/>
      <c r="AZ169" s="295"/>
      <c r="CB169"/>
      <c r="CC169"/>
      <c r="CD169"/>
      <c r="CE169"/>
      <c r="CF169"/>
      <c r="CG169"/>
      <c r="CH169"/>
      <c r="CI169"/>
      <c r="CJ169"/>
      <c r="CK169"/>
      <c r="CL169"/>
      <c r="CM169"/>
      <c r="CN169"/>
      <c r="CO169"/>
      <c r="CP169"/>
      <c r="CQ169"/>
      <c r="CR169"/>
      <c r="CS169"/>
      <c r="CT169"/>
      <c r="CU169"/>
      <c r="CV169"/>
      <c r="CW169"/>
      <c r="CX169"/>
    </row>
    <row r="170" spans="2:102" s="283" customFormat="1" x14ac:dyDescent="0.25">
      <c r="B170" s="284" t="str">
        <f t="shared" si="78"/>
        <v/>
      </c>
      <c r="C170" s="292" t="str">
        <f t="shared" si="78"/>
        <v/>
      </c>
      <c r="D170" s="286" t="str">
        <f t="shared" si="78"/>
        <v/>
      </c>
      <c r="E170" s="286">
        <f t="shared" si="78"/>
        <v>43548</v>
      </c>
      <c r="F170" s="286">
        <f t="shared" si="78"/>
        <v>0</v>
      </c>
      <c r="G170" s="98">
        <f t="shared" si="32"/>
        <v>0</v>
      </c>
      <c r="H170" s="234">
        <f>IF(G170=0,0,SUMIFS('Sch A. Input'!$H61:$FJ61,'Sch A. Input'!$H$14:$FJ$14,"Recurring",'Sch A. Input'!$H$13:$FJ$13,"&lt;="&amp;$O$120,'Sch A. Input'!$H$13:$FJ$13,"&lt;="&amp;$L$11))</f>
        <v>0</v>
      </c>
      <c r="I170" s="234">
        <f>IF(G170=0,0,SUMIFS('Sch A. Input'!$H61:$FJ61,'Sch A. Input'!$H$14:$FJ$14,"One-time",'Sch A. Input'!$H$13:$FJ$13,"&lt;="&amp;$O$120,'Sch A. Input'!$H$13:$FJ$13,"&lt;="&amp;$L$11))</f>
        <v>0</v>
      </c>
      <c r="J170" s="266">
        <f t="shared" si="33"/>
        <v>0</v>
      </c>
      <c r="K170" s="234">
        <f t="shared" si="34"/>
        <v>0</v>
      </c>
      <c r="L170" s="234">
        <f t="shared" si="35"/>
        <v>0</v>
      </c>
      <c r="M170" s="293">
        <f t="shared" si="36"/>
        <v>0</v>
      </c>
      <c r="N170" s="294">
        <f t="shared" si="37"/>
        <v>0</v>
      </c>
      <c r="O170" s="289">
        <f t="shared" si="38"/>
        <v>0</v>
      </c>
      <c r="Q170" s="267">
        <f t="shared" si="39"/>
        <v>0</v>
      </c>
      <c r="R170" s="234">
        <f>IF(Q170=0,0,SUMIFS('Sch A. Input'!$H61:$FJ61,'Sch A. Input'!$H$14:$FJ$14,"Recurring",'Sch A. Input'!$H$13:$FJ$13,"&lt;="&amp;$L$11,'Sch A. Input'!$H$13:$FJ$13,"&lt;="&amp;$Y$120,'Sch A. Input'!$H$13:$FJ$13,"&gt;"&amp;$O$120))</f>
        <v>0</v>
      </c>
      <c r="S170" s="234">
        <f>IF(Q170=0,0,SUMIFS('Sch A. Input'!$H61:$FJ61,'Sch A. Input'!$H$14:$FJ$14,"One-time",'Sch A. Input'!$H$13:$FJ$13,"&lt;="&amp;$L$11,'Sch A. Input'!$H$13:$FJ$13,"&lt;="&amp;$Y$120,'Sch A. Input'!$H$13:$FJ$13,"&gt;"&amp;$O$120))</f>
        <v>0</v>
      </c>
      <c r="T170" s="266">
        <f t="shared" si="40"/>
        <v>0</v>
      </c>
      <c r="U170" s="234">
        <f t="shared" si="41"/>
        <v>0</v>
      </c>
      <c r="V170" s="234">
        <f t="shared" si="42"/>
        <v>0</v>
      </c>
      <c r="W170" s="293">
        <f t="shared" si="43"/>
        <v>0</v>
      </c>
      <c r="X170" s="294">
        <f t="shared" si="44"/>
        <v>0</v>
      </c>
      <c r="Y170" s="289">
        <f t="shared" si="45"/>
        <v>0</v>
      </c>
      <c r="Z170" s="290"/>
      <c r="AA170" s="267">
        <f t="shared" si="46"/>
        <v>0</v>
      </c>
      <c r="AB170" s="234">
        <f>IF(AA170=0,0,SUMIFS('Sch A. Input'!$H61:$FJ61,'Sch A. Input'!$H$14:$FJ$14,"Recurring",'Sch A. Input'!$H$13:$FJ$13,"&lt;="&amp;$L$11,'Sch A. Input'!$H$13:$FJ$13,"&lt;="&amp;$AI$120,'Sch A. Input'!$H$13:$FJ$13,"&gt;"&amp;$Y$120))</f>
        <v>0</v>
      </c>
      <c r="AC170" s="234">
        <f>IF(AA170=0,0,SUMIFS('Sch A. Input'!$H61:$FJ61,'Sch A. Input'!$H$14:$FJ$14,"One-time",'Sch A. Input'!$H$13:$FJ$13,"&lt;="&amp;$L$11,'Sch A. Input'!$H$13:$FJ$13,"&lt;="&amp;$AI$120,'Sch A. Input'!$H$13:$FJ$13,"&gt;"&amp;$Y$120))</f>
        <v>0</v>
      </c>
      <c r="AD170" s="266">
        <f t="shared" si="47"/>
        <v>0</v>
      </c>
      <c r="AE170" s="234">
        <f t="shared" si="48"/>
        <v>0</v>
      </c>
      <c r="AF170" s="234">
        <f t="shared" si="49"/>
        <v>0</v>
      </c>
      <c r="AG170" s="293">
        <f t="shared" si="50"/>
        <v>0</v>
      </c>
      <c r="AH170" s="294">
        <f t="shared" si="51"/>
        <v>0</v>
      </c>
      <c r="AI170" s="289">
        <f t="shared" si="52"/>
        <v>0</v>
      </c>
      <c r="AK170" s="267">
        <f t="shared" si="53"/>
        <v>0</v>
      </c>
      <c r="AL170" s="234">
        <f>IF(AK170=0,0,SUMIFS('Sch A. Input'!$H61:$FJ61,'Sch A. Input'!$H$14:$FJ$14,"Recurring",'Sch A. Input'!$H$13:$FJ$13,"&lt;="&amp;$L$11,'Sch A. Input'!$H$13:$FJ$13,"&lt;="&amp;$AS$120,'Sch A. Input'!$H$13:$FJ$13,"&gt;"&amp;$AI$120))</f>
        <v>0</v>
      </c>
      <c r="AM170" s="234">
        <f>IF(AK170=0,0,SUMIFS('Sch A. Input'!$H61:$FJ61,'Sch A. Input'!$H$14:$FJ$14,"One-time",'Sch A. Input'!$H$13:$FJ$13,"&lt;="&amp;L$11,'Sch A. Input'!$H$13:$FJ$13,"&lt;="&amp;$AS$120,'Sch A. Input'!$H$13:$FJ$13,"&gt;"&amp;$AI$120))</f>
        <v>0</v>
      </c>
      <c r="AN170" s="266">
        <f t="shared" si="54"/>
        <v>0</v>
      </c>
      <c r="AO170" s="234">
        <f t="shared" si="55"/>
        <v>0</v>
      </c>
      <c r="AP170" s="234">
        <f t="shared" si="56"/>
        <v>0</v>
      </c>
      <c r="AQ170" s="293">
        <f t="shared" si="57"/>
        <v>0</v>
      </c>
      <c r="AR170" s="294">
        <f t="shared" si="58"/>
        <v>0</v>
      </c>
      <c r="AS170" s="289">
        <f t="shared" si="59"/>
        <v>0</v>
      </c>
      <c r="AT170" s="291"/>
      <c r="AY170" s="295"/>
      <c r="AZ170" s="295"/>
      <c r="CB170"/>
      <c r="CC170"/>
      <c r="CD170"/>
      <c r="CE170"/>
      <c r="CF170"/>
      <c r="CG170"/>
      <c r="CH170"/>
      <c r="CI170"/>
      <c r="CJ170"/>
      <c r="CK170"/>
      <c r="CL170"/>
      <c r="CM170"/>
      <c r="CN170"/>
      <c r="CO170"/>
      <c r="CP170"/>
      <c r="CQ170"/>
      <c r="CR170"/>
      <c r="CS170"/>
      <c r="CT170"/>
      <c r="CU170"/>
      <c r="CV170"/>
      <c r="CW170"/>
      <c r="CX170"/>
    </row>
    <row r="171" spans="2:102" s="283" customFormat="1" x14ac:dyDescent="0.25">
      <c r="B171" s="284" t="str">
        <f t="shared" si="78"/>
        <v/>
      </c>
      <c r="C171" s="292" t="str">
        <f t="shared" si="78"/>
        <v/>
      </c>
      <c r="D171" s="286" t="str">
        <f t="shared" si="78"/>
        <v/>
      </c>
      <c r="E171" s="286">
        <f t="shared" si="78"/>
        <v>43548</v>
      </c>
      <c r="F171" s="286">
        <f t="shared" si="78"/>
        <v>0</v>
      </c>
      <c r="G171" s="98">
        <f t="shared" si="32"/>
        <v>0</v>
      </c>
      <c r="H171" s="234">
        <f>IF(G171=0,0,SUMIFS('Sch A. Input'!$H62:$FJ62,'Sch A. Input'!$H$14:$FJ$14,"Recurring",'Sch A. Input'!$H$13:$FJ$13,"&lt;="&amp;$O$120,'Sch A. Input'!$H$13:$FJ$13,"&lt;="&amp;$L$11))</f>
        <v>0</v>
      </c>
      <c r="I171" s="234">
        <f>IF(G171=0,0,SUMIFS('Sch A. Input'!$H62:$FJ62,'Sch A. Input'!$H$14:$FJ$14,"One-time",'Sch A. Input'!$H$13:$FJ$13,"&lt;="&amp;$O$120,'Sch A. Input'!$H$13:$FJ$13,"&lt;="&amp;$L$11))</f>
        <v>0</v>
      </c>
      <c r="J171" s="266">
        <f t="shared" si="33"/>
        <v>0</v>
      </c>
      <c r="K171" s="234">
        <f t="shared" si="34"/>
        <v>0</v>
      </c>
      <c r="L171" s="234">
        <f t="shared" si="35"/>
        <v>0</v>
      </c>
      <c r="M171" s="293">
        <f t="shared" si="36"/>
        <v>0</v>
      </c>
      <c r="N171" s="294">
        <f t="shared" si="37"/>
        <v>0</v>
      </c>
      <c r="O171" s="289">
        <f t="shared" si="38"/>
        <v>0</v>
      </c>
      <c r="Q171" s="267">
        <f t="shared" si="39"/>
        <v>0</v>
      </c>
      <c r="R171" s="234">
        <f>IF(Q171=0,0,SUMIFS('Sch A. Input'!$H62:$FJ62,'Sch A. Input'!$H$14:$FJ$14,"Recurring",'Sch A. Input'!$H$13:$FJ$13,"&lt;="&amp;$L$11,'Sch A. Input'!$H$13:$FJ$13,"&lt;="&amp;$Y$120,'Sch A. Input'!$H$13:$FJ$13,"&gt;"&amp;$O$120))</f>
        <v>0</v>
      </c>
      <c r="S171" s="234">
        <f>IF(Q171=0,0,SUMIFS('Sch A. Input'!$H62:$FJ62,'Sch A. Input'!$H$14:$FJ$14,"One-time",'Sch A. Input'!$H$13:$FJ$13,"&lt;="&amp;$L$11,'Sch A. Input'!$H$13:$FJ$13,"&lt;="&amp;$Y$120,'Sch A. Input'!$H$13:$FJ$13,"&gt;"&amp;$O$120))</f>
        <v>0</v>
      </c>
      <c r="T171" s="266">
        <f t="shared" si="40"/>
        <v>0</v>
      </c>
      <c r="U171" s="234">
        <f t="shared" si="41"/>
        <v>0</v>
      </c>
      <c r="V171" s="234">
        <f t="shared" si="42"/>
        <v>0</v>
      </c>
      <c r="W171" s="293">
        <f t="shared" si="43"/>
        <v>0</v>
      </c>
      <c r="X171" s="294">
        <f t="shared" si="44"/>
        <v>0</v>
      </c>
      <c r="Y171" s="289">
        <f t="shared" si="45"/>
        <v>0</v>
      </c>
      <c r="Z171" s="290"/>
      <c r="AA171" s="267">
        <f t="shared" si="46"/>
        <v>0</v>
      </c>
      <c r="AB171" s="234">
        <f>IF(AA171=0,0,SUMIFS('Sch A. Input'!$H62:$FJ62,'Sch A. Input'!$H$14:$FJ$14,"Recurring",'Sch A. Input'!$H$13:$FJ$13,"&lt;="&amp;$L$11,'Sch A. Input'!$H$13:$FJ$13,"&lt;="&amp;$AI$120,'Sch A. Input'!$H$13:$FJ$13,"&gt;"&amp;$Y$120))</f>
        <v>0</v>
      </c>
      <c r="AC171" s="234">
        <f>IF(AA171=0,0,SUMIFS('Sch A. Input'!$H62:$FJ62,'Sch A. Input'!$H$14:$FJ$14,"One-time",'Sch A. Input'!$H$13:$FJ$13,"&lt;="&amp;$L$11,'Sch A. Input'!$H$13:$FJ$13,"&lt;="&amp;$AI$120,'Sch A. Input'!$H$13:$FJ$13,"&gt;"&amp;$Y$120))</f>
        <v>0</v>
      </c>
      <c r="AD171" s="266">
        <f t="shared" si="47"/>
        <v>0</v>
      </c>
      <c r="AE171" s="234">
        <f t="shared" si="48"/>
        <v>0</v>
      </c>
      <c r="AF171" s="234">
        <f t="shared" si="49"/>
        <v>0</v>
      </c>
      <c r="AG171" s="293">
        <f t="shared" si="50"/>
        <v>0</v>
      </c>
      <c r="AH171" s="294">
        <f t="shared" si="51"/>
        <v>0</v>
      </c>
      <c r="AI171" s="289">
        <f t="shared" si="52"/>
        <v>0</v>
      </c>
      <c r="AK171" s="267">
        <f t="shared" si="53"/>
        <v>0</v>
      </c>
      <c r="AL171" s="234">
        <f>IF(AK171=0,0,SUMIFS('Sch A. Input'!$H62:$FJ62,'Sch A. Input'!$H$14:$FJ$14,"Recurring",'Sch A. Input'!$H$13:$FJ$13,"&lt;="&amp;$L$11,'Sch A. Input'!$H$13:$FJ$13,"&lt;="&amp;$AS$120,'Sch A. Input'!$H$13:$FJ$13,"&gt;"&amp;$AI$120))</f>
        <v>0</v>
      </c>
      <c r="AM171" s="234">
        <f>IF(AK171=0,0,SUMIFS('Sch A. Input'!$H62:$FJ62,'Sch A. Input'!$H$14:$FJ$14,"One-time",'Sch A. Input'!$H$13:$FJ$13,"&lt;="&amp;L$11,'Sch A. Input'!$H$13:$FJ$13,"&lt;="&amp;$AS$120,'Sch A. Input'!$H$13:$FJ$13,"&gt;"&amp;$AI$120))</f>
        <v>0</v>
      </c>
      <c r="AN171" s="266">
        <f t="shared" si="54"/>
        <v>0</v>
      </c>
      <c r="AO171" s="234">
        <f t="shared" si="55"/>
        <v>0</v>
      </c>
      <c r="AP171" s="234">
        <f t="shared" si="56"/>
        <v>0</v>
      </c>
      <c r="AQ171" s="293">
        <f t="shared" si="57"/>
        <v>0</v>
      </c>
      <c r="AR171" s="294">
        <f t="shared" si="58"/>
        <v>0</v>
      </c>
      <c r="AS171" s="289">
        <f t="shared" si="59"/>
        <v>0</v>
      </c>
      <c r="AT171" s="291"/>
      <c r="AY171" s="295"/>
      <c r="AZ171" s="295"/>
      <c r="CB171"/>
      <c r="CC171"/>
      <c r="CD171"/>
      <c r="CE171"/>
      <c r="CF171"/>
      <c r="CG171"/>
      <c r="CH171"/>
      <c r="CI171"/>
      <c r="CJ171"/>
      <c r="CK171"/>
      <c r="CL171"/>
      <c r="CM171"/>
      <c r="CN171"/>
      <c r="CO171"/>
      <c r="CP171"/>
      <c r="CQ171"/>
      <c r="CR171"/>
      <c r="CS171"/>
      <c r="CT171"/>
      <c r="CU171"/>
      <c r="CV171"/>
      <c r="CW171"/>
      <c r="CX171"/>
    </row>
    <row r="172" spans="2:102" s="283" customFormat="1" x14ac:dyDescent="0.25">
      <c r="B172" s="284" t="str">
        <f t="shared" si="78"/>
        <v/>
      </c>
      <c r="C172" s="292" t="str">
        <f t="shared" si="78"/>
        <v/>
      </c>
      <c r="D172" s="286" t="str">
        <f t="shared" si="78"/>
        <v/>
      </c>
      <c r="E172" s="286">
        <f t="shared" si="78"/>
        <v>43548</v>
      </c>
      <c r="F172" s="286">
        <f t="shared" si="78"/>
        <v>0</v>
      </c>
      <c r="G172" s="98">
        <f t="shared" si="32"/>
        <v>0</v>
      </c>
      <c r="H172" s="234">
        <f>IF(G172=0,0,SUMIFS('Sch A. Input'!$H63:$FJ63,'Sch A. Input'!$H$14:$FJ$14,"Recurring",'Sch A. Input'!$H$13:$FJ$13,"&lt;="&amp;$O$120,'Sch A. Input'!$H$13:$FJ$13,"&lt;="&amp;$L$11))</f>
        <v>0</v>
      </c>
      <c r="I172" s="234">
        <f>IF(G172=0,0,SUMIFS('Sch A. Input'!$H63:$FJ63,'Sch A. Input'!$H$14:$FJ$14,"One-time",'Sch A. Input'!$H$13:$FJ$13,"&lt;="&amp;$O$120,'Sch A. Input'!$H$13:$FJ$13,"&lt;="&amp;$L$11))</f>
        <v>0</v>
      </c>
      <c r="J172" s="266">
        <f t="shared" si="33"/>
        <v>0</v>
      </c>
      <c r="K172" s="234">
        <f t="shared" si="34"/>
        <v>0</v>
      </c>
      <c r="L172" s="234">
        <f t="shared" si="35"/>
        <v>0</v>
      </c>
      <c r="M172" s="293">
        <f t="shared" si="36"/>
        <v>0</v>
      </c>
      <c r="N172" s="294">
        <f t="shared" si="37"/>
        <v>0</v>
      </c>
      <c r="O172" s="289">
        <f t="shared" si="38"/>
        <v>0</v>
      </c>
      <c r="Q172" s="267">
        <f t="shared" si="39"/>
        <v>0</v>
      </c>
      <c r="R172" s="234">
        <f>IF(Q172=0,0,SUMIFS('Sch A. Input'!$H63:$FJ63,'Sch A. Input'!$H$14:$FJ$14,"Recurring",'Sch A. Input'!$H$13:$FJ$13,"&lt;="&amp;$L$11,'Sch A. Input'!$H$13:$FJ$13,"&lt;="&amp;$Y$120,'Sch A. Input'!$H$13:$FJ$13,"&gt;"&amp;$O$120))</f>
        <v>0</v>
      </c>
      <c r="S172" s="234">
        <f>IF(Q172=0,0,SUMIFS('Sch A. Input'!$H63:$FJ63,'Sch A. Input'!$H$14:$FJ$14,"One-time",'Sch A. Input'!$H$13:$FJ$13,"&lt;="&amp;$L$11,'Sch A. Input'!$H$13:$FJ$13,"&lt;="&amp;$Y$120,'Sch A. Input'!$H$13:$FJ$13,"&gt;"&amp;$O$120))</f>
        <v>0</v>
      </c>
      <c r="T172" s="266">
        <f t="shared" si="40"/>
        <v>0</v>
      </c>
      <c r="U172" s="234">
        <f t="shared" si="41"/>
        <v>0</v>
      </c>
      <c r="V172" s="234">
        <f t="shared" si="42"/>
        <v>0</v>
      </c>
      <c r="W172" s="293">
        <f t="shared" si="43"/>
        <v>0</v>
      </c>
      <c r="X172" s="294">
        <f t="shared" si="44"/>
        <v>0</v>
      </c>
      <c r="Y172" s="289">
        <f t="shared" si="45"/>
        <v>0</v>
      </c>
      <c r="Z172" s="290"/>
      <c r="AA172" s="267">
        <f t="shared" si="46"/>
        <v>0</v>
      </c>
      <c r="AB172" s="234">
        <f>IF(AA172=0,0,SUMIFS('Sch A. Input'!$H63:$FJ63,'Sch A. Input'!$H$14:$FJ$14,"Recurring",'Sch A. Input'!$H$13:$FJ$13,"&lt;="&amp;$L$11,'Sch A. Input'!$H$13:$FJ$13,"&lt;="&amp;$AI$120,'Sch A. Input'!$H$13:$FJ$13,"&gt;"&amp;$Y$120))</f>
        <v>0</v>
      </c>
      <c r="AC172" s="234">
        <f>IF(AA172=0,0,SUMIFS('Sch A. Input'!$H63:$FJ63,'Sch A. Input'!$H$14:$FJ$14,"One-time",'Sch A. Input'!$H$13:$FJ$13,"&lt;="&amp;$L$11,'Sch A. Input'!$H$13:$FJ$13,"&lt;="&amp;$AI$120,'Sch A. Input'!$H$13:$FJ$13,"&gt;"&amp;$Y$120))</f>
        <v>0</v>
      </c>
      <c r="AD172" s="266">
        <f t="shared" si="47"/>
        <v>0</v>
      </c>
      <c r="AE172" s="234">
        <f t="shared" si="48"/>
        <v>0</v>
      </c>
      <c r="AF172" s="234">
        <f t="shared" si="49"/>
        <v>0</v>
      </c>
      <c r="AG172" s="293">
        <f t="shared" si="50"/>
        <v>0</v>
      </c>
      <c r="AH172" s="294">
        <f t="shared" si="51"/>
        <v>0</v>
      </c>
      <c r="AI172" s="289">
        <f t="shared" si="52"/>
        <v>0</v>
      </c>
      <c r="AK172" s="267">
        <f t="shared" si="53"/>
        <v>0</v>
      </c>
      <c r="AL172" s="234">
        <f>IF(AK172=0,0,SUMIFS('Sch A. Input'!$H63:$FJ63,'Sch A. Input'!$H$14:$FJ$14,"Recurring",'Sch A. Input'!$H$13:$FJ$13,"&lt;="&amp;$L$11,'Sch A. Input'!$H$13:$FJ$13,"&lt;="&amp;$AS$120,'Sch A. Input'!$H$13:$FJ$13,"&gt;"&amp;$AI$120))</f>
        <v>0</v>
      </c>
      <c r="AM172" s="234">
        <f>IF(AK172=0,0,SUMIFS('Sch A. Input'!$H63:$FJ63,'Sch A. Input'!$H$14:$FJ$14,"One-time",'Sch A. Input'!$H$13:$FJ$13,"&lt;="&amp;L$11,'Sch A. Input'!$H$13:$FJ$13,"&lt;="&amp;$AS$120,'Sch A. Input'!$H$13:$FJ$13,"&gt;"&amp;$AI$120))</f>
        <v>0</v>
      </c>
      <c r="AN172" s="266">
        <f t="shared" si="54"/>
        <v>0</v>
      </c>
      <c r="AO172" s="234">
        <f t="shared" si="55"/>
        <v>0</v>
      </c>
      <c r="AP172" s="234">
        <f t="shared" si="56"/>
        <v>0</v>
      </c>
      <c r="AQ172" s="293">
        <f t="shared" si="57"/>
        <v>0</v>
      </c>
      <c r="AR172" s="294">
        <f t="shared" si="58"/>
        <v>0</v>
      </c>
      <c r="AS172" s="289">
        <f t="shared" si="59"/>
        <v>0</v>
      </c>
      <c r="AT172" s="291"/>
      <c r="AY172" s="295"/>
      <c r="AZ172" s="295"/>
      <c r="CB172"/>
      <c r="CC172"/>
      <c r="CD172"/>
      <c r="CE172"/>
      <c r="CF172"/>
      <c r="CG172"/>
      <c r="CH172"/>
      <c r="CI172"/>
      <c r="CJ172"/>
      <c r="CK172"/>
      <c r="CL172"/>
      <c r="CM172"/>
      <c r="CN172"/>
      <c r="CO172"/>
      <c r="CP172"/>
      <c r="CQ172"/>
      <c r="CR172"/>
      <c r="CS172"/>
      <c r="CT172"/>
      <c r="CU172"/>
      <c r="CV172"/>
      <c r="CW172"/>
      <c r="CX172"/>
    </row>
    <row r="173" spans="2:102" s="283" customFormat="1" x14ac:dyDescent="0.25">
      <c r="B173" s="284" t="str">
        <f t="shared" si="78"/>
        <v/>
      </c>
      <c r="C173" s="292" t="str">
        <f t="shared" si="78"/>
        <v/>
      </c>
      <c r="D173" s="286" t="str">
        <f t="shared" si="78"/>
        <v/>
      </c>
      <c r="E173" s="286">
        <f t="shared" si="78"/>
        <v>43548</v>
      </c>
      <c r="F173" s="286">
        <f t="shared" si="78"/>
        <v>0</v>
      </c>
      <c r="G173" s="98">
        <f t="shared" si="32"/>
        <v>0</v>
      </c>
      <c r="H173" s="234">
        <f>IF(G173=0,0,SUMIFS('Sch A. Input'!$H64:$FJ64,'Sch A. Input'!$H$14:$FJ$14,"Recurring",'Sch A. Input'!$H$13:$FJ$13,"&lt;="&amp;$O$120,'Sch A. Input'!$H$13:$FJ$13,"&lt;="&amp;$L$11))</f>
        <v>0</v>
      </c>
      <c r="I173" s="234">
        <f>IF(G173=0,0,SUMIFS('Sch A. Input'!$H64:$FJ64,'Sch A. Input'!$H$14:$FJ$14,"One-time",'Sch A. Input'!$H$13:$FJ$13,"&lt;="&amp;$O$120,'Sch A. Input'!$H$13:$FJ$13,"&lt;="&amp;$L$11))</f>
        <v>0</v>
      </c>
      <c r="J173" s="266">
        <f t="shared" si="33"/>
        <v>0</v>
      </c>
      <c r="K173" s="234">
        <f t="shared" si="34"/>
        <v>0</v>
      </c>
      <c r="L173" s="234">
        <f t="shared" si="35"/>
        <v>0</v>
      </c>
      <c r="M173" s="293">
        <f t="shared" si="36"/>
        <v>0</v>
      </c>
      <c r="N173" s="294">
        <f t="shared" si="37"/>
        <v>0</v>
      </c>
      <c r="O173" s="289">
        <f t="shared" si="38"/>
        <v>0</v>
      </c>
      <c r="Q173" s="267">
        <f t="shared" si="39"/>
        <v>0</v>
      </c>
      <c r="R173" s="234">
        <f>IF(Q173=0,0,SUMIFS('Sch A. Input'!$H64:$FJ64,'Sch A. Input'!$H$14:$FJ$14,"Recurring",'Sch A. Input'!$H$13:$FJ$13,"&lt;="&amp;$L$11,'Sch A. Input'!$H$13:$FJ$13,"&lt;="&amp;$Y$120,'Sch A. Input'!$H$13:$FJ$13,"&gt;"&amp;$O$120))</f>
        <v>0</v>
      </c>
      <c r="S173" s="234">
        <f>IF(Q173=0,0,SUMIFS('Sch A. Input'!$H64:$FJ64,'Sch A. Input'!$H$14:$FJ$14,"One-time",'Sch A. Input'!$H$13:$FJ$13,"&lt;="&amp;$L$11,'Sch A. Input'!$H$13:$FJ$13,"&lt;="&amp;$Y$120,'Sch A. Input'!$H$13:$FJ$13,"&gt;"&amp;$O$120))</f>
        <v>0</v>
      </c>
      <c r="T173" s="266">
        <f t="shared" si="40"/>
        <v>0</v>
      </c>
      <c r="U173" s="234">
        <f t="shared" si="41"/>
        <v>0</v>
      </c>
      <c r="V173" s="234">
        <f t="shared" si="42"/>
        <v>0</v>
      </c>
      <c r="W173" s="293">
        <f t="shared" si="43"/>
        <v>0</v>
      </c>
      <c r="X173" s="294">
        <f t="shared" si="44"/>
        <v>0</v>
      </c>
      <c r="Y173" s="289">
        <f t="shared" si="45"/>
        <v>0</v>
      </c>
      <c r="Z173" s="290"/>
      <c r="AA173" s="267">
        <f t="shared" si="46"/>
        <v>0</v>
      </c>
      <c r="AB173" s="234">
        <f>IF(AA173=0,0,SUMIFS('Sch A. Input'!$H64:$FJ64,'Sch A. Input'!$H$14:$FJ$14,"Recurring",'Sch A. Input'!$H$13:$FJ$13,"&lt;="&amp;$L$11,'Sch A. Input'!$H$13:$FJ$13,"&lt;="&amp;$AI$120,'Sch A. Input'!$H$13:$FJ$13,"&gt;"&amp;$Y$120))</f>
        <v>0</v>
      </c>
      <c r="AC173" s="234">
        <f>IF(AA173=0,0,SUMIFS('Sch A. Input'!$H64:$FJ64,'Sch A. Input'!$H$14:$FJ$14,"One-time",'Sch A. Input'!$H$13:$FJ$13,"&lt;="&amp;$L$11,'Sch A. Input'!$H$13:$FJ$13,"&lt;="&amp;$AI$120,'Sch A. Input'!$H$13:$FJ$13,"&gt;"&amp;$Y$120))</f>
        <v>0</v>
      </c>
      <c r="AD173" s="266">
        <f t="shared" si="47"/>
        <v>0</v>
      </c>
      <c r="AE173" s="234">
        <f t="shared" si="48"/>
        <v>0</v>
      </c>
      <c r="AF173" s="234">
        <f t="shared" si="49"/>
        <v>0</v>
      </c>
      <c r="AG173" s="293">
        <f t="shared" si="50"/>
        <v>0</v>
      </c>
      <c r="AH173" s="294">
        <f t="shared" si="51"/>
        <v>0</v>
      </c>
      <c r="AI173" s="289">
        <f t="shared" si="52"/>
        <v>0</v>
      </c>
      <c r="AK173" s="267">
        <f t="shared" si="53"/>
        <v>0</v>
      </c>
      <c r="AL173" s="234">
        <f>IF(AK173=0,0,SUMIFS('Sch A. Input'!$H64:$FJ64,'Sch A. Input'!$H$14:$FJ$14,"Recurring",'Sch A. Input'!$H$13:$FJ$13,"&lt;="&amp;$L$11,'Sch A. Input'!$H$13:$FJ$13,"&lt;="&amp;$AS$120,'Sch A. Input'!$H$13:$FJ$13,"&gt;"&amp;$AI$120))</f>
        <v>0</v>
      </c>
      <c r="AM173" s="234">
        <f>IF(AK173=0,0,SUMIFS('Sch A. Input'!$H64:$FJ64,'Sch A. Input'!$H$14:$FJ$14,"One-time",'Sch A. Input'!$H$13:$FJ$13,"&lt;="&amp;L$11,'Sch A. Input'!$H$13:$FJ$13,"&lt;="&amp;$AS$120,'Sch A. Input'!$H$13:$FJ$13,"&gt;"&amp;$AI$120))</f>
        <v>0</v>
      </c>
      <c r="AN173" s="266">
        <f t="shared" si="54"/>
        <v>0</v>
      </c>
      <c r="AO173" s="234">
        <f t="shared" si="55"/>
        <v>0</v>
      </c>
      <c r="AP173" s="234">
        <f t="shared" si="56"/>
        <v>0</v>
      </c>
      <c r="AQ173" s="293">
        <f t="shared" si="57"/>
        <v>0</v>
      </c>
      <c r="AR173" s="294">
        <f t="shared" si="58"/>
        <v>0</v>
      </c>
      <c r="AS173" s="289">
        <f t="shared" si="59"/>
        <v>0</v>
      </c>
      <c r="AT173" s="291"/>
      <c r="AY173" s="295"/>
      <c r="AZ173" s="295"/>
      <c r="CB173"/>
      <c r="CC173"/>
      <c r="CD173"/>
      <c r="CE173"/>
      <c r="CF173"/>
      <c r="CG173"/>
      <c r="CH173"/>
      <c r="CI173"/>
      <c r="CJ173"/>
      <c r="CK173"/>
      <c r="CL173"/>
      <c r="CM173"/>
      <c r="CN173"/>
      <c r="CO173"/>
      <c r="CP173"/>
      <c r="CQ173"/>
      <c r="CR173"/>
      <c r="CS173"/>
      <c r="CT173"/>
      <c r="CU173"/>
      <c r="CV173"/>
      <c r="CW173"/>
      <c r="CX173"/>
    </row>
    <row r="174" spans="2:102" s="283" customFormat="1" x14ac:dyDescent="0.25">
      <c r="B174" s="284" t="str">
        <f t="shared" si="78"/>
        <v/>
      </c>
      <c r="C174" s="292" t="str">
        <f t="shared" si="78"/>
        <v/>
      </c>
      <c r="D174" s="286" t="str">
        <f t="shared" si="78"/>
        <v/>
      </c>
      <c r="E174" s="286">
        <f t="shared" si="78"/>
        <v>43548</v>
      </c>
      <c r="F174" s="286">
        <f t="shared" si="78"/>
        <v>0</v>
      </c>
      <c r="G174" s="98">
        <f t="shared" si="32"/>
        <v>0</v>
      </c>
      <c r="H174" s="234">
        <f>IF(G174=0,0,SUMIFS('Sch A. Input'!$H65:$FJ65,'Sch A. Input'!$H$14:$FJ$14,"Recurring",'Sch A. Input'!$H$13:$FJ$13,"&lt;="&amp;$O$120,'Sch A. Input'!$H$13:$FJ$13,"&lt;="&amp;$L$11))</f>
        <v>0</v>
      </c>
      <c r="I174" s="234">
        <f>IF(G174=0,0,SUMIFS('Sch A. Input'!$H65:$FJ65,'Sch A. Input'!$H$14:$FJ$14,"One-time",'Sch A. Input'!$H$13:$FJ$13,"&lt;="&amp;$O$120,'Sch A. Input'!$H$13:$FJ$13,"&lt;="&amp;$L$11))</f>
        <v>0</v>
      </c>
      <c r="J174" s="266">
        <f t="shared" si="33"/>
        <v>0</v>
      </c>
      <c r="K174" s="234">
        <f t="shared" si="34"/>
        <v>0</v>
      </c>
      <c r="L174" s="234">
        <f t="shared" si="35"/>
        <v>0</v>
      </c>
      <c r="M174" s="293">
        <f t="shared" si="36"/>
        <v>0</v>
      </c>
      <c r="N174" s="294">
        <f t="shared" si="37"/>
        <v>0</v>
      </c>
      <c r="O174" s="289">
        <f t="shared" si="38"/>
        <v>0</v>
      </c>
      <c r="Q174" s="267">
        <f t="shared" si="39"/>
        <v>0</v>
      </c>
      <c r="R174" s="234">
        <f>IF(Q174=0,0,SUMIFS('Sch A. Input'!$H65:$FJ65,'Sch A. Input'!$H$14:$FJ$14,"Recurring",'Sch A. Input'!$H$13:$FJ$13,"&lt;="&amp;$L$11,'Sch A. Input'!$H$13:$FJ$13,"&lt;="&amp;$Y$120,'Sch A. Input'!$H$13:$FJ$13,"&gt;"&amp;$O$120))</f>
        <v>0</v>
      </c>
      <c r="S174" s="234">
        <f>IF(Q174=0,0,SUMIFS('Sch A. Input'!$H65:$FJ65,'Sch A. Input'!$H$14:$FJ$14,"One-time",'Sch A. Input'!$H$13:$FJ$13,"&lt;="&amp;$L$11,'Sch A. Input'!$H$13:$FJ$13,"&lt;="&amp;$Y$120,'Sch A. Input'!$H$13:$FJ$13,"&gt;"&amp;$O$120))</f>
        <v>0</v>
      </c>
      <c r="T174" s="266">
        <f t="shared" si="40"/>
        <v>0</v>
      </c>
      <c r="U174" s="234">
        <f t="shared" si="41"/>
        <v>0</v>
      </c>
      <c r="V174" s="234">
        <f t="shared" si="42"/>
        <v>0</v>
      </c>
      <c r="W174" s="293">
        <f t="shared" si="43"/>
        <v>0</v>
      </c>
      <c r="X174" s="294">
        <f t="shared" si="44"/>
        <v>0</v>
      </c>
      <c r="Y174" s="289">
        <f t="shared" si="45"/>
        <v>0</v>
      </c>
      <c r="Z174" s="290"/>
      <c r="AA174" s="267">
        <f t="shared" si="46"/>
        <v>0</v>
      </c>
      <c r="AB174" s="234">
        <f>IF(AA174=0,0,SUMIFS('Sch A. Input'!$H65:$FJ65,'Sch A. Input'!$H$14:$FJ$14,"Recurring",'Sch A. Input'!$H$13:$FJ$13,"&lt;="&amp;$L$11,'Sch A. Input'!$H$13:$FJ$13,"&lt;="&amp;$AI$120,'Sch A. Input'!$H$13:$FJ$13,"&gt;"&amp;$Y$120))</f>
        <v>0</v>
      </c>
      <c r="AC174" s="234">
        <f>IF(AA174=0,0,SUMIFS('Sch A. Input'!$H65:$FJ65,'Sch A. Input'!$H$14:$FJ$14,"One-time",'Sch A. Input'!$H$13:$FJ$13,"&lt;="&amp;$L$11,'Sch A. Input'!$H$13:$FJ$13,"&lt;="&amp;$AI$120,'Sch A. Input'!$H$13:$FJ$13,"&gt;"&amp;$Y$120))</f>
        <v>0</v>
      </c>
      <c r="AD174" s="266">
        <f t="shared" si="47"/>
        <v>0</v>
      </c>
      <c r="AE174" s="234">
        <f t="shared" si="48"/>
        <v>0</v>
      </c>
      <c r="AF174" s="234">
        <f t="shared" si="49"/>
        <v>0</v>
      </c>
      <c r="AG174" s="293">
        <f t="shared" si="50"/>
        <v>0</v>
      </c>
      <c r="AH174" s="294">
        <f t="shared" si="51"/>
        <v>0</v>
      </c>
      <c r="AI174" s="289">
        <f t="shared" si="52"/>
        <v>0</v>
      </c>
      <c r="AK174" s="267">
        <f t="shared" si="53"/>
        <v>0</v>
      </c>
      <c r="AL174" s="234">
        <f>IF(AK174=0,0,SUMIFS('Sch A. Input'!$H65:$FJ65,'Sch A. Input'!$H$14:$FJ$14,"Recurring",'Sch A. Input'!$H$13:$FJ$13,"&lt;="&amp;$L$11,'Sch A. Input'!$H$13:$FJ$13,"&lt;="&amp;$AS$120,'Sch A. Input'!$H$13:$FJ$13,"&gt;"&amp;$AI$120))</f>
        <v>0</v>
      </c>
      <c r="AM174" s="234">
        <f>IF(AK174=0,0,SUMIFS('Sch A. Input'!$H65:$FJ65,'Sch A. Input'!$H$14:$FJ$14,"One-time",'Sch A. Input'!$H$13:$FJ$13,"&lt;="&amp;L$11,'Sch A. Input'!$H$13:$FJ$13,"&lt;="&amp;$AS$120,'Sch A. Input'!$H$13:$FJ$13,"&gt;"&amp;$AI$120))</f>
        <v>0</v>
      </c>
      <c r="AN174" s="266">
        <f t="shared" si="54"/>
        <v>0</v>
      </c>
      <c r="AO174" s="234">
        <f t="shared" si="55"/>
        <v>0</v>
      </c>
      <c r="AP174" s="234">
        <f t="shared" si="56"/>
        <v>0</v>
      </c>
      <c r="AQ174" s="293">
        <f t="shared" si="57"/>
        <v>0</v>
      </c>
      <c r="AR174" s="294">
        <f t="shared" si="58"/>
        <v>0</v>
      </c>
      <c r="AS174" s="289">
        <f t="shared" si="59"/>
        <v>0</v>
      </c>
      <c r="AT174" s="291"/>
      <c r="AY174" s="295"/>
      <c r="AZ174" s="295"/>
      <c r="CB174"/>
      <c r="CC174"/>
      <c r="CD174"/>
      <c r="CE174"/>
      <c r="CF174"/>
      <c r="CG174"/>
      <c r="CH174"/>
      <c r="CI174"/>
      <c r="CJ174"/>
      <c r="CK174"/>
      <c r="CL174"/>
      <c r="CM174"/>
      <c r="CN174"/>
      <c r="CO174"/>
      <c r="CP174"/>
      <c r="CQ174"/>
      <c r="CR174"/>
      <c r="CS174"/>
      <c r="CT174"/>
      <c r="CU174"/>
      <c r="CV174"/>
      <c r="CW174"/>
      <c r="CX174"/>
    </row>
    <row r="175" spans="2:102" s="283" customFormat="1" x14ac:dyDescent="0.25">
      <c r="B175" s="284" t="str">
        <f t="shared" si="78"/>
        <v/>
      </c>
      <c r="C175" s="292" t="str">
        <f t="shared" si="78"/>
        <v/>
      </c>
      <c r="D175" s="286" t="str">
        <f t="shared" si="78"/>
        <v/>
      </c>
      <c r="E175" s="286">
        <f t="shared" si="78"/>
        <v>43548</v>
      </c>
      <c r="F175" s="286">
        <f t="shared" si="78"/>
        <v>0</v>
      </c>
      <c r="G175" s="98">
        <f t="shared" si="32"/>
        <v>0</v>
      </c>
      <c r="H175" s="234">
        <f>IF(G175=0,0,SUMIFS('Sch A. Input'!$H66:$FJ66,'Sch A. Input'!$H$14:$FJ$14,"Recurring",'Sch A. Input'!$H$13:$FJ$13,"&lt;="&amp;$O$120,'Sch A. Input'!$H$13:$FJ$13,"&lt;="&amp;$L$11))</f>
        <v>0</v>
      </c>
      <c r="I175" s="234">
        <f>IF(G175=0,0,SUMIFS('Sch A. Input'!$H66:$FJ66,'Sch A. Input'!$H$14:$FJ$14,"One-time",'Sch A. Input'!$H$13:$FJ$13,"&lt;="&amp;$O$120,'Sch A. Input'!$H$13:$FJ$13,"&lt;="&amp;$L$11))</f>
        <v>0</v>
      </c>
      <c r="J175" s="266">
        <f t="shared" si="33"/>
        <v>0</v>
      </c>
      <c r="K175" s="234">
        <f t="shared" si="34"/>
        <v>0</v>
      </c>
      <c r="L175" s="234">
        <f t="shared" si="35"/>
        <v>0</v>
      </c>
      <c r="M175" s="293">
        <f t="shared" si="36"/>
        <v>0</v>
      </c>
      <c r="N175" s="294">
        <f t="shared" si="37"/>
        <v>0</v>
      </c>
      <c r="O175" s="289">
        <f t="shared" si="38"/>
        <v>0</v>
      </c>
      <c r="Q175" s="267">
        <f t="shared" si="39"/>
        <v>0</v>
      </c>
      <c r="R175" s="234">
        <f>IF(Q175=0,0,SUMIFS('Sch A. Input'!$H66:$FJ66,'Sch A. Input'!$H$14:$FJ$14,"Recurring",'Sch A. Input'!$H$13:$FJ$13,"&lt;="&amp;$L$11,'Sch A. Input'!$H$13:$FJ$13,"&lt;="&amp;$Y$120,'Sch A. Input'!$H$13:$FJ$13,"&gt;"&amp;$O$120))</f>
        <v>0</v>
      </c>
      <c r="S175" s="234">
        <f>IF(Q175=0,0,SUMIFS('Sch A. Input'!$H66:$FJ66,'Sch A. Input'!$H$14:$FJ$14,"One-time",'Sch A. Input'!$H$13:$FJ$13,"&lt;="&amp;$L$11,'Sch A. Input'!$H$13:$FJ$13,"&lt;="&amp;$Y$120,'Sch A. Input'!$H$13:$FJ$13,"&gt;"&amp;$O$120))</f>
        <v>0</v>
      </c>
      <c r="T175" s="266">
        <f t="shared" si="40"/>
        <v>0</v>
      </c>
      <c r="U175" s="234">
        <f t="shared" si="41"/>
        <v>0</v>
      </c>
      <c r="V175" s="234">
        <f t="shared" si="42"/>
        <v>0</v>
      </c>
      <c r="W175" s="293">
        <f t="shared" si="43"/>
        <v>0</v>
      </c>
      <c r="X175" s="294">
        <f t="shared" si="44"/>
        <v>0</v>
      </c>
      <c r="Y175" s="289">
        <f t="shared" si="45"/>
        <v>0</v>
      </c>
      <c r="Z175" s="290"/>
      <c r="AA175" s="267">
        <f t="shared" si="46"/>
        <v>0</v>
      </c>
      <c r="AB175" s="234">
        <f>IF(AA175=0,0,SUMIFS('Sch A. Input'!$H66:$FJ66,'Sch A. Input'!$H$14:$FJ$14,"Recurring",'Sch A. Input'!$H$13:$FJ$13,"&lt;="&amp;$L$11,'Sch A. Input'!$H$13:$FJ$13,"&lt;="&amp;$AI$120,'Sch A. Input'!$H$13:$FJ$13,"&gt;"&amp;$Y$120))</f>
        <v>0</v>
      </c>
      <c r="AC175" s="234">
        <f>IF(AA175=0,0,SUMIFS('Sch A. Input'!$H66:$FJ66,'Sch A. Input'!$H$14:$FJ$14,"One-time",'Sch A. Input'!$H$13:$FJ$13,"&lt;="&amp;$L$11,'Sch A. Input'!$H$13:$FJ$13,"&lt;="&amp;$AI$120,'Sch A. Input'!$H$13:$FJ$13,"&gt;"&amp;$Y$120))</f>
        <v>0</v>
      </c>
      <c r="AD175" s="266">
        <f t="shared" si="47"/>
        <v>0</v>
      </c>
      <c r="AE175" s="234">
        <f t="shared" si="48"/>
        <v>0</v>
      </c>
      <c r="AF175" s="234">
        <f t="shared" si="49"/>
        <v>0</v>
      </c>
      <c r="AG175" s="293">
        <f t="shared" si="50"/>
        <v>0</v>
      </c>
      <c r="AH175" s="294">
        <f t="shared" si="51"/>
        <v>0</v>
      </c>
      <c r="AI175" s="289">
        <f t="shared" si="52"/>
        <v>0</v>
      </c>
      <c r="AK175" s="267">
        <f t="shared" si="53"/>
        <v>0</v>
      </c>
      <c r="AL175" s="234">
        <f>IF(AK175=0,0,SUMIFS('Sch A. Input'!$H66:$FJ66,'Sch A. Input'!$H$14:$FJ$14,"Recurring",'Sch A. Input'!$H$13:$FJ$13,"&lt;="&amp;$L$11,'Sch A. Input'!$H$13:$FJ$13,"&lt;="&amp;$AS$120,'Sch A. Input'!$H$13:$FJ$13,"&gt;"&amp;$AI$120))</f>
        <v>0</v>
      </c>
      <c r="AM175" s="234">
        <f>IF(AK175=0,0,SUMIFS('Sch A. Input'!$H66:$FJ66,'Sch A. Input'!$H$14:$FJ$14,"One-time",'Sch A. Input'!$H$13:$FJ$13,"&lt;="&amp;L$11,'Sch A. Input'!$H$13:$FJ$13,"&lt;="&amp;$AS$120,'Sch A. Input'!$H$13:$FJ$13,"&gt;"&amp;$AI$120))</f>
        <v>0</v>
      </c>
      <c r="AN175" s="266">
        <f t="shared" si="54"/>
        <v>0</v>
      </c>
      <c r="AO175" s="234">
        <f t="shared" si="55"/>
        <v>0</v>
      </c>
      <c r="AP175" s="234">
        <f t="shared" si="56"/>
        <v>0</v>
      </c>
      <c r="AQ175" s="293">
        <f t="shared" si="57"/>
        <v>0</v>
      </c>
      <c r="AR175" s="294">
        <f t="shared" si="58"/>
        <v>0</v>
      </c>
      <c r="AS175" s="289">
        <f t="shared" si="59"/>
        <v>0</v>
      </c>
      <c r="AT175" s="291"/>
      <c r="AY175" s="295"/>
      <c r="AZ175" s="295"/>
      <c r="CB175"/>
      <c r="CC175"/>
      <c r="CD175"/>
      <c r="CE175"/>
      <c r="CF175"/>
      <c r="CG175"/>
      <c r="CH175"/>
      <c r="CI175"/>
      <c r="CJ175"/>
      <c r="CK175"/>
      <c r="CL175"/>
      <c r="CM175"/>
      <c r="CN175"/>
      <c r="CO175"/>
      <c r="CP175"/>
      <c r="CQ175"/>
      <c r="CR175"/>
      <c r="CS175"/>
      <c r="CT175"/>
      <c r="CU175"/>
      <c r="CV175"/>
      <c r="CW175"/>
      <c r="CX175"/>
    </row>
    <row r="176" spans="2:102" s="283" customFormat="1" x14ac:dyDescent="0.25">
      <c r="B176" s="284" t="str">
        <f t="shared" si="78"/>
        <v/>
      </c>
      <c r="C176" s="292" t="str">
        <f t="shared" si="78"/>
        <v/>
      </c>
      <c r="D176" s="286" t="str">
        <f t="shared" si="78"/>
        <v/>
      </c>
      <c r="E176" s="286">
        <f t="shared" si="78"/>
        <v>43548</v>
      </c>
      <c r="F176" s="286">
        <f t="shared" si="78"/>
        <v>0</v>
      </c>
      <c r="G176" s="98">
        <f t="shared" si="32"/>
        <v>0</v>
      </c>
      <c r="H176" s="234">
        <f>IF(G176=0,0,SUMIFS('Sch A. Input'!$H67:$FJ67,'Sch A. Input'!$H$14:$FJ$14,"Recurring",'Sch A. Input'!$H$13:$FJ$13,"&lt;="&amp;$O$120,'Sch A. Input'!$H$13:$FJ$13,"&lt;="&amp;$L$11))</f>
        <v>0</v>
      </c>
      <c r="I176" s="234">
        <f>IF(G176=0,0,SUMIFS('Sch A. Input'!$H67:$FJ67,'Sch A. Input'!$H$14:$FJ$14,"One-time",'Sch A. Input'!$H$13:$FJ$13,"&lt;="&amp;$O$120,'Sch A. Input'!$H$13:$FJ$13,"&lt;="&amp;$L$11))</f>
        <v>0</v>
      </c>
      <c r="J176" s="266">
        <f t="shared" si="33"/>
        <v>0</v>
      </c>
      <c r="K176" s="234">
        <f t="shared" si="34"/>
        <v>0</v>
      </c>
      <c r="L176" s="234">
        <f t="shared" si="35"/>
        <v>0</v>
      </c>
      <c r="M176" s="293">
        <f t="shared" si="36"/>
        <v>0</v>
      </c>
      <c r="N176" s="294">
        <f t="shared" si="37"/>
        <v>0</v>
      </c>
      <c r="O176" s="289">
        <f t="shared" si="38"/>
        <v>0</v>
      </c>
      <c r="Q176" s="267">
        <f t="shared" si="39"/>
        <v>0</v>
      </c>
      <c r="R176" s="234">
        <f>IF(Q176=0,0,SUMIFS('Sch A. Input'!$H67:$FJ67,'Sch A. Input'!$H$14:$FJ$14,"Recurring",'Sch A. Input'!$H$13:$FJ$13,"&lt;="&amp;$L$11,'Sch A. Input'!$H$13:$FJ$13,"&lt;="&amp;$Y$120,'Sch A. Input'!$H$13:$FJ$13,"&gt;"&amp;$O$120))</f>
        <v>0</v>
      </c>
      <c r="S176" s="234">
        <f>IF(Q176=0,0,SUMIFS('Sch A. Input'!$H67:$FJ67,'Sch A. Input'!$H$14:$FJ$14,"One-time",'Sch A. Input'!$H$13:$FJ$13,"&lt;="&amp;$L$11,'Sch A. Input'!$H$13:$FJ$13,"&lt;="&amp;$Y$120,'Sch A. Input'!$H$13:$FJ$13,"&gt;"&amp;$O$120))</f>
        <v>0</v>
      </c>
      <c r="T176" s="266">
        <f t="shared" si="40"/>
        <v>0</v>
      </c>
      <c r="U176" s="234">
        <f t="shared" si="41"/>
        <v>0</v>
      </c>
      <c r="V176" s="234">
        <f t="shared" si="42"/>
        <v>0</v>
      </c>
      <c r="W176" s="293">
        <f t="shared" si="43"/>
        <v>0</v>
      </c>
      <c r="X176" s="294">
        <f t="shared" si="44"/>
        <v>0</v>
      </c>
      <c r="Y176" s="289">
        <f t="shared" si="45"/>
        <v>0</v>
      </c>
      <c r="Z176" s="290"/>
      <c r="AA176" s="267">
        <f t="shared" si="46"/>
        <v>0</v>
      </c>
      <c r="AB176" s="234">
        <f>IF(AA176=0,0,SUMIFS('Sch A. Input'!$H67:$FJ67,'Sch A. Input'!$H$14:$FJ$14,"Recurring",'Sch A. Input'!$H$13:$FJ$13,"&lt;="&amp;$L$11,'Sch A. Input'!$H$13:$FJ$13,"&lt;="&amp;$AI$120,'Sch A. Input'!$H$13:$FJ$13,"&gt;"&amp;$Y$120))</f>
        <v>0</v>
      </c>
      <c r="AC176" s="234">
        <f>IF(AA176=0,0,SUMIFS('Sch A. Input'!$H67:$FJ67,'Sch A. Input'!$H$14:$FJ$14,"One-time",'Sch A. Input'!$H$13:$FJ$13,"&lt;="&amp;$L$11,'Sch A. Input'!$H$13:$FJ$13,"&lt;="&amp;$AI$120,'Sch A. Input'!$H$13:$FJ$13,"&gt;"&amp;$Y$120))</f>
        <v>0</v>
      </c>
      <c r="AD176" s="266">
        <f t="shared" si="47"/>
        <v>0</v>
      </c>
      <c r="AE176" s="234">
        <f t="shared" si="48"/>
        <v>0</v>
      </c>
      <c r="AF176" s="234">
        <f t="shared" si="49"/>
        <v>0</v>
      </c>
      <c r="AG176" s="293">
        <f t="shared" si="50"/>
        <v>0</v>
      </c>
      <c r="AH176" s="294">
        <f t="shared" si="51"/>
        <v>0</v>
      </c>
      <c r="AI176" s="289">
        <f t="shared" si="52"/>
        <v>0</v>
      </c>
      <c r="AK176" s="267">
        <f t="shared" si="53"/>
        <v>0</v>
      </c>
      <c r="AL176" s="234">
        <f>IF(AK176=0,0,SUMIFS('Sch A. Input'!$H67:$FJ67,'Sch A. Input'!$H$14:$FJ$14,"Recurring",'Sch A. Input'!$H$13:$FJ$13,"&lt;="&amp;$L$11,'Sch A. Input'!$H$13:$FJ$13,"&lt;="&amp;$AS$120,'Sch A. Input'!$H$13:$FJ$13,"&gt;"&amp;$AI$120))</f>
        <v>0</v>
      </c>
      <c r="AM176" s="234">
        <f>IF(AK176=0,0,SUMIFS('Sch A. Input'!$H67:$FJ67,'Sch A. Input'!$H$14:$FJ$14,"One-time",'Sch A. Input'!$H$13:$FJ$13,"&lt;="&amp;L$11,'Sch A. Input'!$H$13:$FJ$13,"&lt;="&amp;$AS$120,'Sch A. Input'!$H$13:$FJ$13,"&gt;"&amp;$AI$120))</f>
        <v>0</v>
      </c>
      <c r="AN176" s="266">
        <f t="shared" si="54"/>
        <v>0</v>
      </c>
      <c r="AO176" s="234">
        <f t="shared" si="55"/>
        <v>0</v>
      </c>
      <c r="AP176" s="234">
        <f t="shared" si="56"/>
        <v>0</v>
      </c>
      <c r="AQ176" s="293">
        <f t="shared" si="57"/>
        <v>0</v>
      </c>
      <c r="AR176" s="294">
        <f t="shared" si="58"/>
        <v>0</v>
      </c>
      <c r="AS176" s="289">
        <f t="shared" si="59"/>
        <v>0</v>
      </c>
      <c r="AT176" s="291"/>
      <c r="AY176" s="295"/>
      <c r="AZ176" s="295"/>
      <c r="CB176"/>
      <c r="CC176"/>
      <c r="CD176"/>
      <c r="CE176"/>
      <c r="CF176"/>
      <c r="CG176"/>
      <c r="CH176"/>
      <c r="CI176"/>
      <c r="CJ176"/>
      <c r="CK176"/>
      <c r="CL176"/>
      <c r="CM176"/>
      <c r="CN176"/>
      <c r="CO176"/>
      <c r="CP176"/>
      <c r="CQ176"/>
      <c r="CR176"/>
      <c r="CS176"/>
      <c r="CT176"/>
      <c r="CU176"/>
      <c r="CV176"/>
      <c r="CW176"/>
      <c r="CX176"/>
    </row>
    <row r="177" spans="2:102" s="283" customFormat="1" x14ac:dyDescent="0.25">
      <c r="B177" s="284" t="str">
        <f t="shared" si="78"/>
        <v/>
      </c>
      <c r="C177" s="292" t="str">
        <f t="shared" si="78"/>
        <v/>
      </c>
      <c r="D177" s="286" t="str">
        <f t="shared" si="78"/>
        <v/>
      </c>
      <c r="E177" s="286">
        <f t="shared" si="78"/>
        <v>43548</v>
      </c>
      <c r="F177" s="286">
        <f t="shared" si="78"/>
        <v>0</v>
      </c>
      <c r="G177" s="98">
        <f t="shared" si="32"/>
        <v>0</v>
      </c>
      <c r="H177" s="234">
        <f>IF(G177=0,0,SUMIFS('Sch A. Input'!$H68:$FJ68,'Sch A. Input'!$H$14:$FJ$14,"Recurring",'Sch A. Input'!$H$13:$FJ$13,"&lt;="&amp;$O$120,'Sch A. Input'!$H$13:$FJ$13,"&lt;="&amp;$L$11))</f>
        <v>0</v>
      </c>
      <c r="I177" s="234">
        <f>IF(G177=0,0,SUMIFS('Sch A. Input'!$H68:$FJ68,'Sch A. Input'!$H$14:$FJ$14,"One-time",'Sch A. Input'!$H$13:$FJ$13,"&lt;="&amp;$O$120,'Sch A. Input'!$H$13:$FJ$13,"&lt;="&amp;$L$11))</f>
        <v>0</v>
      </c>
      <c r="J177" s="266">
        <f t="shared" si="33"/>
        <v>0</v>
      </c>
      <c r="K177" s="234">
        <f t="shared" si="34"/>
        <v>0</v>
      </c>
      <c r="L177" s="234">
        <f t="shared" si="35"/>
        <v>0</v>
      </c>
      <c r="M177" s="293">
        <f t="shared" si="36"/>
        <v>0</v>
      </c>
      <c r="N177" s="294">
        <f t="shared" si="37"/>
        <v>0</v>
      </c>
      <c r="O177" s="289">
        <f t="shared" si="38"/>
        <v>0</v>
      </c>
      <c r="Q177" s="267">
        <f t="shared" si="39"/>
        <v>0</v>
      </c>
      <c r="R177" s="234">
        <f>IF(Q177=0,0,SUMIFS('Sch A. Input'!$H68:$FJ68,'Sch A. Input'!$H$14:$FJ$14,"Recurring",'Sch A. Input'!$H$13:$FJ$13,"&lt;="&amp;$L$11,'Sch A. Input'!$H$13:$FJ$13,"&lt;="&amp;$Y$120,'Sch A. Input'!$H$13:$FJ$13,"&gt;"&amp;$O$120))</f>
        <v>0</v>
      </c>
      <c r="S177" s="234">
        <f>IF(Q177=0,0,SUMIFS('Sch A. Input'!$H68:$FJ68,'Sch A. Input'!$H$14:$FJ$14,"One-time",'Sch A. Input'!$H$13:$FJ$13,"&lt;="&amp;$L$11,'Sch A. Input'!$H$13:$FJ$13,"&lt;="&amp;$Y$120,'Sch A. Input'!$H$13:$FJ$13,"&gt;"&amp;$O$120))</f>
        <v>0</v>
      </c>
      <c r="T177" s="266">
        <f t="shared" si="40"/>
        <v>0</v>
      </c>
      <c r="U177" s="234">
        <f t="shared" si="41"/>
        <v>0</v>
      </c>
      <c r="V177" s="234">
        <f t="shared" si="42"/>
        <v>0</v>
      </c>
      <c r="W177" s="293">
        <f t="shared" si="43"/>
        <v>0</v>
      </c>
      <c r="X177" s="294">
        <f t="shared" si="44"/>
        <v>0</v>
      </c>
      <c r="Y177" s="289">
        <f t="shared" si="45"/>
        <v>0</v>
      </c>
      <c r="Z177" s="290"/>
      <c r="AA177" s="267">
        <f t="shared" si="46"/>
        <v>0</v>
      </c>
      <c r="AB177" s="234">
        <f>IF(AA177=0,0,SUMIFS('Sch A. Input'!$H68:$FJ68,'Sch A. Input'!$H$14:$FJ$14,"Recurring",'Sch A. Input'!$H$13:$FJ$13,"&lt;="&amp;$L$11,'Sch A. Input'!$H$13:$FJ$13,"&lt;="&amp;$AI$120,'Sch A. Input'!$H$13:$FJ$13,"&gt;"&amp;$Y$120))</f>
        <v>0</v>
      </c>
      <c r="AC177" s="234">
        <f>IF(AA177=0,0,SUMIFS('Sch A. Input'!$H68:$FJ68,'Sch A. Input'!$H$14:$FJ$14,"One-time",'Sch A. Input'!$H$13:$FJ$13,"&lt;="&amp;$L$11,'Sch A. Input'!$H$13:$FJ$13,"&lt;="&amp;$AI$120,'Sch A. Input'!$H$13:$FJ$13,"&gt;"&amp;$Y$120))</f>
        <v>0</v>
      </c>
      <c r="AD177" s="266">
        <f t="shared" si="47"/>
        <v>0</v>
      </c>
      <c r="AE177" s="234">
        <f t="shared" si="48"/>
        <v>0</v>
      </c>
      <c r="AF177" s="234">
        <f t="shared" si="49"/>
        <v>0</v>
      </c>
      <c r="AG177" s="293">
        <f t="shared" si="50"/>
        <v>0</v>
      </c>
      <c r="AH177" s="294">
        <f t="shared" si="51"/>
        <v>0</v>
      </c>
      <c r="AI177" s="289">
        <f t="shared" si="52"/>
        <v>0</v>
      </c>
      <c r="AK177" s="267">
        <f t="shared" si="53"/>
        <v>0</v>
      </c>
      <c r="AL177" s="234">
        <f>IF(AK177=0,0,SUMIFS('Sch A. Input'!$H68:$FJ68,'Sch A. Input'!$H$14:$FJ$14,"Recurring",'Sch A. Input'!$H$13:$FJ$13,"&lt;="&amp;$L$11,'Sch A. Input'!$H$13:$FJ$13,"&lt;="&amp;$AS$120,'Sch A. Input'!$H$13:$FJ$13,"&gt;"&amp;$AI$120))</f>
        <v>0</v>
      </c>
      <c r="AM177" s="234">
        <f>IF(AK177=0,0,SUMIFS('Sch A. Input'!$H68:$FJ68,'Sch A. Input'!$H$14:$FJ$14,"One-time",'Sch A. Input'!$H$13:$FJ$13,"&lt;="&amp;L$11,'Sch A. Input'!$H$13:$FJ$13,"&lt;="&amp;$AS$120,'Sch A. Input'!$H$13:$FJ$13,"&gt;"&amp;$AI$120))</f>
        <v>0</v>
      </c>
      <c r="AN177" s="266">
        <f t="shared" si="54"/>
        <v>0</v>
      </c>
      <c r="AO177" s="234">
        <f t="shared" si="55"/>
        <v>0</v>
      </c>
      <c r="AP177" s="234">
        <f t="shared" si="56"/>
        <v>0</v>
      </c>
      <c r="AQ177" s="293">
        <f t="shared" si="57"/>
        <v>0</v>
      </c>
      <c r="AR177" s="294">
        <f t="shared" si="58"/>
        <v>0</v>
      </c>
      <c r="AS177" s="289">
        <f t="shared" si="59"/>
        <v>0</v>
      </c>
      <c r="AT177" s="291"/>
      <c r="AY177" s="295"/>
      <c r="AZ177" s="295"/>
      <c r="CB177"/>
      <c r="CC177"/>
      <c r="CD177"/>
      <c r="CE177"/>
      <c r="CF177"/>
      <c r="CG177"/>
      <c r="CH177"/>
      <c r="CI177"/>
      <c r="CJ177"/>
      <c r="CK177"/>
      <c r="CL177"/>
      <c r="CM177"/>
      <c r="CN177"/>
      <c r="CO177"/>
      <c r="CP177"/>
      <c r="CQ177"/>
      <c r="CR177"/>
      <c r="CS177"/>
      <c r="CT177"/>
      <c r="CU177"/>
      <c r="CV177"/>
      <c r="CW177"/>
      <c r="CX177"/>
    </row>
    <row r="178" spans="2:102" s="283" customFormat="1" x14ac:dyDescent="0.25">
      <c r="B178" s="284" t="str">
        <f t="shared" si="78"/>
        <v/>
      </c>
      <c r="C178" s="292" t="str">
        <f t="shared" si="78"/>
        <v/>
      </c>
      <c r="D178" s="286" t="str">
        <f t="shared" si="78"/>
        <v/>
      </c>
      <c r="E178" s="286">
        <f t="shared" si="78"/>
        <v>43548</v>
      </c>
      <c r="F178" s="286">
        <f t="shared" si="78"/>
        <v>0</v>
      </c>
      <c r="G178" s="98">
        <f t="shared" si="32"/>
        <v>0</v>
      </c>
      <c r="H178" s="234">
        <f>IF(G178=0,0,SUMIFS('Sch A. Input'!$H69:$FJ69,'Sch A. Input'!$H$14:$FJ$14,"Recurring",'Sch A. Input'!$H$13:$FJ$13,"&lt;="&amp;$O$120,'Sch A. Input'!$H$13:$FJ$13,"&lt;="&amp;$L$11))</f>
        <v>0</v>
      </c>
      <c r="I178" s="234">
        <f>IF(G178=0,0,SUMIFS('Sch A. Input'!$H69:$FJ69,'Sch A. Input'!$H$14:$FJ$14,"One-time",'Sch A. Input'!$H$13:$FJ$13,"&lt;="&amp;$O$120,'Sch A. Input'!$H$13:$FJ$13,"&lt;="&amp;$L$11))</f>
        <v>0</v>
      </c>
      <c r="J178" s="266">
        <f t="shared" si="33"/>
        <v>0</v>
      </c>
      <c r="K178" s="234">
        <f t="shared" si="34"/>
        <v>0</v>
      </c>
      <c r="L178" s="234">
        <f t="shared" si="35"/>
        <v>0</v>
      </c>
      <c r="M178" s="293">
        <f t="shared" si="36"/>
        <v>0</v>
      </c>
      <c r="N178" s="294">
        <f t="shared" si="37"/>
        <v>0</v>
      </c>
      <c r="O178" s="289">
        <f t="shared" si="38"/>
        <v>0</v>
      </c>
      <c r="Q178" s="267">
        <f t="shared" si="39"/>
        <v>0</v>
      </c>
      <c r="R178" s="234">
        <f>IF(Q178=0,0,SUMIFS('Sch A. Input'!$H69:$FJ69,'Sch A. Input'!$H$14:$FJ$14,"Recurring",'Sch A. Input'!$H$13:$FJ$13,"&lt;="&amp;$L$11,'Sch A. Input'!$H$13:$FJ$13,"&lt;="&amp;$Y$120,'Sch A. Input'!$H$13:$FJ$13,"&gt;"&amp;$O$120))</f>
        <v>0</v>
      </c>
      <c r="S178" s="234">
        <f>IF(Q178=0,0,SUMIFS('Sch A. Input'!$H69:$FJ69,'Sch A. Input'!$H$14:$FJ$14,"One-time",'Sch A. Input'!$H$13:$FJ$13,"&lt;="&amp;$L$11,'Sch A. Input'!$H$13:$FJ$13,"&lt;="&amp;$Y$120,'Sch A. Input'!$H$13:$FJ$13,"&gt;"&amp;$O$120))</f>
        <v>0</v>
      </c>
      <c r="T178" s="266">
        <f t="shared" si="40"/>
        <v>0</v>
      </c>
      <c r="U178" s="234">
        <f t="shared" si="41"/>
        <v>0</v>
      </c>
      <c r="V178" s="234">
        <f t="shared" si="42"/>
        <v>0</v>
      </c>
      <c r="W178" s="293">
        <f t="shared" si="43"/>
        <v>0</v>
      </c>
      <c r="X178" s="294">
        <f t="shared" si="44"/>
        <v>0</v>
      </c>
      <c r="Y178" s="289">
        <f t="shared" si="45"/>
        <v>0</v>
      </c>
      <c r="Z178" s="290"/>
      <c r="AA178" s="267">
        <f t="shared" si="46"/>
        <v>0</v>
      </c>
      <c r="AB178" s="234">
        <f>IF(AA178=0,0,SUMIFS('Sch A. Input'!$H69:$FJ69,'Sch A. Input'!$H$14:$FJ$14,"Recurring",'Sch A. Input'!$H$13:$FJ$13,"&lt;="&amp;$L$11,'Sch A. Input'!$H$13:$FJ$13,"&lt;="&amp;$AI$120,'Sch A. Input'!$H$13:$FJ$13,"&gt;"&amp;$Y$120))</f>
        <v>0</v>
      </c>
      <c r="AC178" s="234">
        <f>IF(AA178=0,0,SUMIFS('Sch A. Input'!$H69:$FJ69,'Sch A. Input'!$H$14:$FJ$14,"One-time",'Sch A. Input'!$H$13:$FJ$13,"&lt;="&amp;$L$11,'Sch A. Input'!$H$13:$FJ$13,"&lt;="&amp;$AI$120,'Sch A. Input'!$H$13:$FJ$13,"&gt;"&amp;$Y$120))</f>
        <v>0</v>
      </c>
      <c r="AD178" s="266">
        <f t="shared" si="47"/>
        <v>0</v>
      </c>
      <c r="AE178" s="234">
        <f t="shared" si="48"/>
        <v>0</v>
      </c>
      <c r="AF178" s="234">
        <f t="shared" si="49"/>
        <v>0</v>
      </c>
      <c r="AG178" s="293">
        <f t="shared" si="50"/>
        <v>0</v>
      </c>
      <c r="AH178" s="294">
        <f t="shared" si="51"/>
        <v>0</v>
      </c>
      <c r="AI178" s="289">
        <f t="shared" si="52"/>
        <v>0</v>
      </c>
      <c r="AK178" s="267">
        <f t="shared" si="53"/>
        <v>0</v>
      </c>
      <c r="AL178" s="234">
        <f>IF(AK178=0,0,SUMIFS('Sch A. Input'!$H69:$FJ69,'Sch A. Input'!$H$14:$FJ$14,"Recurring",'Sch A. Input'!$H$13:$FJ$13,"&lt;="&amp;$L$11,'Sch A. Input'!$H$13:$FJ$13,"&lt;="&amp;$AS$120,'Sch A. Input'!$H$13:$FJ$13,"&gt;"&amp;$AI$120))</f>
        <v>0</v>
      </c>
      <c r="AM178" s="234">
        <f>IF(AK178=0,0,SUMIFS('Sch A. Input'!$H69:$FJ69,'Sch A. Input'!$H$14:$FJ$14,"One-time",'Sch A. Input'!$H$13:$FJ$13,"&lt;="&amp;L$11,'Sch A. Input'!$H$13:$FJ$13,"&lt;="&amp;$AS$120,'Sch A. Input'!$H$13:$FJ$13,"&gt;"&amp;$AI$120))</f>
        <v>0</v>
      </c>
      <c r="AN178" s="266">
        <f t="shared" si="54"/>
        <v>0</v>
      </c>
      <c r="AO178" s="234">
        <f t="shared" si="55"/>
        <v>0</v>
      </c>
      <c r="AP178" s="234">
        <f t="shared" si="56"/>
        <v>0</v>
      </c>
      <c r="AQ178" s="293">
        <f t="shared" si="57"/>
        <v>0</v>
      </c>
      <c r="AR178" s="294">
        <f t="shared" si="58"/>
        <v>0</v>
      </c>
      <c r="AS178" s="289">
        <f t="shared" si="59"/>
        <v>0</v>
      </c>
      <c r="AT178" s="291"/>
      <c r="AY178" s="295"/>
      <c r="AZ178" s="295"/>
      <c r="CB178"/>
      <c r="CC178"/>
      <c r="CD178"/>
      <c r="CE178"/>
      <c r="CF178"/>
      <c r="CG178"/>
      <c r="CH178"/>
      <c r="CI178"/>
      <c r="CJ178"/>
      <c r="CK178"/>
      <c r="CL178"/>
      <c r="CM178"/>
      <c r="CN178"/>
      <c r="CO178"/>
      <c r="CP178"/>
      <c r="CQ178"/>
      <c r="CR178"/>
      <c r="CS178"/>
      <c r="CT178"/>
      <c r="CU178"/>
      <c r="CV178"/>
      <c r="CW178"/>
      <c r="CX178"/>
    </row>
    <row r="179" spans="2:102" s="283" customFormat="1" x14ac:dyDescent="0.25">
      <c r="B179" s="284" t="str">
        <f t="shared" si="78"/>
        <v/>
      </c>
      <c r="C179" s="292" t="str">
        <f t="shared" si="78"/>
        <v/>
      </c>
      <c r="D179" s="286" t="str">
        <f t="shared" si="78"/>
        <v/>
      </c>
      <c r="E179" s="286">
        <f t="shared" si="78"/>
        <v>43548</v>
      </c>
      <c r="F179" s="286">
        <f t="shared" si="78"/>
        <v>0</v>
      </c>
      <c r="G179" s="98">
        <f t="shared" si="32"/>
        <v>0</v>
      </c>
      <c r="H179" s="234">
        <f>IF(G179=0,0,SUMIFS('Sch A. Input'!$H70:$FJ70,'Sch A. Input'!$H$14:$FJ$14,"Recurring",'Sch A. Input'!$H$13:$FJ$13,"&lt;="&amp;$O$120,'Sch A. Input'!$H$13:$FJ$13,"&lt;="&amp;$L$11))</f>
        <v>0</v>
      </c>
      <c r="I179" s="234">
        <f>IF(G179=0,0,SUMIFS('Sch A. Input'!$H70:$FJ70,'Sch A. Input'!$H$14:$FJ$14,"One-time",'Sch A. Input'!$H$13:$FJ$13,"&lt;="&amp;$O$120,'Sch A. Input'!$H$13:$FJ$13,"&lt;="&amp;$L$11))</f>
        <v>0</v>
      </c>
      <c r="J179" s="266">
        <f t="shared" si="33"/>
        <v>0</v>
      </c>
      <c r="K179" s="234">
        <f t="shared" si="34"/>
        <v>0</v>
      </c>
      <c r="L179" s="234">
        <f t="shared" si="35"/>
        <v>0</v>
      </c>
      <c r="M179" s="293">
        <f t="shared" si="36"/>
        <v>0</v>
      </c>
      <c r="N179" s="294">
        <f t="shared" si="37"/>
        <v>0</v>
      </c>
      <c r="O179" s="289">
        <f t="shared" si="38"/>
        <v>0</v>
      </c>
      <c r="Q179" s="267">
        <f t="shared" si="39"/>
        <v>0</v>
      </c>
      <c r="R179" s="234">
        <f>IF(Q179=0,0,SUMIFS('Sch A. Input'!$H70:$FJ70,'Sch A. Input'!$H$14:$FJ$14,"Recurring",'Sch A. Input'!$H$13:$FJ$13,"&lt;="&amp;$L$11,'Sch A. Input'!$H$13:$FJ$13,"&lt;="&amp;$Y$120,'Sch A. Input'!$H$13:$FJ$13,"&gt;"&amp;$O$120))</f>
        <v>0</v>
      </c>
      <c r="S179" s="234">
        <f>IF(Q179=0,0,SUMIFS('Sch A. Input'!$H70:$FJ70,'Sch A. Input'!$H$14:$FJ$14,"One-time",'Sch A. Input'!$H$13:$FJ$13,"&lt;="&amp;$L$11,'Sch A. Input'!$H$13:$FJ$13,"&lt;="&amp;$Y$120,'Sch A. Input'!$H$13:$FJ$13,"&gt;"&amp;$O$120))</f>
        <v>0</v>
      </c>
      <c r="T179" s="266">
        <f t="shared" si="40"/>
        <v>0</v>
      </c>
      <c r="U179" s="234">
        <f t="shared" si="41"/>
        <v>0</v>
      </c>
      <c r="V179" s="234">
        <f t="shared" si="42"/>
        <v>0</v>
      </c>
      <c r="W179" s="293">
        <f t="shared" si="43"/>
        <v>0</v>
      </c>
      <c r="X179" s="294">
        <f t="shared" si="44"/>
        <v>0</v>
      </c>
      <c r="Y179" s="289">
        <f t="shared" si="45"/>
        <v>0</v>
      </c>
      <c r="Z179" s="290"/>
      <c r="AA179" s="267">
        <f t="shared" si="46"/>
        <v>0</v>
      </c>
      <c r="AB179" s="234">
        <f>IF(AA179=0,0,SUMIFS('Sch A. Input'!$H70:$FJ70,'Sch A. Input'!$H$14:$FJ$14,"Recurring",'Sch A. Input'!$H$13:$FJ$13,"&lt;="&amp;$L$11,'Sch A. Input'!$H$13:$FJ$13,"&lt;="&amp;$AI$120,'Sch A. Input'!$H$13:$FJ$13,"&gt;"&amp;$Y$120))</f>
        <v>0</v>
      </c>
      <c r="AC179" s="234">
        <f>IF(AA179=0,0,SUMIFS('Sch A. Input'!$H70:$FJ70,'Sch A. Input'!$H$14:$FJ$14,"One-time",'Sch A. Input'!$H$13:$FJ$13,"&lt;="&amp;$L$11,'Sch A. Input'!$H$13:$FJ$13,"&lt;="&amp;$AI$120,'Sch A. Input'!$H$13:$FJ$13,"&gt;"&amp;$Y$120))</f>
        <v>0</v>
      </c>
      <c r="AD179" s="266">
        <f t="shared" si="47"/>
        <v>0</v>
      </c>
      <c r="AE179" s="234">
        <f t="shared" si="48"/>
        <v>0</v>
      </c>
      <c r="AF179" s="234">
        <f t="shared" si="49"/>
        <v>0</v>
      </c>
      <c r="AG179" s="293">
        <f t="shared" si="50"/>
        <v>0</v>
      </c>
      <c r="AH179" s="294">
        <f t="shared" si="51"/>
        <v>0</v>
      </c>
      <c r="AI179" s="289">
        <f t="shared" si="52"/>
        <v>0</v>
      </c>
      <c r="AK179" s="267">
        <f t="shared" si="53"/>
        <v>0</v>
      </c>
      <c r="AL179" s="234">
        <f>IF(AK179=0,0,SUMIFS('Sch A. Input'!$H70:$FJ70,'Sch A. Input'!$H$14:$FJ$14,"Recurring",'Sch A. Input'!$H$13:$FJ$13,"&lt;="&amp;$L$11,'Sch A. Input'!$H$13:$FJ$13,"&lt;="&amp;$AS$120,'Sch A. Input'!$H$13:$FJ$13,"&gt;"&amp;$AI$120))</f>
        <v>0</v>
      </c>
      <c r="AM179" s="234">
        <f>IF(AK179=0,0,SUMIFS('Sch A. Input'!$H70:$FJ70,'Sch A. Input'!$H$14:$FJ$14,"One-time",'Sch A. Input'!$H$13:$FJ$13,"&lt;="&amp;L$11,'Sch A. Input'!$H$13:$FJ$13,"&lt;="&amp;$AS$120,'Sch A. Input'!$H$13:$FJ$13,"&gt;"&amp;$AI$120))</f>
        <v>0</v>
      </c>
      <c r="AN179" s="266">
        <f t="shared" si="54"/>
        <v>0</v>
      </c>
      <c r="AO179" s="234">
        <f t="shared" si="55"/>
        <v>0</v>
      </c>
      <c r="AP179" s="234">
        <f t="shared" si="56"/>
        <v>0</v>
      </c>
      <c r="AQ179" s="293">
        <f t="shared" si="57"/>
        <v>0</v>
      </c>
      <c r="AR179" s="294">
        <f t="shared" si="58"/>
        <v>0</v>
      </c>
      <c r="AS179" s="289">
        <f t="shared" si="59"/>
        <v>0</v>
      </c>
      <c r="AT179" s="291"/>
      <c r="AY179" s="295"/>
      <c r="AZ179" s="295"/>
      <c r="CB179"/>
      <c r="CC179"/>
      <c r="CD179"/>
      <c r="CE179"/>
      <c r="CF179"/>
      <c r="CG179"/>
      <c r="CH179"/>
      <c r="CI179"/>
      <c r="CJ179"/>
      <c r="CK179"/>
      <c r="CL179"/>
      <c r="CM179"/>
      <c r="CN179"/>
      <c r="CO179"/>
      <c r="CP179"/>
      <c r="CQ179"/>
      <c r="CR179"/>
      <c r="CS179"/>
      <c r="CT179"/>
      <c r="CU179"/>
      <c r="CV179"/>
      <c r="CW179"/>
      <c r="CX179"/>
    </row>
    <row r="180" spans="2:102" s="283" customFormat="1" x14ac:dyDescent="0.25">
      <c r="B180" s="284" t="str">
        <f t="shared" si="78"/>
        <v/>
      </c>
      <c r="C180" s="292" t="str">
        <f t="shared" si="78"/>
        <v/>
      </c>
      <c r="D180" s="286" t="str">
        <f t="shared" si="78"/>
        <v/>
      </c>
      <c r="E180" s="286">
        <f t="shared" si="78"/>
        <v>43548</v>
      </c>
      <c r="F180" s="286">
        <f t="shared" si="78"/>
        <v>0</v>
      </c>
      <c r="G180" s="98">
        <f t="shared" si="32"/>
        <v>0</v>
      </c>
      <c r="H180" s="234">
        <f>IF(G180=0,0,SUMIFS('Sch A. Input'!$H71:$FJ71,'Sch A. Input'!$H$14:$FJ$14,"Recurring",'Sch A. Input'!$H$13:$FJ$13,"&lt;="&amp;$O$120,'Sch A. Input'!$H$13:$FJ$13,"&lt;="&amp;$L$11))</f>
        <v>0</v>
      </c>
      <c r="I180" s="234">
        <f>IF(G180=0,0,SUMIFS('Sch A. Input'!$H71:$FJ71,'Sch A. Input'!$H$14:$FJ$14,"One-time",'Sch A. Input'!$H$13:$FJ$13,"&lt;="&amp;$O$120,'Sch A. Input'!$H$13:$FJ$13,"&lt;="&amp;$L$11))</f>
        <v>0</v>
      </c>
      <c r="J180" s="266">
        <f t="shared" si="33"/>
        <v>0</v>
      </c>
      <c r="K180" s="234">
        <f t="shared" si="34"/>
        <v>0</v>
      </c>
      <c r="L180" s="234">
        <f t="shared" si="35"/>
        <v>0</v>
      </c>
      <c r="M180" s="293">
        <f t="shared" si="36"/>
        <v>0</v>
      </c>
      <c r="N180" s="294">
        <f t="shared" si="37"/>
        <v>0</v>
      </c>
      <c r="O180" s="289">
        <f t="shared" si="38"/>
        <v>0</v>
      </c>
      <c r="Q180" s="267">
        <f t="shared" si="39"/>
        <v>0</v>
      </c>
      <c r="R180" s="234">
        <f>IF(Q180=0,0,SUMIFS('Sch A. Input'!$H71:$FJ71,'Sch A. Input'!$H$14:$FJ$14,"Recurring",'Sch A. Input'!$H$13:$FJ$13,"&lt;="&amp;$L$11,'Sch A. Input'!$H$13:$FJ$13,"&lt;="&amp;$Y$120,'Sch A. Input'!$H$13:$FJ$13,"&gt;"&amp;$O$120))</f>
        <v>0</v>
      </c>
      <c r="S180" s="234">
        <f>IF(Q180=0,0,SUMIFS('Sch A. Input'!$H71:$FJ71,'Sch A. Input'!$H$14:$FJ$14,"One-time",'Sch A. Input'!$H$13:$FJ$13,"&lt;="&amp;$L$11,'Sch A. Input'!$H$13:$FJ$13,"&lt;="&amp;$Y$120,'Sch A. Input'!$H$13:$FJ$13,"&gt;"&amp;$O$120))</f>
        <v>0</v>
      </c>
      <c r="T180" s="266">
        <f t="shared" si="40"/>
        <v>0</v>
      </c>
      <c r="U180" s="234">
        <f t="shared" si="41"/>
        <v>0</v>
      </c>
      <c r="V180" s="234">
        <f t="shared" si="42"/>
        <v>0</v>
      </c>
      <c r="W180" s="293">
        <f t="shared" si="43"/>
        <v>0</v>
      </c>
      <c r="X180" s="294">
        <f t="shared" si="44"/>
        <v>0</v>
      </c>
      <c r="Y180" s="289">
        <f t="shared" si="45"/>
        <v>0</v>
      </c>
      <c r="Z180" s="290"/>
      <c r="AA180" s="267">
        <f t="shared" si="46"/>
        <v>0</v>
      </c>
      <c r="AB180" s="234">
        <f>IF(AA180=0,0,SUMIFS('Sch A. Input'!$H71:$FJ71,'Sch A. Input'!$H$14:$FJ$14,"Recurring",'Sch A. Input'!$H$13:$FJ$13,"&lt;="&amp;$L$11,'Sch A. Input'!$H$13:$FJ$13,"&lt;="&amp;$AI$120,'Sch A. Input'!$H$13:$FJ$13,"&gt;"&amp;$Y$120))</f>
        <v>0</v>
      </c>
      <c r="AC180" s="234">
        <f>IF(AA180=0,0,SUMIFS('Sch A. Input'!$H71:$FJ71,'Sch A. Input'!$H$14:$FJ$14,"One-time",'Sch A. Input'!$H$13:$FJ$13,"&lt;="&amp;$L$11,'Sch A. Input'!$H$13:$FJ$13,"&lt;="&amp;$AI$120,'Sch A. Input'!$H$13:$FJ$13,"&gt;"&amp;$Y$120))</f>
        <v>0</v>
      </c>
      <c r="AD180" s="266">
        <f t="shared" si="47"/>
        <v>0</v>
      </c>
      <c r="AE180" s="234">
        <f t="shared" si="48"/>
        <v>0</v>
      </c>
      <c r="AF180" s="234">
        <f t="shared" si="49"/>
        <v>0</v>
      </c>
      <c r="AG180" s="293">
        <f t="shared" si="50"/>
        <v>0</v>
      </c>
      <c r="AH180" s="294">
        <f t="shared" si="51"/>
        <v>0</v>
      </c>
      <c r="AI180" s="289">
        <f t="shared" si="52"/>
        <v>0</v>
      </c>
      <c r="AK180" s="267">
        <f t="shared" si="53"/>
        <v>0</v>
      </c>
      <c r="AL180" s="234">
        <f>IF(AK180=0,0,SUMIFS('Sch A. Input'!$H71:$FJ71,'Sch A. Input'!$H$14:$FJ$14,"Recurring",'Sch A. Input'!$H$13:$FJ$13,"&lt;="&amp;$L$11,'Sch A. Input'!$H$13:$FJ$13,"&lt;="&amp;$AS$120,'Sch A. Input'!$H$13:$FJ$13,"&gt;"&amp;$AI$120))</f>
        <v>0</v>
      </c>
      <c r="AM180" s="234">
        <f>IF(AK180=0,0,SUMIFS('Sch A. Input'!$H71:$FJ71,'Sch A. Input'!$H$14:$FJ$14,"One-time",'Sch A. Input'!$H$13:$FJ$13,"&lt;="&amp;L$11,'Sch A. Input'!$H$13:$FJ$13,"&lt;="&amp;$AS$120,'Sch A. Input'!$H$13:$FJ$13,"&gt;"&amp;$AI$120))</f>
        <v>0</v>
      </c>
      <c r="AN180" s="266">
        <f t="shared" si="54"/>
        <v>0</v>
      </c>
      <c r="AO180" s="234">
        <f t="shared" si="55"/>
        <v>0</v>
      </c>
      <c r="AP180" s="234">
        <f t="shared" si="56"/>
        <v>0</v>
      </c>
      <c r="AQ180" s="293">
        <f t="shared" si="57"/>
        <v>0</v>
      </c>
      <c r="AR180" s="294">
        <f t="shared" si="58"/>
        <v>0</v>
      </c>
      <c r="AS180" s="289">
        <f t="shared" si="59"/>
        <v>0</v>
      </c>
      <c r="AT180" s="291"/>
      <c r="AY180" s="295"/>
      <c r="AZ180" s="295"/>
      <c r="CB180"/>
      <c r="CC180"/>
      <c r="CD180"/>
      <c r="CE180"/>
      <c r="CF180"/>
      <c r="CG180"/>
      <c r="CH180"/>
      <c r="CI180"/>
      <c r="CJ180"/>
      <c r="CK180"/>
      <c r="CL180"/>
      <c r="CM180"/>
      <c r="CN180"/>
      <c r="CO180"/>
      <c r="CP180"/>
      <c r="CQ180"/>
      <c r="CR180"/>
      <c r="CS180"/>
      <c r="CT180"/>
      <c r="CU180"/>
      <c r="CV180"/>
      <c r="CW180"/>
      <c r="CX180"/>
    </row>
    <row r="181" spans="2:102" s="283" customFormat="1" x14ac:dyDescent="0.25">
      <c r="B181" s="284" t="str">
        <f t="shared" si="78"/>
        <v/>
      </c>
      <c r="C181" s="292" t="str">
        <f t="shared" si="78"/>
        <v/>
      </c>
      <c r="D181" s="286" t="str">
        <f t="shared" si="78"/>
        <v/>
      </c>
      <c r="E181" s="286">
        <f t="shared" si="78"/>
        <v>43548</v>
      </c>
      <c r="F181" s="286">
        <f t="shared" si="78"/>
        <v>0</v>
      </c>
      <c r="G181" s="98">
        <f t="shared" si="32"/>
        <v>0</v>
      </c>
      <c r="H181" s="234">
        <f>IF(G181=0,0,SUMIFS('Sch A. Input'!$H72:$FJ72,'Sch A. Input'!$H$14:$FJ$14,"Recurring",'Sch A. Input'!$H$13:$FJ$13,"&lt;="&amp;$O$120,'Sch A. Input'!$H$13:$FJ$13,"&lt;="&amp;$L$11))</f>
        <v>0</v>
      </c>
      <c r="I181" s="234">
        <f>IF(G181=0,0,SUMIFS('Sch A. Input'!$H72:$FJ72,'Sch A. Input'!$H$14:$FJ$14,"One-time",'Sch A. Input'!$H$13:$FJ$13,"&lt;="&amp;$O$120,'Sch A. Input'!$H$13:$FJ$13,"&lt;="&amp;$L$11))</f>
        <v>0</v>
      </c>
      <c r="J181" s="266">
        <f t="shared" si="33"/>
        <v>0</v>
      </c>
      <c r="K181" s="234">
        <f t="shared" si="34"/>
        <v>0</v>
      </c>
      <c r="L181" s="234">
        <f t="shared" si="35"/>
        <v>0</v>
      </c>
      <c r="M181" s="293">
        <f t="shared" si="36"/>
        <v>0</v>
      </c>
      <c r="N181" s="294">
        <f t="shared" si="37"/>
        <v>0</v>
      </c>
      <c r="O181" s="289">
        <f t="shared" si="38"/>
        <v>0</v>
      </c>
      <c r="Q181" s="267">
        <f t="shared" si="39"/>
        <v>0</v>
      </c>
      <c r="R181" s="234">
        <f>IF(Q181=0,0,SUMIFS('Sch A. Input'!$H72:$FJ72,'Sch A. Input'!$H$14:$FJ$14,"Recurring",'Sch A. Input'!$H$13:$FJ$13,"&lt;="&amp;$L$11,'Sch A. Input'!$H$13:$FJ$13,"&lt;="&amp;$Y$120,'Sch A. Input'!$H$13:$FJ$13,"&gt;"&amp;$O$120))</f>
        <v>0</v>
      </c>
      <c r="S181" s="234">
        <f>IF(Q181=0,0,SUMIFS('Sch A. Input'!$H72:$FJ72,'Sch A. Input'!$H$14:$FJ$14,"One-time",'Sch A. Input'!$H$13:$FJ$13,"&lt;="&amp;$L$11,'Sch A. Input'!$H$13:$FJ$13,"&lt;="&amp;$Y$120,'Sch A. Input'!$H$13:$FJ$13,"&gt;"&amp;$O$120))</f>
        <v>0</v>
      </c>
      <c r="T181" s="266">
        <f t="shared" si="40"/>
        <v>0</v>
      </c>
      <c r="U181" s="234">
        <f t="shared" si="41"/>
        <v>0</v>
      </c>
      <c r="V181" s="234">
        <f t="shared" si="42"/>
        <v>0</v>
      </c>
      <c r="W181" s="293">
        <f t="shared" si="43"/>
        <v>0</v>
      </c>
      <c r="X181" s="294">
        <f t="shared" si="44"/>
        <v>0</v>
      </c>
      <c r="Y181" s="289">
        <f t="shared" si="45"/>
        <v>0</v>
      </c>
      <c r="Z181" s="290"/>
      <c r="AA181" s="267">
        <f t="shared" si="46"/>
        <v>0</v>
      </c>
      <c r="AB181" s="234">
        <f>IF(AA181=0,0,SUMIFS('Sch A. Input'!$H72:$FJ72,'Sch A. Input'!$H$14:$FJ$14,"Recurring",'Sch A. Input'!$H$13:$FJ$13,"&lt;="&amp;$L$11,'Sch A. Input'!$H$13:$FJ$13,"&lt;="&amp;$AI$120,'Sch A. Input'!$H$13:$FJ$13,"&gt;"&amp;$Y$120))</f>
        <v>0</v>
      </c>
      <c r="AC181" s="234">
        <f>IF(AA181=0,0,SUMIFS('Sch A. Input'!$H72:$FJ72,'Sch A. Input'!$H$14:$FJ$14,"One-time",'Sch A. Input'!$H$13:$FJ$13,"&lt;="&amp;$L$11,'Sch A. Input'!$H$13:$FJ$13,"&lt;="&amp;$AI$120,'Sch A. Input'!$H$13:$FJ$13,"&gt;"&amp;$Y$120))</f>
        <v>0</v>
      </c>
      <c r="AD181" s="266">
        <f t="shared" si="47"/>
        <v>0</v>
      </c>
      <c r="AE181" s="234">
        <f t="shared" si="48"/>
        <v>0</v>
      </c>
      <c r="AF181" s="234">
        <f t="shared" si="49"/>
        <v>0</v>
      </c>
      <c r="AG181" s="293">
        <f t="shared" si="50"/>
        <v>0</v>
      </c>
      <c r="AH181" s="294">
        <f t="shared" si="51"/>
        <v>0</v>
      </c>
      <c r="AI181" s="289">
        <f t="shared" si="52"/>
        <v>0</v>
      </c>
      <c r="AK181" s="267">
        <f t="shared" si="53"/>
        <v>0</v>
      </c>
      <c r="AL181" s="234">
        <f>IF(AK181=0,0,SUMIFS('Sch A. Input'!$H72:$FJ72,'Sch A. Input'!$H$14:$FJ$14,"Recurring",'Sch A. Input'!$H$13:$FJ$13,"&lt;="&amp;$L$11,'Sch A. Input'!$H$13:$FJ$13,"&lt;="&amp;$AS$120,'Sch A. Input'!$H$13:$FJ$13,"&gt;"&amp;$AI$120))</f>
        <v>0</v>
      </c>
      <c r="AM181" s="234">
        <f>IF(AK181=0,0,SUMIFS('Sch A. Input'!$H72:$FJ72,'Sch A. Input'!$H$14:$FJ$14,"One-time",'Sch A. Input'!$H$13:$FJ$13,"&lt;="&amp;L$11,'Sch A. Input'!$H$13:$FJ$13,"&lt;="&amp;$AS$120,'Sch A. Input'!$H$13:$FJ$13,"&gt;"&amp;$AI$120))</f>
        <v>0</v>
      </c>
      <c r="AN181" s="266">
        <f t="shared" si="54"/>
        <v>0</v>
      </c>
      <c r="AO181" s="234">
        <f t="shared" si="55"/>
        <v>0</v>
      </c>
      <c r="AP181" s="234">
        <f t="shared" si="56"/>
        <v>0</v>
      </c>
      <c r="AQ181" s="293">
        <f t="shared" si="57"/>
        <v>0</v>
      </c>
      <c r="AR181" s="294">
        <f t="shared" si="58"/>
        <v>0</v>
      </c>
      <c r="AS181" s="289">
        <f t="shared" si="59"/>
        <v>0</v>
      </c>
      <c r="AT181" s="291"/>
      <c r="AY181" s="295"/>
      <c r="AZ181" s="295"/>
      <c r="CB181"/>
      <c r="CC181"/>
      <c r="CD181"/>
      <c r="CE181"/>
      <c r="CF181"/>
      <c r="CG181"/>
      <c r="CH181"/>
      <c r="CI181"/>
      <c r="CJ181"/>
      <c r="CK181"/>
      <c r="CL181"/>
      <c r="CM181"/>
      <c r="CN181"/>
      <c r="CO181"/>
      <c r="CP181"/>
      <c r="CQ181"/>
      <c r="CR181"/>
      <c r="CS181"/>
      <c r="CT181"/>
      <c r="CU181"/>
      <c r="CV181"/>
      <c r="CW181"/>
      <c r="CX181"/>
    </row>
    <row r="182" spans="2:102" s="283" customFormat="1" x14ac:dyDescent="0.25">
      <c r="B182" s="284" t="str">
        <f t="shared" si="78"/>
        <v/>
      </c>
      <c r="C182" s="292" t="str">
        <f t="shared" si="78"/>
        <v/>
      </c>
      <c r="D182" s="286" t="str">
        <f t="shared" si="78"/>
        <v/>
      </c>
      <c r="E182" s="286">
        <f t="shared" si="78"/>
        <v>43548</v>
      </c>
      <c r="F182" s="286">
        <f t="shared" si="78"/>
        <v>0</v>
      </c>
      <c r="G182" s="98">
        <f t="shared" si="32"/>
        <v>0</v>
      </c>
      <c r="H182" s="234">
        <f>IF(G182=0,0,SUMIFS('Sch A. Input'!$H73:$FJ73,'Sch A. Input'!$H$14:$FJ$14,"Recurring",'Sch A. Input'!$H$13:$FJ$13,"&lt;="&amp;$O$120,'Sch A. Input'!$H$13:$FJ$13,"&lt;="&amp;$L$11))</f>
        <v>0</v>
      </c>
      <c r="I182" s="234">
        <f>IF(G182=0,0,SUMIFS('Sch A. Input'!$H73:$FJ73,'Sch A. Input'!$H$14:$FJ$14,"One-time",'Sch A. Input'!$H$13:$FJ$13,"&lt;="&amp;$O$120,'Sch A. Input'!$H$13:$FJ$13,"&lt;="&amp;$L$11))</f>
        <v>0</v>
      </c>
      <c r="J182" s="266">
        <f t="shared" si="33"/>
        <v>0</v>
      </c>
      <c r="K182" s="234">
        <f t="shared" si="34"/>
        <v>0</v>
      </c>
      <c r="L182" s="234">
        <f t="shared" si="35"/>
        <v>0</v>
      </c>
      <c r="M182" s="293">
        <f t="shared" si="36"/>
        <v>0</v>
      </c>
      <c r="N182" s="294">
        <f t="shared" si="37"/>
        <v>0</v>
      </c>
      <c r="O182" s="289">
        <f t="shared" si="38"/>
        <v>0</v>
      </c>
      <c r="Q182" s="267">
        <f t="shared" si="39"/>
        <v>0</v>
      </c>
      <c r="R182" s="234">
        <f>IF(Q182=0,0,SUMIFS('Sch A. Input'!$H73:$FJ73,'Sch A. Input'!$H$14:$FJ$14,"Recurring",'Sch A. Input'!$H$13:$FJ$13,"&lt;="&amp;$L$11,'Sch A. Input'!$H$13:$FJ$13,"&lt;="&amp;$Y$120,'Sch A. Input'!$H$13:$FJ$13,"&gt;"&amp;$O$120))</f>
        <v>0</v>
      </c>
      <c r="S182" s="234">
        <f>IF(Q182=0,0,SUMIFS('Sch A. Input'!$H73:$FJ73,'Sch A. Input'!$H$14:$FJ$14,"One-time",'Sch A. Input'!$H$13:$FJ$13,"&lt;="&amp;$L$11,'Sch A. Input'!$H$13:$FJ$13,"&lt;="&amp;$Y$120,'Sch A. Input'!$H$13:$FJ$13,"&gt;"&amp;$O$120))</f>
        <v>0</v>
      </c>
      <c r="T182" s="266">
        <f t="shared" si="40"/>
        <v>0</v>
      </c>
      <c r="U182" s="234">
        <f t="shared" si="41"/>
        <v>0</v>
      </c>
      <c r="V182" s="234">
        <f t="shared" si="42"/>
        <v>0</v>
      </c>
      <c r="W182" s="293">
        <f t="shared" si="43"/>
        <v>0</v>
      </c>
      <c r="X182" s="294">
        <f t="shared" si="44"/>
        <v>0</v>
      </c>
      <c r="Y182" s="289">
        <f t="shared" si="45"/>
        <v>0</v>
      </c>
      <c r="Z182" s="290"/>
      <c r="AA182" s="267">
        <f t="shared" si="46"/>
        <v>0</v>
      </c>
      <c r="AB182" s="234">
        <f>IF(AA182=0,0,SUMIFS('Sch A. Input'!$H73:$FJ73,'Sch A. Input'!$H$14:$FJ$14,"Recurring",'Sch A. Input'!$H$13:$FJ$13,"&lt;="&amp;$L$11,'Sch A. Input'!$H$13:$FJ$13,"&lt;="&amp;$AI$120,'Sch A. Input'!$H$13:$FJ$13,"&gt;"&amp;$Y$120))</f>
        <v>0</v>
      </c>
      <c r="AC182" s="234">
        <f>IF(AA182=0,0,SUMIFS('Sch A. Input'!$H73:$FJ73,'Sch A. Input'!$H$14:$FJ$14,"One-time",'Sch A. Input'!$H$13:$FJ$13,"&lt;="&amp;$L$11,'Sch A. Input'!$H$13:$FJ$13,"&lt;="&amp;$AI$120,'Sch A. Input'!$H$13:$FJ$13,"&gt;"&amp;$Y$120))</f>
        <v>0</v>
      </c>
      <c r="AD182" s="266">
        <f t="shared" si="47"/>
        <v>0</v>
      </c>
      <c r="AE182" s="234">
        <f t="shared" si="48"/>
        <v>0</v>
      </c>
      <c r="AF182" s="234">
        <f t="shared" si="49"/>
        <v>0</v>
      </c>
      <c r="AG182" s="293">
        <f t="shared" si="50"/>
        <v>0</v>
      </c>
      <c r="AH182" s="294">
        <f t="shared" si="51"/>
        <v>0</v>
      </c>
      <c r="AI182" s="289">
        <f t="shared" si="52"/>
        <v>0</v>
      </c>
      <c r="AK182" s="267">
        <f t="shared" si="53"/>
        <v>0</v>
      </c>
      <c r="AL182" s="234">
        <f>IF(AK182=0,0,SUMIFS('Sch A. Input'!$H73:$FJ73,'Sch A. Input'!$H$14:$FJ$14,"Recurring",'Sch A. Input'!$H$13:$FJ$13,"&lt;="&amp;$L$11,'Sch A. Input'!$H$13:$FJ$13,"&lt;="&amp;$AS$120,'Sch A. Input'!$H$13:$FJ$13,"&gt;"&amp;$AI$120))</f>
        <v>0</v>
      </c>
      <c r="AM182" s="234">
        <f>IF(AK182=0,0,SUMIFS('Sch A. Input'!$H73:$FJ73,'Sch A. Input'!$H$14:$FJ$14,"One-time",'Sch A. Input'!$H$13:$FJ$13,"&lt;="&amp;L$11,'Sch A. Input'!$H$13:$FJ$13,"&lt;="&amp;$AS$120,'Sch A. Input'!$H$13:$FJ$13,"&gt;"&amp;$AI$120))</f>
        <v>0</v>
      </c>
      <c r="AN182" s="266">
        <f t="shared" si="54"/>
        <v>0</v>
      </c>
      <c r="AO182" s="234">
        <f t="shared" si="55"/>
        <v>0</v>
      </c>
      <c r="AP182" s="234">
        <f t="shared" si="56"/>
        <v>0</v>
      </c>
      <c r="AQ182" s="293">
        <f t="shared" si="57"/>
        <v>0</v>
      </c>
      <c r="AR182" s="294">
        <f t="shared" si="58"/>
        <v>0</v>
      </c>
      <c r="AS182" s="289">
        <f t="shared" si="59"/>
        <v>0</v>
      </c>
      <c r="AT182" s="291"/>
      <c r="AY182" s="295"/>
      <c r="AZ182" s="295"/>
      <c r="CB182"/>
      <c r="CC182"/>
      <c r="CD182"/>
      <c r="CE182"/>
      <c r="CF182"/>
      <c r="CG182"/>
      <c r="CH182"/>
      <c r="CI182"/>
      <c r="CJ182"/>
      <c r="CK182"/>
      <c r="CL182"/>
      <c r="CM182"/>
      <c r="CN182"/>
      <c r="CO182"/>
      <c r="CP182"/>
      <c r="CQ182"/>
      <c r="CR182"/>
      <c r="CS182"/>
      <c r="CT182"/>
      <c r="CU182"/>
      <c r="CV182"/>
      <c r="CW182"/>
      <c r="CX182"/>
    </row>
    <row r="183" spans="2:102" s="283" customFormat="1" x14ac:dyDescent="0.25">
      <c r="B183" s="284" t="str">
        <f t="shared" ref="B183:F202" si="79">B76</f>
        <v/>
      </c>
      <c r="C183" s="292" t="str">
        <f t="shared" si="79"/>
        <v/>
      </c>
      <c r="D183" s="286" t="str">
        <f t="shared" si="79"/>
        <v/>
      </c>
      <c r="E183" s="286">
        <f t="shared" si="79"/>
        <v>43548</v>
      </c>
      <c r="F183" s="286">
        <f t="shared" si="79"/>
        <v>0</v>
      </c>
      <c r="G183" s="98">
        <f t="shared" si="32"/>
        <v>0</v>
      </c>
      <c r="H183" s="234">
        <f>IF(G183=0,0,SUMIFS('Sch A. Input'!$H74:$FJ74,'Sch A. Input'!$H$14:$FJ$14,"Recurring",'Sch A. Input'!$H$13:$FJ$13,"&lt;="&amp;$O$120,'Sch A. Input'!$H$13:$FJ$13,"&lt;="&amp;$L$11))</f>
        <v>0</v>
      </c>
      <c r="I183" s="234">
        <f>IF(G183=0,0,SUMIFS('Sch A. Input'!$H74:$FJ74,'Sch A. Input'!$H$14:$FJ$14,"One-time",'Sch A. Input'!$H$13:$FJ$13,"&lt;="&amp;$O$120,'Sch A. Input'!$H$13:$FJ$13,"&lt;="&amp;$L$11))</f>
        <v>0</v>
      </c>
      <c r="J183" s="266">
        <f t="shared" si="33"/>
        <v>0</v>
      </c>
      <c r="K183" s="234">
        <f t="shared" si="34"/>
        <v>0</v>
      </c>
      <c r="L183" s="234">
        <f t="shared" si="35"/>
        <v>0</v>
      </c>
      <c r="M183" s="293">
        <f t="shared" si="36"/>
        <v>0</v>
      </c>
      <c r="N183" s="294">
        <f t="shared" si="37"/>
        <v>0</v>
      </c>
      <c r="O183" s="289">
        <f t="shared" si="38"/>
        <v>0</v>
      </c>
      <c r="Q183" s="267">
        <f t="shared" si="39"/>
        <v>0</v>
      </c>
      <c r="R183" s="234">
        <f>IF(Q183=0,0,SUMIFS('Sch A. Input'!$H74:$FJ74,'Sch A. Input'!$H$14:$FJ$14,"Recurring",'Sch A. Input'!$H$13:$FJ$13,"&lt;="&amp;$L$11,'Sch A. Input'!$H$13:$FJ$13,"&lt;="&amp;$Y$120,'Sch A. Input'!$H$13:$FJ$13,"&gt;"&amp;$O$120))</f>
        <v>0</v>
      </c>
      <c r="S183" s="234">
        <f>IF(Q183=0,0,SUMIFS('Sch A. Input'!$H74:$FJ74,'Sch A. Input'!$H$14:$FJ$14,"One-time",'Sch A. Input'!$H$13:$FJ$13,"&lt;="&amp;$L$11,'Sch A. Input'!$H$13:$FJ$13,"&lt;="&amp;$Y$120,'Sch A. Input'!$H$13:$FJ$13,"&gt;"&amp;$O$120))</f>
        <v>0</v>
      </c>
      <c r="T183" s="266">
        <f t="shared" si="40"/>
        <v>0</v>
      </c>
      <c r="U183" s="234">
        <f t="shared" si="41"/>
        <v>0</v>
      </c>
      <c r="V183" s="234">
        <f t="shared" si="42"/>
        <v>0</v>
      </c>
      <c r="W183" s="293">
        <f t="shared" si="43"/>
        <v>0</v>
      </c>
      <c r="X183" s="294">
        <f t="shared" si="44"/>
        <v>0</v>
      </c>
      <c r="Y183" s="289">
        <f t="shared" si="45"/>
        <v>0</v>
      </c>
      <c r="Z183" s="290"/>
      <c r="AA183" s="267">
        <f t="shared" si="46"/>
        <v>0</v>
      </c>
      <c r="AB183" s="234">
        <f>IF(AA183=0,0,SUMIFS('Sch A. Input'!$H74:$FJ74,'Sch A. Input'!$H$14:$FJ$14,"Recurring",'Sch A. Input'!$H$13:$FJ$13,"&lt;="&amp;$L$11,'Sch A. Input'!$H$13:$FJ$13,"&lt;="&amp;$AI$120,'Sch A. Input'!$H$13:$FJ$13,"&gt;"&amp;$Y$120))</f>
        <v>0</v>
      </c>
      <c r="AC183" s="234">
        <f>IF(AA183=0,0,SUMIFS('Sch A. Input'!$H74:$FJ74,'Sch A. Input'!$H$14:$FJ$14,"One-time",'Sch A. Input'!$H$13:$FJ$13,"&lt;="&amp;$L$11,'Sch A. Input'!$H$13:$FJ$13,"&lt;="&amp;$AI$120,'Sch A. Input'!$H$13:$FJ$13,"&gt;"&amp;$Y$120))</f>
        <v>0</v>
      </c>
      <c r="AD183" s="266">
        <f t="shared" si="47"/>
        <v>0</v>
      </c>
      <c r="AE183" s="234">
        <f t="shared" si="48"/>
        <v>0</v>
      </c>
      <c r="AF183" s="234">
        <f t="shared" si="49"/>
        <v>0</v>
      </c>
      <c r="AG183" s="293">
        <f t="shared" si="50"/>
        <v>0</v>
      </c>
      <c r="AH183" s="294">
        <f t="shared" si="51"/>
        <v>0</v>
      </c>
      <c r="AI183" s="289">
        <f t="shared" si="52"/>
        <v>0</v>
      </c>
      <c r="AK183" s="267">
        <f t="shared" si="53"/>
        <v>0</v>
      </c>
      <c r="AL183" s="234">
        <f>IF(AK183=0,0,SUMIFS('Sch A. Input'!$H74:$FJ74,'Sch A. Input'!$H$14:$FJ$14,"Recurring",'Sch A. Input'!$H$13:$FJ$13,"&lt;="&amp;$L$11,'Sch A. Input'!$H$13:$FJ$13,"&lt;="&amp;$AS$120,'Sch A. Input'!$H$13:$FJ$13,"&gt;"&amp;$AI$120))</f>
        <v>0</v>
      </c>
      <c r="AM183" s="234">
        <f>IF(AK183=0,0,SUMIFS('Sch A. Input'!$H74:$FJ74,'Sch A. Input'!$H$14:$FJ$14,"One-time",'Sch A. Input'!$H$13:$FJ$13,"&lt;="&amp;L$11,'Sch A. Input'!$H$13:$FJ$13,"&lt;="&amp;$AS$120,'Sch A. Input'!$H$13:$FJ$13,"&gt;"&amp;$AI$120))</f>
        <v>0</v>
      </c>
      <c r="AN183" s="266">
        <f t="shared" si="54"/>
        <v>0</v>
      </c>
      <c r="AO183" s="234">
        <f t="shared" si="55"/>
        <v>0</v>
      </c>
      <c r="AP183" s="234">
        <f t="shared" si="56"/>
        <v>0</v>
      </c>
      <c r="AQ183" s="293">
        <f t="shared" si="57"/>
        <v>0</v>
      </c>
      <c r="AR183" s="294">
        <f t="shared" si="58"/>
        <v>0</v>
      </c>
      <c r="AS183" s="289">
        <f t="shared" si="59"/>
        <v>0</v>
      </c>
      <c r="AT183" s="291"/>
      <c r="AY183" s="295"/>
      <c r="AZ183" s="295"/>
      <c r="CB183"/>
      <c r="CC183"/>
      <c r="CD183"/>
      <c r="CE183"/>
      <c r="CF183"/>
      <c r="CG183"/>
      <c r="CH183"/>
      <c r="CI183"/>
      <c r="CJ183"/>
      <c r="CK183"/>
      <c r="CL183"/>
      <c r="CM183"/>
      <c r="CN183"/>
      <c r="CO183"/>
      <c r="CP183"/>
      <c r="CQ183"/>
      <c r="CR183"/>
      <c r="CS183"/>
      <c r="CT183"/>
      <c r="CU183"/>
      <c r="CV183"/>
      <c r="CW183"/>
      <c r="CX183"/>
    </row>
    <row r="184" spans="2:102" s="283" customFormat="1" x14ac:dyDescent="0.25">
      <c r="B184" s="284" t="str">
        <f t="shared" si="79"/>
        <v/>
      </c>
      <c r="C184" s="292" t="str">
        <f t="shared" si="79"/>
        <v/>
      </c>
      <c r="D184" s="286" t="str">
        <f t="shared" si="79"/>
        <v/>
      </c>
      <c r="E184" s="286">
        <f t="shared" si="79"/>
        <v>43548</v>
      </c>
      <c r="F184" s="286">
        <f t="shared" si="79"/>
        <v>0</v>
      </c>
      <c r="G184" s="98">
        <f t="shared" si="32"/>
        <v>0</v>
      </c>
      <c r="H184" s="234">
        <f>IF(G184=0,0,SUMIFS('Sch A. Input'!$H75:$FJ75,'Sch A. Input'!$H$14:$FJ$14,"Recurring",'Sch A. Input'!$H$13:$FJ$13,"&lt;="&amp;$O$120,'Sch A. Input'!$H$13:$FJ$13,"&lt;="&amp;$L$11))</f>
        <v>0</v>
      </c>
      <c r="I184" s="234">
        <f>IF(G184=0,0,SUMIFS('Sch A. Input'!$H75:$FJ75,'Sch A. Input'!$H$14:$FJ$14,"One-time",'Sch A. Input'!$H$13:$FJ$13,"&lt;="&amp;$O$120,'Sch A. Input'!$H$13:$FJ$13,"&lt;="&amp;$L$11))</f>
        <v>0</v>
      </c>
      <c r="J184" s="266">
        <f t="shared" si="33"/>
        <v>0</v>
      </c>
      <c r="K184" s="234">
        <f t="shared" si="34"/>
        <v>0</v>
      </c>
      <c r="L184" s="234">
        <f t="shared" si="35"/>
        <v>0</v>
      </c>
      <c r="M184" s="293">
        <f t="shared" si="36"/>
        <v>0</v>
      </c>
      <c r="N184" s="294">
        <f t="shared" si="37"/>
        <v>0</v>
      </c>
      <c r="O184" s="289">
        <f t="shared" si="38"/>
        <v>0</v>
      </c>
      <c r="Q184" s="267">
        <f t="shared" si="39"/>
        <v>0</v>
      </c>
      <c r="R184" s="234">
        <f>IF(Q184=0,0,SUMIFS('Sch A. Input'!$H75:$FJ75,'Sch A. Input'!$H$14:$FJ$14,"Recurring",'Sch A. Input'!$H$13:$FJ$13,"&lt;="&amp;$L$11,'Sch A. Input'!$H$13:$FJ$13,"&lt;="&amp;$Y$120,'Sch A. Input'!$H$13:$FJ$13,"&gt;"&amp;$O$120))</f>
        <v>0</v>
      </c>
      <c r="S184" s="234">
        <f>IF(Q184=0,0,SUMIFS('Sch A. Input'!$H75:$FJ75,'Sch A. Input'!$H$14:$FJ$14,"One-time",'Sch A. Input'!$H$13:$FJ$13,"&lt;="&amp;$L$11,'Sch A. Input'!$H$13:$FJ$13,"&lt;="&amp;$Y$120,'Sch A. Input'!$H$13:$FJ$13,"&gt;"&amp;$O$120))</f>
        <v>0</v>
      </c>
      <c r="T184" s="266">
        <f t="shared" si="40"/>
        <v>0</v>
      </c>
      <c r="U184" s="234">
        <f t="shared" si="41"/>
        <v>0</v>
      </c>
      <c r="V184" s="234">
        <f t="shared" si="42"/>
        <v>0</v>
      </c>
      <c r="W184" s="293">
        <f t="shared" si="43"/>
        <v>0</v>
      </c>
      <c r="X184" s="294">
        <f t="shared" si="44"/>
        <v>0</v>
      </c>
      <c r="Y184" s="289">
        <f t="shared" si="45"/>
        <v>0</v>
      </c>
      <c r="Z184" s="290"/>
      <c r="AA184" s="267">
        <f t="shared" si="46"/>
        <v>0</v>
      </c>
      <c r="AB184" s="234">
        <f>IF(AA184=0,0,SUMIFS('Sch A. Input'!$H75:$FJ75,'Sch A. Input'!$H$14:$FJ$14,"Recurring",'Sch A. Input'!$H$13:$FJ$13,"&lt;="&amp;$L$11,'Sch A. Input'!$H$13:$FJ$13,"&lt;="&amp;$AI$120,'Sch A. Input'!$H$13:$FJ$13,"&gt;"&amp;$Y$120))</f>
        <v>0</v>
      </c>
      <c r="AC184" s="234">
        <f>IF(AA184=0,0,SUMIFS('Sch A. Input'!$H75:$FJ75,'Sch A. Input'!$H$14:$FJ$14,"One-time",'Sch A. Input'!$H$13:$FJ$13,"&lt;="&amp;$L$11,'Sch A. Input'!$H$13:$FJ$13,"&lt;="&amp;$AI$120,'Sch A. Input'!$H$13:$FJ$13,"&gt;"&amp;$Y$120))</f>
        <v>0</v>
      </c>
      <c r="AD184" s="266">
        <f t="shared" si="47"/>
        <v>0</v>
      </c>
      <c r="AE184" s="234">
        <f t="shared" si="48"/>
        <v>0</v>
      </c>
      <c r="AF184" s="234">
        <f t="shared" si="49"/>
        <v>0</v>
      </c>
      <c r="AG184" s="293">
        <f t="shared" si="50"/>
        <v>0</v>
      </c>
      <c r="AH184" s="294">
        <f t="shared" si="51"/>
        <v>0</v>
      </c>
      <c r="AI184" s="289">
        <f t="shared" si="52"/>
        <v>0</v>
      </c>
      <c r="AK184" s="267">
        <f t="shared" si="53"/>
        <v>0</v>
      </c>
      <c r="AL184" s="234">
        <f>IF(AK184=0,0,SUMIFS('Sch A. Input'!$H75:$FJ75,'Sch A. Input'!$H$14:$FJ$14,"Recurring",'Sch A. Input'!$H$13:$FJ$13,"&lt;="&amp;$L$11,'Sch A. Input'!$H$13:$FJ$13,"&lt;="&amp;$AS$120,'Sch A. Input'!$H$13:$FJ$13,"&gt;"&amp;$AI$120))</f>
        <v>0</v>
      </c>
      <c r="AM184" s="234">
        <f>IF(AK184=0,0,SUMIFS('Sch A. Input'!$H75:$FJ75,'Sch A. Input'!$H$14:$FJ$14,"One-time",'Sch A. Input'!$H$13:$FJ$13,"&lt;="&amp;L$11,'Sch A. Input'!$H$13:$FJ$13,"&lt;="&amp;$AS$120,'Sch A. Input'!$H$13:$FJ$13,"&gt;"&amp;$AI$120))</f>
        <v>0</v>
      </c>
      <c r="AN184" s="266">
        <f t="shared" si="54"/>
        <v>0</v>
      </c>
      <c r="AO184" s="234">
        <f t="shared" si="55"/>
        <v>0</v>
      </c>
      <c r="AP184" s="234">
        <f t="shared" si="56"/>
        <v>0</v>
      </c>
      <c r="AQ184" s="293">
        <f t="shared" si="57"/>
        <v>0</v>
      </c>
      <c r="AR184" s="294">
        <f t="shared" si="58"/>
        <v>0</v>
      </c>
      <c r="AS184" s="289">
        <f t="shared" si="59"/>
        <v>0</v>
      </c>
      <c r="AT184" s="291"/>
      <c r="AY184" s="295"/>
      <c r="AZ184" s="295"/>
      <c r="CB184"/>
      <c r="CC184"/>
      <c r="CD184"/>
      <c r="CE184"/>
      <c r="CF184"/>
      <c r="CG184"/>
      <c r="CH184"/>
      <c r="CI184"/>
      <c r="CJ184"/>
      <c r="CK184"/>
      <c r="CL184"/>
      <c r="CM184"/>
      <c r="CN184"/>
      <c r="CO184"/>
      <c r="CP184"/>
      <c r="CQ184"/>
      <c r="CR184"/>
      <c r="CS184"/>
      <c r="CT184"/>
      <c r="CU184"/>
      <c r="CV184"/>
      <c r="CW184"/>
      <c r="CX184"/>
    </row>
    <row r="185" spans="2:102" s="283" customFormat="1" x14ac:dyDescent="0.25">
      <c r="B185" s="284" t="str">
        <f t="shared" si="79"/>
        <v/>
      </c>
      <c r="C185" s="292" t="str">
        <f t="shared" si="79"/>
        <v/>
      </c>
      <c r="D185" s="286" t="str">
        <f t="shared" si="79"/>
        <v/>
      </c>
      <c r="E185" s="286">
        <f t="shared" si="79"/>
        <v>43548</v>
      </c>
      <c r="F185" s="286">
        <f t="shared" si="79"/>
        <v>0</v>
      </c>
      <c r="G185" s="98">
        <f t="shared" si="32"/>
        <v>0</v>
      </c>
      <c r="H185" s="234">
        <f>IF(G185=0,0,SUMIFS('Sch A. Input'!$H76:$FJ76,'Sch A. Input'!$H$14:$FJ$14,"Recurring",'Sch A. Input'!$H$13:$FJ$13,"&lt;="&amp;$O$120,'Sch A. Input'!$H$13:$FJ$13,"&lt;="&amp;$L$11))</f>
        <v>0</v>
      </c>
      <c r="I185" s="234">
        <f>IF(G185=0,0,SUMIFS('Sch A. Input'!$H76:$FJ76,'Sch A. Input'!$H$14:$FJ$14,"One-time",'Sch A. Input'!$H$13:$FJ$13,"&lt;="&amp;$O$120,'Sch A. Input'!$H$13:$FJ$13,"&lt;="&amp;$L$11))</f>
        <v>0</v>
      </c>
      <c r="J185" s="266">
        <f t="shared" si="33"/>
        <v>0</v>
      </c>
      <c r="K185" s="234">
        <f t="shared" si="34"/>
        <v>0</v>
      </c>
      <c r="L185" s="234">
        <f t="shared" si="35"/>
        <v>0</v>
      </c>
      <c r="M185" s="293">
        <f t="shared" si="36"/>
        <v>0</v>
      </c>
      <c r="N185" s="294">
        <f t="shared" si="37"/>
        <v>0</v>
      </c>
      <c r="O185" s="289">
        <f t="shared" si="38"/>
        <v>0</v>
      </c>
      <c r="Q185" s="267">
        <f t="shared" si="39"/>
        <v>0</v>
      </c>
      <c r="R185" s="234">
        <f>IF(Q185=0,0,SUMIFS('Sch A. Input'!$H76:$FJ76,'Sch A. Input'!$H$14:$FJ$14,"Recurring",'Sch A. Input'!$H$13:$FJ$13,"&lt;="&amp;$L$11,'Sch A. Input'!$H$13:$FJ$13,"&lt;="&amp;$Y$120,'Sch A. Input'!$H$13:$FJ$13,"&gt;"&amp;$O$120))</f>
        <v>0</v>
      </c>
      <c r="S185" s="234">
        <f>IF(Q185=0,0,SUMIFS('Sch A. Input'!$H76:$FJ76,'Sch A. Input'!$H$14:$FJ$14,"One-time",'Sch A. Input'!$H$13:$FJ$13,"&lt;="&amp;$L$11,'Sch A. Input'!$H$13:$FJ$13,"&lt;="&amp;$Y$120,'Sch A. Input'!$H$13:$FJ$13,"&gt;"&amp;$O$120))</f>
        <v>0</v>
      </c>
      <c r="T185" s="266">
        <f t="shared" si="40"/>
        <v>0</v>
      </c>
      <c r="U185" s="234">
        <f t="shared" si="41"/>
        <v>0</v>
      </c>
      <c r="V185" s="234">
        <f t="shared" si="42"/>
        <v>0</v>
      </c>
      <c r="W185" s="293">
        <f t="shared" si="43"/>
        <v>0</v>
      </c>
      <c r="X185" s="294">
        <f t="shared" si="44"/>
        <v>0</v>
      </c>
      <c r="Y185" s="289">
        <f t="shared" si="45"/>
        <v>0</v>
      </c>
      <c r="Z185" s="290"/>
      <c r="AA185" s="267">
        <f t="shared" si="46"/>
        <v>0</v>
      </c>
      <c r="AB185" s="234">
        <f>IF(AA185=0,0,SUMIFS('Sch A. Input'!$H76:$FJ76,'Sch A. Input'!$H$14:$FJ$14,"Recurring",'Sch A. Input'!$H$13:$FJ$13,"&lt;="&amp;$L$11,'Sch A. Input'!$H$13:$FJ$13,"&lt;="&amp;$AI$120,'Sch A. Input'!$H$13:$FJ$13,"&gt;"&amp;$Y$120))</f>
        <v>0</v>
      </c>
      <c r="AC185" s="234">
        <f>IF(AA185=0,0,SUMIFS('Sch A. Input'!$H76:$FJ76,'Sch A. Input'!$H$14:$FJ$14,"One-time",'Sch A. Input'!$H$13:$FJ$13,"&lt;="&amp;$L$11,'Sch A. Input'!$H$13:$FJ$13,"&lt;="&amp;$AI$120,'Sch A. Input'!$H$13:$FJ$13,"&gt;"&amp;$Y$120))</f>
        <v>0</v>
      </c>
      <c r="AD185" s="266">
        <f t="shared" si="47"/>
        <v>0</v>
      </c>
      <c r="AE185" s="234">
        <f t="shared" si="48"/>
        <v>0</v>
      </c>
      <c r="AF185" s="234">
        <f t="shared" si="49"/>
        <v>0</v>
      </c>
      <c r="AG185" s="293">
        <f t="shared" si="50"/>
        <v>0</v>
      </c>
      <c r="AH185" s="294">
        <f t="shared" si="51"/>
        <v>0</v>
      </c>
      <c r="AI185" s="289">
        <f t="shared" si="52"/>
        <v>0</v>
      </c>
      <c r="AK185" s="267">
        <f t="shared" si="53"/>
        <v>0</v>
      </c>
      <c r="AL185" s="234">
        <f>IF(AK185=0,0,SUMIFS('Sch A. Input'!$H76:$FJ76,'Sch A. Input'!$H$14:$FJ$14,"Recurring",'Sch A. Input'!$H$13:$FJ$13,"&lt;="&amp;$L$11,'Sch A. Input'!$H$13:$FJ$13,"&lt;="&amp;$AS$120,'Sch A. Input'!$H$13:$FJ$13,"&gt;"&amp;$AI$120))</f>
        <v>0</v>
      </c>
      <c r="AM185" s="234">
        <f>IF(AK185=0,0,SUMIFS('Sch A. Input'!$H76:$FJ76,'Sch A. Input'!$H$14:$FJ$14,"One-time",'Sch A. Input'!$H$13:$FJ$13,"&lt;="&amp;L$11,'Sch A. Input'!$H$13:$FJ$13,"&lt;="&amp;$AS$120,'Sch A. Input'!$H$13:$FJ$13,"&gt;"&amp;$AI$120))</f>
        <v>0</v>
      </c>
      <c r="AN185" s="266">
        <f t="shared" si="54"/>
        <v>0</v>
      </c>
      <c r="AO185" s="234">
        <f t="shared" si="55"/>
        <v>0</v>
      </c>
      <c r="AP185" s="234">
        <f t="shared" si="56"/>
        <v>0</v>
      </c>
      <c r="AQ185" s="293">
        <f t="shared" si="57"/>
        <v>0</v>
      </c>
      <c r="AR185" s="294">
        <f t="shared" si="58"/>
        <v>0</v>
      </c>
      <c r="AS185" s="289">
        <f t="shared" si="59"/>
        <v>0</v>
      </c>
      <c r="AT185" s="291"/>
      <c r="AY185" s="295"/>
      <c r="AZ185" s="295"/>
      <c r="CB185"/>
      <c r="CC185"/>
      <c r="CD185"/>
      <c r="CE185"/>
      <c r="CF185"/>
      <c r="CG185"/>
      <c r="CH185"/>
      <c r="CI185"/>
      <c r="CJ185"/>
      <c r="CK185"/>
      <c r="CL185"/>
      <c r="CM185"/>
      <c r="CN185"/>
      <c r="CO185"/>
      <c r="CP185"/>
      <c r="CQ185"/>
      <c r="CR185"/>
      <c r="CS185"/>
      <c r="CT185"/>
      <c r="CU185"/>
      <c r="CV185"/>
      <c r="CW185"/>
      <c r="CX185"/>
    </row>
    <row r="186" spans="2:102" s="283" customFormat="1" x14ac:dyDescent="0.25">
      <c r="B186" s="284" t="str">
        <f t="shared" si="79"/>
        <v/>
      </c>
      <c r="C186" s="292" t="str">
        <f t="shared" si="79"/>
        <v/>
      </c>
      <c r="D186" s="286" t="str">
        <f t="shared" si="79"/>
        <v/>
      </c>
      <c r="E186" s="286">
        <f t="shared" si="79"/>
        <v>43548</v>
      </c>
      <c r="F186" s="286">
        <f t="shared" si="79"/>
        <v>0</v>
      </c>
      <c r="G186" s="98">
        <f t="shared" si="32"/>
        <v>0</v>
      </c>
      <c r="H186" s="234">
        <f>IF(G186=0,0,SUMIFS('Sch A. Input'!$H77:$FJ77,'Sch A. Input'!$H$14:$FJ$14,"Recurring",'Sch A. Input'!$H$13:$FJ$13,"&lt;="&amp;$O$120,'Sch A. Input'!$H$13:$FJ$13,"&lt;="&amp;$L$11))</f>
        <v>0</v>
      </c>
      <c r="I186" s="234">
        <f>IF(G186=0,0,SUMIFS('Sch A. Input'!$H77:$FJ77,'Sch A. Input'!$H$14:$FJ$14,"One-time",'Sch A. Input'!$H$13:$FJ$13,"&lt;="&amp;$O$120,'Sch A. Input'!$H$13:$FJ$13,"&lt;="&amp;$L$11))</f>
        <v>0</v>
      </c>
      <c r="J186" s="266">
        <f t="shared" si="33"/>
        <v>0</v>
      </c>
      <c r="K186" s="234">
        <f t="shared" si="34"/>
        <v>0</v>
      </c>
      <c r="L186" s="234">
        <f t="shared" si="35"/>
        <v>0</v>
      </c>
      <c r="M186" s="293">
        <f t="shared" si="36"/>
        <v>0</v>
      </c>
      <c r="N186" s="294">
        <f t="shared" si="37"/>
        <v>0</v>
      </c>
      <c r="O186" s="289">
        <f t="shared" si="38"/>
        <v>0</v>
      </c>
      <c r="Q186" s="267">
        <f t="shared" si="39"/>
        <v>0</v>
      </c>
      <c r="R186" s="234">
        <f>IF(Q186=0,0,SUMIFS('Sch A. Input'!$H77:$FJ77,'Sch A. Input'!$H$14:$FJ$14,"Recurring",'Sch A. Input'!$H$13:$FJ$13,"&lt;="&amp;$L$11,'Sch A. Input'!$H$13:$FJ$13,"&lt;="&amp;$Y$120,'Sch A. Input'!$H$13:$FJ$13,"&gt;"&amp;$O$120))</f>
        <v>0</v>
      </c>
      <c r="S186" s="234">
        <f>IF(Q186=0,0,SUMIFS('Sch A. Input'!$H77:$FJ77,'Sch A. Input'!$H$14:$FJ$14,"One-time",'Sch A. Input'!$H$13:$FJ$13,"&lt;="&amp;$L$11,'Sch A. Input'!$H$13:$FJ$13,"&lt;="&amp;$Y$120,'Sch A. Input'!$H$13:$FJ$13,"&gt;"&amp;$O$120))</f>
        <v>0</v>
      </c>
      <c r="T186" s="266">
        <f t="shared" si="40"/>
        <v>0</v>
      </c>
      <c r="U186" s="234">
        <f t="shared" si="41"/>
        <v>0</v>
      </c>
      <c r="V186" s="234">
        <f t="shared" si="42"/>
        <v>0</v>
      </c>
      <c r="W186" s="293">
        <f t="shared" si="43"/>
        <v>0</v>
      </c>
      <c r="X186" s="294">
        <f t="shared" si="44"/>
        <v>0</v>
      </c>
      <c r="Y186" s="289">
        <f t="shared" si="45"/>
        <v>0</v>
      </c>
      <c r="Z186" s="290"/>
      <c r="AA186" s="267">
        <f t="shared" si="46"/>
        <v>0</v>
      </c>
      <c r="AB186" s="234">
        <f>IF(AA186=0,0,SUMIFS('Sch A. Input'!$H77:$FJ77,'Sch A. Input'!$H$14:$FJ$14,"Recurring",'Sch A. Input'!$H$13:$FJ$13,"&lt;="&amp;$L$11,'Sch A. Input'!$H$13:$FJ$13,"&lt;="&amp;$AI$120,'Sch A. Input'!$H$13:$FJ$13,"&gt;"&amp;$Y$120))</f>
        <v>0</v>
      </c>
      <c r="AC186" s="234">
        <f>IF(AA186=0,0,SUMIFS('Sch A. Input'!$H77:$FJ77,'Sch A. Input'!$H$14:$FJ$14,"One-time",'Sch A. Input'!$H$13:$FJ$13,"&lt;="&amp;$L$11,'Sch A. Input'!$H$13:$FJ$13,"&lt;="&amp;$AI$120,'Sch A. Input'!$H$13:$FJ$13,"&gt;"&amp;$Y$120))</f>
        <v>0</v>
      </c>
      <c r="AD186" s="266">
        <f t="shared" si="47"/>
        <v>0</v>
      </c>
      <c r="AE186" s="234">
        <f t="shared" si="48"/>
        <v>0</v>
      </c>
      <c r="AF186" s="234">
        <f t="shared" si="49"/>
        <v>0</v>
      </c>
      <c r="AG186" s="293">
        <f t="shared" si="50"/>
        <v>0</v>
      </c>
      <c r="AH186" s="294">
        <f t="shared" si="51"/>
        <v>0</v>
      </c>
      <c r="AI186" s="289">
        <f t="shared" si="52"/>
        <v>0</v>
      </c>
      <c r="AK186" s="267">
        <f t="shared" si="53"/>
        <v>0</v>
      </c>
      <c r="AL186" s="234">
        <f>IF(AK186=0,0,SUMIFS('Sch A. Input'!$H77:$FJ77,'Sch A. Input'!$H$14:$FJ$14,"Recurring",'Sch A. Input'!$H$13:$FJ$13,"&lt;="&amp;$L$11,'Sch A. Input'!$H$13:$FJ$13,"&lt;="&amp;$AS$120,'Sch A. Input'!$H$13:$FJ$13,"&gt;"&amp;$AI$120))</f>
        <v>0</v>
      </c>
      <c r="AM186" s="234">
        <f>IF(AK186=0,0,SUMIFS('Sch A. Input'!$H77:$FJ77,'Sch A. Input'!$H$14:$FJ$14,"One-time",'Sch A. Input'!$H$13:$FJ$13,"&lt;="&amp;L$11,'Sch A. Input'!$H$13:$FJ$13,"&lt;="&amp;$AS$120,'Sch A. Input'!$H$13:$FJ$13,"&gt;"&amp;$AI$120))</f>
        <v>0</v>
      </c>
      <c r="AN186" s="266">
        <f t="shared" si="54"/>
        <v>0</v>
      </c>
      <c r="AO186" s="234">
        <f t="shared" si="55"/>
        <v>0</v>
      </c>
      <c r="AP186" s="234">
        <f t="shared" si="56"/>
        <v>0</v>
      </c>
      <c r="AQ186" s="293">
        <f t="shared" si="57"/>
        <v>0</v>
      </c>
      <c r="AR186" s="294">
        <f t="shared" si="58"/>
        <v>0</v>
      </c>
      <c r="AS186" s="289">
        <f t="shared" si="59"/>
        <v>0</v>
      </c>
      <c r="AT186" s="291"/>
      <c r="AY186" s="295"/>
      <c r="AZ186" s="295"/>
      <c r="CB186"/>
      <c r="CC186"/>
      <c r="CD186"/>
      <c r="CE186"/>
      <c r="CF186"/>
      <c r="CG186"/>
      <c r="CH186"/>
      <c r="CI186"/>
      <c r="CJ186"/>
      <c r="CK186"/>
      <c r="CL186"/>
      <c r="CM186"/>
      <c r="CN186"/>
      <c r="CO186"/>
      <c r="CP186"/>
      <c r="CQ186"/>
      <c r="CR186"/>
      <c r="CS186"/>
      <c r="CT186"/>
      <c r="CU186"/>
      <c r="CV186"/>
      <c r="CW186"/>
      <c r="CX186"/>
    </row>
    <row r="187" spans="2:102" s="283" customFormat="1" x14ac:dyDescent="0.25">
      <c r="B187" s="284" t="str">
        <f t="shared" si="79"/>
        <v/>
      </c>
      <c r="C187" s="292" t="str">
        <f t="shared" si="79"/>
        <v/>
      </c>
      <c r="D187" s="286" t="str">
        <f t="shared" si="79"/>
        <v/>
      </c>
      <c r="E187" s="286">
        <f t="shared" si="79"/>
        <v>43548</v>
      </c>
      <c r="F187" s="286">
        <f t="shared" si="79"/>
        <v>0</v>
      </c>
      <c r="G187" s="98">
        <f t="shared" si="32"/>
        <v>0</v>
      </c>
      <c r="H187" s="234">
        <f>IF(G187=0,0,SUMIFS('Sch A. Input'!$H78:$FJ78,'Sch A. Input'!$H$14:$FJ$14,"Recurring",'Sch A. Input'!$H$13:$FJ$13,"&lt;="&amp;$O$120,'Sch A. Input'!$H$13:$FJ$13,"&lt;="&amp;$L$11))</f>
        <v>0</v>
      </c>
      <c r="I187" s="234">
        <f>IF(G187=0,0,SUMIFS('Sch A. Input'!$H78:$FJ78,'Sch A. Input'!$H$14:$FJ$14,"One-time",'Sch A. Input'!$H$13:$FJ$13,"&lt;="&amp;$O$120,'Sch A. Input'!$H$13:$FJ$13,"&lt;="&amp;$L$11))</f>
        <v>0</v>
      </c>
      <c r="J187" s="266">
        <f t="shared" si="33"/>
        <v>0</v>
      </c>
      <c r="K187" s="234">
        <f t="shared" si="34"/>
        <v>0</v>
      </c>
      <c r="L187" s="234">
        <f t="shared" si="35"/>
        <v>0</v>
      </c>
      <c r="M187" s="293">
        <f t="shared" si="36"/>
        <v>0</v>
      </c>
      <c r="N187" s="294">
        <f t="shared" si="37"/>
        <v>0</v>
      </c>
      <c r="O187" s="289">
        <f t="shared" si="38"/>
        <v>0</v>
      </c>
      <c r="Q187" s="267">
        <f t="shared" si="39"/>
        <v>0</v>
      </c>
      <c r="R187" s="234">
        <f>IF(Q187=0,0,SUMIFS('Sch A. Input'!$H78:$FJ78,'Sch A. Input'!$H$14:$FJ$14,"Recurring",'Sch A. Input'!$H$13:$FJ$13,"&lt;="&amp;$L$11,'Sch A. Input'!$H$13:$FJ$13,"&lt;="&amp;$Y$120,'Sch A. Input'!$H$13:$FJ$13,"&gt;"&amp;$O$120))</f>
        <v>0</v>
      </c>
      <c r="S187" s="234">
        <f>IF(Q187=0,0,SUMIFS('Sch A. Input'!$H78:$FJ78,'Sch A. Input'!$H$14:$FJ$14,"One-time",'Sch A. Input'!$H$13:$FJ$13,"&lt;="&amp;$L$11,'Sch A. Input'!$H$13:$FJ$13,"&lt;="&amp;$Y$120,'Sch A. Input'!$H$13:$FJ$13,"&gt;"&amp;$O$120))</f>
        <v>0</v>
      </c>
      <c r="T187" s="266">
        <f t="shared" si="40"/>
        <v>0</v>
      </c>
      <c r="U187" s="234">
        <f t="shared" si="41"/>
        <v>0</v>
      </c>
      <c r="V187" s="234">
        <f t="shared" si="42"/>
        <v>0</v>
      </c>
      <c r="W187" s="293">
        <f t="shared" si="43"/>
        <v>0</v>
      </c>
      <c r="X187" s="294">
        <f t="shared" si="44"/>
        <v>0</v>
      </c>
      <c r="Y187" s="289">
        <f t="shared" si="45"/>
        <v>0</v>
      </c>
      <c r="Z187" s="290"/>
      <c r="AA187" s="267">
        <f t="shared" si="46"/>
        <v>0</v>
      </c>
      <c r="AB187" s="234">
        <f>IF(AA187=0,0,SUMIFS('Sch A. Input'!$H78:$FJ78,'Sch A. Input'!$H$14:$FJ$14,"Recurring",'Sch A. Input'!$H$13:$FJ$13,"&lt;="&amp;$L$11,'Sch A. Input'!$H$13:$FJ$13,"&lt;="&amp;$AI$120,'Sch A. Input'!$H$13:$FJ$13,"&gt;"&amp;$Y$120))</f>
        <v>0</v>
      </c>
      <c r="AC187" s="234">
        <f>IF(AA187=0,0,SUMIFS('Sch A. Input'!$H78:$FJ78,'Sch A. Input'!$H$14:$FJ$14,"One-time",'Sch A. Input'!$H$13:$FJ$13,"&lt;="&amp;$L$11,'Sch A. Input'!$H$13:$FJ$13,"&lt;="&amp;$AI$120,'Sch A. Input'!$H$13:$FJ$13,"&gt;"&amp;$Y$120))</f>
        <v>0</v>
      </c>
      <c r="AD187" s="266">
        <f t="shared" si="47"/>
        <v>0</v>
      </c>
      <c r="AE187" s="234">
        <f t="shared" si="48"/>
        <v>0</v>
      </c>
      <c r="AF187" s="234">
        <f t="shared" si="49"/>
        <v>0</v>
      </c>
      <c r="AG187" s="293">
        <f t="shared" si="50"/>
        <v>0</v>
      </c>
      <c r="AH187" s="294">
        <f t="shared" si="51"/>
        <v>0</v>
      </c>
      <c r="AI187" s="289">
        <f t="shared" si="52"/>
        <v>0</v>
      </c>
      <c r="AK187" s="267">
        <f t="shared" si="53"/>
        <v>0</v>
      </c>
      <c r="AL187" s="234">
        <f>IF(AK187=0,0,SUMIFS('Sch A. Input'!$H78:$FJ78,'Sch A. Input'!$H$14:$FJ$14,"Recurring",'Sch A. Input'!$H$13:$FJ$13,"&lt;="&amp;$L$11,'Sch A. Input'!$H$13:$FJ$13,"&lt;="&amp;$AS$120,'Sch A. Input'!$H$13:$FJ$13,"&gt;"&amp;$AI$120))</f>
        <v>0</v>
      </c>
      <c r="AM187" s="234">
        <f>IF(AK187=0,0,SUMIFS('Sch A. Input'!$H78:$FJ78,'Sch A. Input'!$H$14:$FJ$14,"One-time",'Sch A. Input'!$H$13:$FJ$13,"&lt;="&amp;L$11,'Sch A. Input'!$H$13:$FJ$13,"&lt;="&amp;$AS$120,'Sch A. Input'!$H$13:$FJ$13,"&gt;"&amp;$AI$120))</f>
        <v>0</v>
      </c>
      <c r="AN187" s="266">
        <f t="shared" si="54"/>
        <v>0</v>
      </c>
      <c r="AO187" s="234">
        <f t="shared" si="55"/>
        <v>0</v>
      </c>
      <c r="AP187" s="234">
        <f t="shared" si="56"/>
        <v>0</v>
      </c>
      <c r="AQ187" s="293">
        <f t="shared" si="57"/>
        <v>0</v>
      </c>
      <c r="AR187" s="294">
        <f t="shared" si="58"/>
        <v>0</v>
      </c>
      <c r="AS187" s="289">
        <f t="shared" si="59"/>
        <v>0</v>
      </c>
      <c r="AT187" s="291"/>
      <c r="AY187" s="295"/>
      <c r="AZ187" s="295"/>
      <c r="CB187"/>
      <c r="CC187"/>
      <c r="CD187"/>
      <c r="CE187"/>
      <c r="CF187"/>
      <c r="CG187"/>
      <c r="CH187"/>
      <c r="CI187"/>
      <c r="CJ187"/>
      <c r="CK187"/>
      <c r="CL187"/>
      <c r="CM187"/>
      <c r="CN187"/>
      <c r="CO187"/>
      <c r="CP187"/>
      <c r="CQ187"/>
      <c r="CR187"/>
      <c r="CS187"/>
      <c r="CT187"/>
      <c r="CU187"/>
      <c r="CV187"/>
      <c r="CW187"/>
      <c r="CX187"/>
    </row>
    <row r="188" spans="2:102" s="283" customFormat="1" x14ac:dyDescent="0.25">
      <c r="B188" s="284" t="str">
        <f t="shared" si="79"/>
        <v/>
      </c>
      <c r="C188" s="292" t="str">
        <f t="shared" si="79"/>
        <v/>
      </c>
      <c r="D188" s="286" t="str">
        <f t="shared" si="79"/>
        <v/>
      </c>
      <c r="E188" s="286">
        <f t="shared" si="79"/>
        <v>43548</v>
      </c>
      <c r="F188" s="286">
        <f t="shared" si="79"/>
        <v>0</v>
      </c>
      <c r="G188" s="98">
        <f t="shared" si="32"/>
        <v>0</v>
      </c>
      <c r="H188" s="234">
        <f>IF(G188=0,0,SUMIFS('Sch A. Input'!$H79:$FJ79,'Sch A. Input'!$H$14:$FJ$14,"Recurring",'Sch A. Input'!$H$13:$FJ$13,"&lt;="&amp;$O$120,'Sch A. Input'!$H$13:$FJ$13,"&lt;="&amp;$L$11))</f>
        <v>0</v>
      </c>
      <c r="I188" s="234">
        <f>IF(G188=0,0,SUMIFS('Sch A. Input'!$H79:$FJ79,'Sch A. Input'!$H$14:$FJ$14,"One-time",'Sch A. Input'!$H$13:$FJ$13,"&lt;="&amp;$O$120,'Sch A. Input'!$H$13:$FJ$13,"&lt;="&amp;$L$11))</f>
        <v>0</v>
      </c>
      <c r="J188" s="266">
        <f t="shared" si="33"/>
        <v>0</v>
      </c>
      <c r="K188" s="234">
        <f t="shared" si="34"/>
        <v>0</v>
      </c>
      <c r="L188" s="234">
        <f t="shared" si="35"/>
        <v>0</v>
      </c>
      <c r="M188" s="293">
        <f t="shared" si="36"/>
        <v>0</v>
      </c>
      <c r="N188" s="294">
        <f t="shared" si="37"/>
        <v>0</v>
      </c>
      <c r="O188" s="289">
        <f t="shared" si="38"/>
        <v>0</v>
      </c>
      <c r="Q188" s="267">
        <f t="shared" si="39"/>
        <v>0</v>
      </c>
      <c r="R188" s="234">
        <f>IF(Q188=0,0,SUMIFS('Sch A. Input'!$H79:$FJ79,'Sch A. Input'!$H$14:$FJ$14,"Recurring",'Sch A. Input'!$H$13:$FJ$13,"&lt;="&amp;$L$11,'Sch A. Input'!$H$13:$FJ$13,"&lt;="&amp;$Y$120,'Sch A. Input'!$H$13:$FJ$13,"&gt;"&amp;$O$120))</f>
        <v>0</v>
      </c>
      <c r="S188" s="234">
        <f>IF(Q188=0,0,SUMIFS('Sch A. Input'!$H79:$FJ79,'Sch A. Input'!$H$14:$FJ$14,"One-time",'Sch A. Input'!$H$13:$FJ$13,"&lt;="&amp;$L$11,'Sch A. Input'!$H$13:$FJ$13,"&lt;="&amp;$Y$120,'Sch A. Input'!$H$13:$FJ$13,"&gt;"&amp;$O$120))</f>
        <v>0</v>
      </c>
      <c r="T188" s="266">
        <f t="shared" si="40"/>
        <v>0</v>
      </c>
      <c r="U188" s="234">
        <f t="shared" si="41"/>
        <v>0</v>
      </c>
      <c r="V188" s="234">
        <f t="shared" si="42"/>
        <v>0</v>
      </c>
      <c r="W188" s="293">
        <f t="shared" si="43"/>
        <v>0</v>
      </c>
      <c r="X188" s="294">
        <f t="shared" si="44"/>
        <v>0</v>
      </c>
      <c r="Y188" s="289">
        <f t="shared" si="45"/>
        <v>0</v>
      </c>
      <c r="Z188" s="290"/>
      <c r="AA188" s="267">
        <f t="shared" si="46"/>
        <v>0</v>
      </c>
      <c r="AB188" s="234">
        <f>IF(AA188=0,0,SUMIFS('Sch A. Input'!$H79:$FJ79,'Sch A. Input'!$H$14:$FJ$14,"Recurring",'Sch A. Input'!$H$13:$FJ$13,"&lt;="&amp;$L$11,'Sch A. Input'!$H$13:$FJ$13,"&lt;="&amp;$AI$120,'Sch A. Input'!$H$13:$FJ$13,"&gt;"&amp;$Y$120))</f>
        <v>0</v>
      </c>
      <c r="AC188" s="234">
        <f>IF(AA188=0,0,SUMIFS('Sch A. Input'!$H79:$FJ79,'Sch A. Input'!$H$14:$FJ$14,"One-time",'Sch A. Input'!$H$13:$FJ$13,"&lt;="&amp;$L$11,'Sch A. Input'!$H$13:$FJ$13,"&lt;="&amp;$AI$120,'Sch A. Input'!$H$13:$FJ$13,"&gt;"&amp;$Y$120))</f>
        <v>0</v>
      </c>
      <c r="AD188" s="266">
        <f t="shared" si="47"/>
        <v>0</v>
      </c>
      <c r="AE188" s="234">
        <f t="shared" si="48"/>
        <v>0</v>
      </c>
      <c r="AF188" s="234">
        <f t="shared" si="49"/>
        <v>0</v>
      </c>
      <c r="AG188" s="293">
        <f t="shared" si="50"/>
        <v>0</v>
      </c>
      <c r="AH188" s="294">
        <f t="shared" si="51"/>
        <v>0</v>
      </c>
      <c r="AI188" s="289">
        <f t="shared" si="52"/>
        <v>0</v>
      </c>
      <c r="AK188" s="267">
        <f t="shared" si="53"/>
        <v>0</v>
      </c>
      <c r="AL188" s="234">
        <f>IF(AK188=0,0,SUMIFS('Sch A. Input'!$H79:$FJ79,'Sch A. Input'!$H$14:$FJ$14,"Recurring",'Sch A. Input'!$H$13:$FJ$13,"&lt;="&amp;$L$11,'Sch A. Input'!$H$13:$FJ$13,"&lt;="&amp;$AS$120,'Sch A. Input'!$H$13:$FJ$13,"&gt;"&amp;$AI$120))</f>
        <v>0</v>
      </c>
      <c r="AM188" s="234">
        <f>IF(AK188=0,0,SUMIFS('Sch A. Input'!$H79:$FJ79,'Sch A. Input'!$H$14:$FJ$14,"One-time",'Sch A. Input'!$H$13:$FJ$13,"&lt;="&amp;L$11,'Sch A. Input'!$H$13:$FJ$13,"&lt;="&amp;$AS$120,'Sch A. Input'!$H$13:$FJ$13,"&gt;"&amp;$AI$120))</f>
        <v>0</v>
      </c>
      <c r="AN188" s="266">
        <f t="shared" si="54"/>
        <v>0</v>
      </c>
      <c r="AO188" s="234">
        <f t="shared" si="55"/>
        <v>0</v>
      </c>
      <c r="AP188" s="234">
        <f t="shared" si="56"/>
        <v>0</v>
      </c>
      <c r="AQ188" s="293">
        <f t="shared" si="57"/>
        <v>0</v>
      </c>
      <c r="AR188" s="294">
        <f t="shared" si="58"/>
        <v>0</v>
      </c>
      <c r="AS188" s="289">
        <f t="shared" si="59"/>
        <v>0</v>
      </c>
      <c r="AT188" s="291"/>
      <c r="AY188" s="295"/>
      <c r="AZ188" s="295"/>
      <c r="CB188"/>
      <c r="CC188"/>
      <c r="CD188"/>
      <c r="CE188"/>
      <c r="CF188"/>
      <c r="CG188"/>
      <c r="CH188"/>
      <c r="CI188"/>
      <c r="CJ188"/>
      <c r="CK188"/>
      <c r="CL188"/>
      <c r="CM188"/>
      <c r="CN188"/>
      <c r="CO188"/>
      <c r="CP188"/>
      <c r="CQ188"/>
      <c r="CR188"/>
      <c r="CS188"/>
      <c r="CT188"/>
      <c r="CU188"/>
      <c r="CV188"/>
      <c r="CW188"/>
      <c r="CX188"/>
    </row>
    <row r="189" spans="2:102" s="283" customFormat="1" x14ac:dyDescent="0.25">
      <c r="B189" s="284" t="str">
        <f t="shared" si="79"/>
        <v/>
      </c>
      <c r="C189" s="292" t="str">
        <f t="shared" si="79"/>
        <v/>
      </c>
      <c r="D189" s="286" t="str">
        <f t="shared" si="79"/>
        <v/>
      </c>
      <c r="E189" s="286">
        <f t="shared" si="79"/>
        <v>43548</v>
      </c>
      <c r="F189" s="286">
        <f t="shared" si="79"/>
        <v>0</v>
      </c>
      <c r="G189" s="98">
        <f t="shared" ref="G189:G223" si="80">COUNTIFS(D189,"&lt;="&amp;$O$120,D189,"&lt;&gt;"&amp;0,D189,"&lt;="&amp;$L$11)</f>
        <v>0</v>
      </c>
      <c r="H189" s="234">
        <f>IF(G189=0,0,SUMIFS('Sch A. Input'!$H80:$FJ80,'Sch A. Input'!$H$14:$FJ$14,"Recurring",'Sch A. Input'!$H$13:$FJ$13,"&lt;="&amp;$O$120,'Sch A. Input'!$H$13:$FJ$13,"&lt;="&amp;$L$11))</f>
        <v>0</v>
      </c>
      <c r="I189" s="234">
        <f>IF(G189=0,0,SUMIFS('Sch A. Input'!$H80:$FJ80,'Sch A. Input'!$H$14:$FJ$14,"One-time",'Sch A. Input'!$H$13:$FJ$13,"&lt;="&amp;$O$120,'Sch A. Input'!$H$13:$FJ$13,"&lt;="&amp;$L$11))</f>
        <v>0</v>
      </c>
      <c r="J189" s="266">
        <f t="shared" ref="J189:J223" si="81">SUM(H189:I189)</f>
        <v>0</v>
      </c>
      <c r="K189" s="234">
        <f t="shared" ref="K189:K223" si="82">IF(G189=0,0,IFERROR(H189/$M189*$M$9,0))</f>
        <v>0</v>
      </c>
      <c r="L189" s="234">
        <f t="shared" ref="L189:L223" si="83">IF(G189=0,0,IFERROR(K189+I189,0))</f>
        <v>0</v>
      </c>
      <c r="M189" s="293">
        <f t="shared" ref="M189:M223" si="84">IF(OR($D189="",$D189&gt;$O$120),0,IF($E189&lt;=$O$120,IF(AND($F189&lt;$E189,$F189&gt;0),(($F189+1-$D189)/7),((($E189+1-$D189)/7))),IF(AND($F189&lt;$O$120,$F189&gt;0),(($F189+1-$D189)/7),((($O$120+1-$D189)/7)))))</f>
        <v>0</v>
      </c>
      <c r="N189" s="294">
        <f t="shared" ref="N189:N223" si="85">IFERROR(IF((H189/$M189*$M$9+I189)&gt;900000,"YES","NO"),0)</f>
        <v>0</v>
      </c>
      <c r="O189" s="289">
        <f t="shared" ref="O189:O223" si="86">IFERROR(IF(N189="YES",MIN(J189*(74000/900000),74000),((SUMPRODUCT(--((MIN(L189,900000))&gt;$C$9:$C$12),((MIN(L189,900000))-$C$9:$C$12),$H$9:$H$12))-((1-M189/$M$9)*((SUMPRODUCT(--((MIN(K189,900000))&gt;$C$9:$C$12),((MIN(K189,900000))-$C$9:$C$12),$H$9:$H$12)))))),0)</f>
        <v>0</v>
      </c>
      <c r="Q189" s="267">
        <f t="shared" ref="Q189:Q223" si="87">IF($F189=0,IF(AND($D189&lt;=Y$120,$D189&lt;&gt;0,$D189&lt;=$E189,$E189&gt;O$120),1,0),IF(AND($D189&lt;=Y$120,$D189&lt;&gt;0,$E189&gt;O$120,$D189&lt;=$E189,$F189&gt;O$120),1,0))</f>
        <v>0</v>
      </c>
      <c r="R189" s="234">
        <f>IF(Q189=0,0,SUMIFS('Sch A. Input'!$H80:$FJ80,'Sch A. Input'!$H$14:$FJ$14,"Recurring",'Sch A. Input'!$H$13:$FJ$13,"&lt;="&amp;$L$11,'Sch A. Input'!$H$13:$FJ$13,"&lt;="&amp;$Y$120,'Sch A. Input'!$H$13:$FJ$13,"&gt;"&amp;$O$120))</f>
        <v>0</v>
      </c>
      <c r="S189" s="234">
        <f>IF(Q189=0,0,SUMIFS('Sch A. Input'!$H80:$FJ80,'Sch A. Input'!$H$14:$FJ$14,"One-time",'Sch A. Input'!$H$13:$FJ$13,"&lt;="&amp;$L$11,'Sch A. Input'!$H$13:$FJ$13,"&lt;="&amp;$Y$120,'Sch A. Input'!$H$13:$FJ$13,"&gt;"&amp;$O$120))</f>
        <v>0</v>
      </c>
      <c r="T189" s="266">
        <f t="shared" ref="T189:T223" si="88">SUM(R189:S189)</f>
        <v>0</v>
      </c>
      <c r="U189" s="234">
        <f t="shared" ref="U189:U223" si="89">IF(Q189=0,0,IFERROR((R189+H189)/W189*$M$9,0))</f>
        <v>0</v>
      </c>
      <c r="V189" s="234">
        <f t="shared" ref="V189:V223" si="90">IF(Q189=0,0,IFERROR(U189+S189+I189,0))</f>
        <v>0</v>
      </c>
      <c r="W189" s="293">
        <f t="shared" ref="W189:W223" si="91">IF(OR($D189="",$D189&gt;$Y$120,$D189&gt;$E189,AND($F189&lt;=$O$120,$F189&lt;&gt;0)),0,IF(AND($E189&gt;$O$120,$E189&lt;=$Y$120),IF(AND($F189&lt;$E189,$F189&gt;0),(($F189+1-$D189)/7),((($E189+1-$D189)/7))),IF($E189&lt;=$O$120,0,IF(AND($F189&lt;$Y$120,$F189&gt;0),(($F189+1-$D189)/7),((($Y$120+1-$D189)/7))))))</f>
        <v>0</v>
      </c>
      <c r="X189" s="294">
        <f t="shared" ref="X189:X223" si="92">IFERROR(IF(((H189+R189)/$W189*$M$9+I189+S189)&gt;900000,"YES","NO"),0)</f>
        <v>0</v>
      </c>
      <c r="Y189" s="289">
        <f t="shared" ref="Y189:Y223" si="93">IF(Q189=0,0,IFERROR(IF(X189="YES",MIN((T189+J189)*(74000/900000),74000),((SUMPRODUCT(--((MIN(V189,900000))&gt;$C$9:$C$12),((MIN(V189,900000))-$C$9:$C$12),$H$9:$H$12))-((1-W189/$M$9)*((SUMPRODUCT(--((MIN(U189,900000))&gt;$C$9:$C$12),((MIN(U189,900000))-$C$9:$C$12),$H$9:$H$12))))))-O189,0))</f>
        <v>0</v>
      </c>
      <c r="Z189" s="290"/>
      <c r="AA189" s="267">
        <f t="shared" ref="AA189:AA223" si="94">IF($F189=0,IF(AND($D189&lt;=AI$120,$D189&lt;&gt;0,$D189&lt;=$E189,$E189&gt;Y$120),1,0),IF(AND($D189&lt;=AI$120,$D189&lt;&gt;0,$E189&gt;Y$120,$D189&lt;=$E189,$F189&gt;Y$120),1,0))</f>
        <v>0</v>
      </c>
      <c r="AB189" s="234">
        <f>IF(AA189=0,0,SUMIFS('Sch A. Input'!$H80:$FJ80,'Sch A. Input'!$H$14:$FJ$14,"Recurring",'Sch A. Input'!$H$13:$FJ$13,"&lt;="&amp;$L$11,'Sch A. Input'!$H$13:$FJ$13,"&lt;="&amp;$AI$120,'Sch A. Input'!$H$13:$FJ$13,"&gt;"&amp;$Y$120))</f>
        <v>0</v>
      </c>
      <c r="AC189" s="234">
        <f>IF(AA189=0,0,SUMIFS('Sch A. Input'!$H80:$FJ80,'Sch A. Input'!$H$14:$FJ$14,"One-time",'Sch A. Input'!$H$13:$FJ$13,"&lt;="&amp;$L$11,'Sch A. Input'!$H$13:$FJ$13,"&lt;="&amp;$AI$120,'Sch A. Input'!$H$13:$FJ$13,"&gt;"&amp;$Y$120))</f>
        <v>0</v>
      </c>
      <c r="AD189" s="266">
        <f t="shared" ref="AD189:AD223" si="95">SUM(AB189:AC189)</f>
        <v>0</v>
      </c>
      <c r="AE189" s="234">
        <f t="shared" ref="AE189:AE223" si="96">IF(AA189=0,0,IFERROR((AB189+R189+H189)/AG189*$M$9,0))</f>
        <v>0</v>
      </c>
      <c r="AF189" s="234">
        <f t="shared" ref="AF189:AF223" si="97">IF(AA189=0,0,IFERROR(AE189+AC189+S189+I189,0))</f>
        <v>0</v>
      </c>
      <c r="AG189" s="293">
        <f t="shared" ref="AG189:AG223" si="98">IF(OR($D189="",$D189&gt;$AI$120,$D189&gt;$E189,AND($F189&lt;=$Y$120,$F189&lt;&gt;0)),0,IF(AND($E189&gt;$Y$120,$E189&lt;=$AI$120),IF(AND($F189&lt;$E189,$F189&gt;0),(($F189+1-$D189)/7),((($E189+1-$D189)/7))),IF($E189&lt;=$Y$120,0,IF(AND($F189&lt;$AI$120,$F189&gt;0),(($F189+1-$D189)/7),((($AI$120+1-$D189)/7))))))</f>
        <v>0</v>
      </c>
      <c r="AH189" s="294">
        <f t="shared" ref="AH189:AH223" si="99">IFERROR(IF(((H189+R189+AB189)/$AG189*$M$9+I189+S189+AC189)&gt;900000,"YES","NO"),0)</f>
        <v>0</v>
      </c>
      <c r="AI189" s="289">
        <f t="shared" ref="AI189:AI223" si="100">IF(AA189=0,0,IFERROR(IF(AH189="YES",MIN((AD189+T189+J189)*(74000/900000),74000),((SUMPRODUCT(--((MIN(AF189,900000))&gt;$C$9:$C$12),((MIN(AF189,900000))-$C$9:$C$12),$H$9:$H$12))-((1-AG189/$M$9)*((SUMPRODUCT(--((MIN(AE189,900000))&gt;$C$9:$C$12),((MIN(AE189,900000))-$C$9:$C$12),$H$9:$H$12))))))-O189-Y189,0))</f>
        <v>0</v>
      </c>
      <c r="AK189" s="267">
        <f t="shared" ref="AK189:AK223" si="101">IF($F189=0,IF(AND($D189&lt;=AS$120,$D189&lt;&gt;0,$D189&lt;=$E189,$E189&gt;AI$120),1,0),IF(AND($D189&lt;=AS$120,$D189&lt;&gt;0,$E189&gt;AI$120,$F189&lt;=AS$120,$D189&lt;=$E189,$F189&gt;AI$120),1,0))</f>
        <v>0</v>
      </c>
      <c r="AL189" s="234">
        <f>IF(AK189=0,0,SUMIFS('Sch A. Input'!$H80:$FJ80,'Sch A. Input'!$H$14:$FJ$14,"Recurring",'Sch A. Input'!$H$13:$FJ$13,"&lt;="&amp;$L$11,'Sch A. Input'!$H$13:$FJ$13,"&lt;="&amp;$AS$120,'Sch A. Input'!$H$13:$FJ$13,"&gt;"&amp;$AI$120))</f>
        <v>0</v>
      </c>
      <c r="AM189" s="234">
        <f>IF(AK189=0,0,SUMIFS('Sch A. Input'!$H80:$FJ80,'Sch A. Input'!$H$14:$FJ$14,"One-time",'Sch A. Input'!$H$13:$FJ$13,"&lt;="&amp;L$11,'Sch A. Input'!$H$13:$FJ$13,"&lt;="&amp;$AS$120,'Sch A. Input'!$H$13:$FJ$13,"&gt;"&amp;$AI$120))</f>
        <v>0</v>
      </c>
      <c r="AN189" s="266">
        <f t="shared" ref="AN189:AN223" si="102">+AL189+AM189</f>
        <v>0</v>
      </c>
      <c r="AO189" s="234">
        <f t="shared" ref="AO189:AO223" si="103">IF(AK189=0,0,IFERROR((AL189+AB189+R189+H189)/AQ189*$M$9,0))</f>
        <v>0</v>
      </c>
      <c r="AP189" s="234">
        <f t="shared" ref="AP189:AP223" si="104">IF(AK189=0,0,IFERROR(AO189+AM189+AC189+S189+I189,0))</f>
        <v>0</v>
      </c>
      <c r="AQ189" s="293">
        <f t="shared" ref="AQ189:AQ223" si="105">IF(OR($D189="",$D189&gt;$E189,AND($F189&lt;=$AI$120,$F189&lt;&gt;0)),0,IF(AND($E189&gt;$AI$120,$E189&lt;=$AS$120),IF(AND($F189&lt;$E189,$F189&gt;0),(($F189+1-$D189)/7),((($E189+1-$D189)/7))),0))</f>
        <v>0</v>
      </c>
      <c r="AR189" s="294">
        <f t="shared" ref="AR189:AR223" si="106">IFERROR(IF(((H189+R189+AB189+AL189)/$AQ189*$M$9+I189+S189+AC189+AM189)&gt;900000,"YES","NO"),0)</f>
        <v>0</v>
      </c>
      <c r="AS189" s="289">
        <f t="shared" ref="AS189:AS223" si="107">IF(AK189=0,0,IFERROR(IF(AR189="YES",MIN((AN189+AD189+T189+J189)*(74000/900000),74000),((SUMPRODUCT(--((MIN(AP189,900000))&gt;$C$9:$C$12),((MIN(AP189,900000))-$C$9:$C$12),$H$9:$H$12))-((1-AQ189/$M$9)*((SUMPRODUCT(--((MIN(AO189,900000))&gt;$C$9:$C$12),((MIN(AO189,900000))-$C$9:$C$12),$H$9:$H$12))))))-O189-Y189-AI189,0))</f>
        <v>0</v>
      </c>
      <c r="AT189" s="291"/>
      <c r="AY189" s="295"/>
      <c r="AZ189" s="295"/>
      <c r="CB189"/>
      <c r="CC189"/>
      <c r="CD189"/>
      <c r="CE189"/>
      <c r="CF189"/>
      <c r="CG189"/>
      <c r="CH189"/>
      <c r="CI189"/>
      <c r="CJ189"/>
      <c r="CK189"/>
      <c r="CL189"/>
      <c r="CM189"/>
      <c r="CN189"/>
      <c r="CO189"/>
      <c r="CP189"/>
      <c r="CQ189"/>
      <c r="CR189"/>
      <c r="CS189"/>
      <c r="CT189"/>
      <c r="CU189"/>
      <c r="CV189"/>
      <c r="CW189"/>
      <c r="CX189"/>
    </row>
    <row r="190" spans="2:102" s="283" customFormat="1" x14ac:dyDescent="0.25">
      <c r="B190" s="284" t="str">
        <f t="shared" si="79"/>
        <v/>
      </c>
      <c r="C190" s="292" t="str">
        <f t="shared" si="79"/>
        <v/>
      </c>
      <c r="D190" s="286" t="str">
        <f t="shared" si="79"/>
        <v/>
      </c>
      <c r="E190" s="286">
        <f t="shared" si="79"/>
        <v>43548</v>
      </c>
      <c r="F190" s="286">
        <f t="shared" si="79"/>
        <v>0</v>
      </c>
      <c r="G190" s="98">
        <f t="shared" si="80"/>
        <v>0</v>
      </c>
      <c r="H190" s="234">
        <f>IF(G190=0,0,SUMIFS('Sch A. Input'!$H81:$FJ81,'Sch A. Input'!$H$14:$FJ$14,"Recurring",'Sch A. Input'!$H$13:$FJ$13,"&lt;="&amp;$O$120,'Sch A. Input'!$H$13:$FJ$13,"&lt;="&amp;$L$11))</f>
        <v>0</v>
      </c>
      <c r="I190" s="234">
        <f>IF(G190=0,0,SUMIFS('Sch A. Input'!$H81:$FJ81,'Sch A. Input'!$H$14:$FJ$14,"One-time",'Sch A. Input'!$H$13:$FJ$13,"&lt;="&amp;$O$120,'Sch A. Input'!$H$13:$FJ$13,"&lt;="&amp;$L$11))</f>
        <v>0</v>
      </c>
      <c r="J190" s="266">
        <f t="shared" si="81"/>
        <v>0</v>
      </c>
      <c r="K190" s="234">
        <f t="shared" si="82"/>
        <v>0</v>
      </c>
      <c r="L190" s="234">
        <f t="shared" si="83"/>
        <v>0</v>
      </c>
      <c r="M190" s="293">
        <f t="shared" si="84"/>
        <v>0</v>
      </c>
      <c r="N190" s="294">
        <f t="shared" si="85"/>
        <v>0</v>
      </c>
      <c r="O190" s="289">
        <f t="shared" si="86"/>
        <v>0</v>
      </c>
      <c r="Q190" s="267">
        <f t="shared" si="87"/>
        <v>0</v>
      </c>
      <c r="R190" s="234">
        <f>IF(Q190=0,0,SUMIFS('Sch A. Input'!$H81:$FJ81,'Sch A. Input'!$H$14:$FJ$14,"Recurring",'Sch A. Input'!$H$13:$FJ$13,"&lt;="&amp;$L$11,'Sch A. Input'!$H$13:$FJ$13,"&lt;="&amp;$Y$120,'Sch A. Input'!$H$13:$FJ$13,"&gt;"&amp;$O$120))</f>
        <v>0</v>
      </c>
      <c r="S190" s="234">
        <f>IF(Q190=0,0,SUMIFS('Sch A. Input'!$H81:$FJ81,'Sch A. Input'!$H$14:$FJ$14,"One-time",'Sch A. Input'!$H$13:$FJ$13,"&lt;="&amp;$L$11,'Sch A. Input'!$H$13:$FJ$13,"&lt;="&amp;$Y$120,'Sch A. Input'!$H$13:$FJ$13,"&gt;"&amp;$O$120))</f>
        <v>0</v>
      </c>
      <c r="T190" s="266">
        <f t="shared" si="88"/>
        <v>0</v>
      </c>
      <c r="U190" s="234">
        <f t="shared" si="89"/>
        <v>0</v>
      </c>
      <c r="V190" s="234">
        <f t="shared" si="90"/>
        <v>0</v>
      </c>
      <c r="W190" s="293">
        <f t="shared" si="91"/>
        <v>0</v>
      </c>
      <c r="X190" s="294">
        <f t="shared" si="92"/>
        <v>0</v>
      </c>
      <c r="Y190" s="289">
        <f t="shared" si="93"/>
        <v>0</v>
      </c>
      <c r="Z190" s="290"/>
      <c r="AA190" s="267">
        <f t="shared" si="94"/>
        <v>0</v>
      </c>
      <c r="AB190" s="234">
        <f>IF(AA190=0,0,SUMIFS('Sch A. Input'!$H81:$FJ81,'Sch A. Input'!$H$14:$FJ$14,"Recurring",'Sch A. Input'!$H$13:$FJ$13,"&lt;="&amp;$L$11,'Sch A. Input'!$H$13:$FJ$13,"&lt;="&amp;$AI$120,'Sch A. Input'!$H$13:$FJ$13,"&gt;"&amp;$Y$120))</f>
        <v>0</v>
      </c>
      <c r="AC190" s="234">
        <f>IF(AA190=0,0,SUMIFS('Sch A. Input'!$H81:$FJ81,'Sch A. Input'!$H$14:$FJ$14,"One-time",'Sch A. Input'!$H$13:$FJ$13,"&lt;="&amp;$L$11,'Sch A. Input'!$H$13:$FJ$13,"&lt;="&amp;$AI$120,'Sch A. Input'!$H$13:$FJ$13,"&gt;"&amp;$Y$120))</f>
        <v>0</v>
      </c>
      <c r="AD190" s="266">
        <f t="shared" si="95"/>
        <v>0</v>
      </c>
      <c r="AE190" s="234">
        <f t="shared" si="96"/>
        <v>0</v>
      </c>
      <c r="AF190" s="234">
        <f t="shared" si="97"/>
        <v>0</v>
      </c>
      <c r="AG190" s="293">
        <f t="shared" si="98"/>
        <v>0</v>
      </c>
      <c r="AH190" s="294">
        <f t="shared" si="99"/>
        <v>0</v>
      </c>
      <c r="AI190" s="289">
        <f t="shared" si="100"/>
        <v>0</v>
      </c>
      <c r="AK190" s="267">
        <f t="shared" si="101"/>
        <v>0</v>
      </c>
      <c r="AL190" s="234">
        <f>IF(AK190=0,0,SUMIFS('Sch A. Input'!$H81:$FJ81,'Sch A. Input'!$H$14:$FJ$14,"Recurring",'Sch A. Input'!$H$13:$FJ$13,"&lt;="&amp;$L$11,'Sch A. Input'!$H$13:$FJ$13,"&lt;="&amp;$AS$120,'Sch A. Input'!$H$13:$FJ$13,"&gt;"&amp;$AI$120))</f>
        <v>0</v>
      </c>
      <c r="AM190" s="234">
        <f>IF(AK190=0,0,SUMIFS('Sch A. Input'!$H81:$FJ81,'Sch A. Input'!$H$14:$FJ$14,"One-time",'Sch A. Input'!$H$13:$FJ$13,"&lt;="&amp;L$11,'Sch A. Input'!$H$13:$FJ$13,"&lt;="&amp;$AS$120,'Sch A. Input'!$H$13:$FJ$13,"&gt;"&amp;$AI$120))</f>
        <v>0</v>
      </c>
      <c r="AN190" s="266">
        <f t="shared" si="102"/>
        <v>0</v>
      </c>
      <c r="AO190" s="234">
        <f t="shared" si="103"/>
        <v>0</v>
      </c>
      <c r="AP190" s="234">
        <f t="shared" si="104"/>
        <v>0</v>
      </c>
      <c r="AQ190" s="293">
        <f t="shared" si="105"/>
        <v>0</v>
      </c>
      <c r="AR190" s="294">
        <f t="shared" si="106"/>
        <v>0</v>
      </c>
      <c r="AS190" s="289">
        <f t="shared" si="107"/>
        <v>0</v>
      </c>
      <c r="AT190" s="291"/>
      <c r="AY190" s="295"/>
      <c r="AZ190" s="295"/>
      <c r="CB190"/>
      <c r="CC190"/>
      <c r="CD190"/>
      <c r="CE190"/>
      <c r="CF190"/>
      <c r="CG190"/>
      <c r="CH190"/>
      <c r="CI190"/>
      <c r="CJ190"/>
      <c r="CK190"/>
      <c r="CL190"/>
      <c r="CM190"/>
      <c r="CN190"/>
      <c r="CO190"/>
      <c r="CP190"/>
      <c r="CQ190"/>
      <c r="CR190"/>
      <c r="CS190"/>
      <c r="CT190"/>
      <c r="CU190"/>
      <c r="CV190"/>
      <c r="CW190"/>
      <c r="CX190"/>
    </row>
    <row r="191" spans="2:102" s="283" customFormat="1" x14ac:dyDescent="0.25">
      <c r="B191" s="284" t="str">
        <f t="shared" si="79"/>
        <v/>
      </c>
      <c r="C191" s="292" t="str">
        <f t="shared" si="79"/>
        <v/>
      </c>
      <c r="D191" s="286" t="str">
        <f t="shared" si="79"/>
        <v/>
      </c>
      <c r="E191" s="286">
        <f t="shared" si="79"/>
        <v>43548</v>
      </c>
      <c r="F191" s="286">
        <f t="shared" si="79"/>
        <v>0</v>
      </c>
      <c r="G191" s="98">
        <f t="shared" si="80"/>
        <v>0</v>
      </c>
      <c r="H191" s="234">
        <f>IF(G191=0,0,SUMIFS('Sch A. Input'!$H82:$FJ82,'Sch A. Input'!$H$14:$FJ$14,"Recurring",'Sch A. Input'!$H$13:$FJ$13,"&lt;="&amp;$O$120,'Sch A. Input'!$H$13:$FJ$13,"&lt;="&amp;$L$11))</f>
        <v>0</v>
      </c>
      <c r="I191" s="234">
        <f>IF(G191=0,0,SUMIFS('Sch A. Input'!$H82:$FJ82,'Sch A. Input'!$H$14:$FJ$14,"One-time",'Sch A. Input'!$H$13:$FJ$13,"&lt;="&amp;$O$120,'Sch A. Input'!$H$13:$FJ$13,"&lt;="&amp;$L$11))</f>
        <v>0</v>
      </c>
      <c r="J191" s="266">
        <f t="shared" si="81"/>
        <v>0</v>
      </c>
      <c r="K191" s="234">
        <f t="shared" si="82"/>
        <v>0</v>
      </c>
      <c r="L191" s="234">
        <f t="shared" si="83"/>
        <v>0</v>
      </c>
      <c r="M191" s="293">
        <f t="shared" si="84"/>
        <v>0</v>
      </c>
      <c r="N191" s="294">
        <f t="shared" si="85"/>
        <v>0</v>
      </c>
      <c r="O191" s="289">
        <f t="shared" si="86"/>
        <v>0</v>
      </c>
      <c r="Q191" s="267">
        <f t="shared" si="87"/>
        <v>0</v>
      </c>
      <c r="R191" s="234">
        <f>IF(Q191=0,0,SUMIFS('Sch A. Input'!$H82:$FJ82,'Sch A. Input'!$H$14:$FJ$14,"Recurring",'Sch A. Input'!$H$13:$FJ$13,"&lt;="&amp;$L$11,'Sch A. Input'!$H$13:$FJ$13,"&lt;="&amp;$Y$120,'Sch A. Input'!$H$13:$FJ$13,"&gt;"&amp;$O$120))</f>
        <v>0</v>
      </c>
      <c r="S191" s="234">
        <f>IF(Q191=0,0,SUMIFS('Sch A. Input'!$H82:$FJ82,'Sch A. Input'!$H$14:$FJ$14,"One-time",'Sch A. Input'!$H$13:$FJ$13,"&lt;="&amp;$L$11,'Sch A. Input'!$H$13:$FJ$13,"&lt;="&amp;$Y$120,'Sch A. Input'!$H$13:$FJ$13,"&gt;"&amp;$O$120))</f>
        <v>0</v>
      </c>
      <c r="T191" s="266">
        <f t="shared" si="88"/>
        <v>0</v>
      </c>
      <c r="U191" s="234">
        <f t="shared" si="89"/>
        <v>0</v>
      </c>
      <c r="V191" s="234">
        <f t="shared" si="90"/>
        <v>0</v>
      </c>
      <c r="W191" s="293">
        <f t="shared" si="91"/>
        <v>0</v>
      </c>
      <c r="X191" s="294">
        <f t="shared" si="92"/>
        <v>0</v>
      </c>
      <c r="Y191" s="289">
        <f t="shared" si="93"/>
        <v>0</v>
      </c>
      <c r="Z191" s="290"/>
      <c r="AA191" s="267">
        <f t="shared" si="94"/>
        <v>0</v>
      </c>
      <c r="AB191" s="234">
        <f>IF(AA191=0,0,SUMIFS('Sch A. Input'!$H82:$FJ82,'Sch A. Input'!$H$14:$FJ$14,"Recurring",'Sch A. Input'!$H$13:$FJ$13,"&lt;="&amp;$L$11,'Sch A. Input'!$H$13:$FJ$13,"&lt;="&amp;$AI$120,'Sch A. Input'!$H$13:$FJ$13,"&gt;"&amp;$Y$120))</f>
        <v>0</v>
      </c>
      <c r="AC191" s="234">
        <f>IF(AA191=0,0,SUMIFS('Sch A. Input'!$H82:$FJ82,'Sch A. Input'!$H$14:$FJ$14,"One-time",'Sch A. Input'!$H$13:$FJ$13,"&lt;="&amp;$L$11,'Sch A. Input'!$H$13:$FJ$13,"&lt;="&amp;$AI$120,'Sch A. Input'!$H$13:$FJ$13,"&gt;"&amp;$Y$120))</f>
        <v>0</v>
      </c>
      <c r="AD191" s="266">
        <f t="shared" si="95"/>
        <v>0</v>
      </c>
      <c r="AE191" s="234">
        <f t="shared" si="96"/>
        <v>0</v>
      </c>
      <c r="AF191" s="234">
        <f t="shared" si="97"/>
        <v>0</v>
      </c>
      <c r="AG191" s="293">
        <f t="shared" si="98"/>
        <v>0</v>
      </c>
      <c r="AH191" s="294">
        <f t="shared" si="99"/>
        <v>0</v>
      </c>
      <c r="AI191" s="289">
        <f t="shared" si="100"/>
        <v>0</v>
      </c>
      <c r="AK191" s="267">
        <f t="shared" si="101"/>
        <v>0</v>
      </c>
      <c r="AL191" s="234">
        <f>IF(AK191=0,0,SUMIFS('Sch A. Input'!$H82:$FJ82,'Sch A. Input'!$H$14:$FJ$14,"Recurring",'Sch A. Input'!$H$13:$FJ$13,"&lt;="&amp;$L$11,'Sch A. Input'!$H$13:$FJ$13,"&lt;="&amp;$AS$120,'Sch A. Input'!$H$13:$FJ$13,"&gt;"&amp;$AI$120))</f>
        <v>0</v>
      </c>
      <c r="AM191" s="234">
        <f>IF(AK191=0,0,SUMIFS('Sch A. Input'!$H82:$FJ82,'Sch A. Input'!$H$14:$FJ$14,"One-time",'Sch A. Input'!$H$13:$FJ$13,"&lt;="&amp;L$11,'Sch A. Input'!$H$13:$FJ$13,"&lt;="&amp;$AS$120,'Sch A. Input'!$H$13:$FJ$13,"&gt;"&amp;$AI$120))</f>
        <v>0</v>
      </c>
      <c r="AN191" s="266">
        <f t="shared" si="102"/>
        <v>0</v>
      </c>
      <c r="AO191" s="234">
        <f t="shared" si="103"/>
        <v>0</v>
      </c>
      <c r="AP191" s="234">
        <f t="shared" si="104"/>
        <v>0</v>
      </c>
      <c r="AQ191" s="293">
        <f t="shared" si="105"/>
        <v>0</v>
      </c>
      <c r="AR191" s="294">
        <f t="shared" si="106"/>
        <v>0</v>
      </c>
      <c r="AS191" s="289">
        <f t="shared" si="107"/>
        <v>0</v>
      </c>
      <c r="AT191" s="291"/>
      <c r="AY191" s="295"/>
      <c r="AZ191" s="295"/>
      <c r="CB191"/>
      <c r="CC191"/>
      <c r="CD191"/>
      <c r="CE191"/>
      <c r="CF191"/>
      <c r="CG191"/>
      <c r="CH191"/>
      <c r="CI191"/>
      <c r="CJ191"/>
      <c r="CK191"/>
      <c r="CL191"/>
      <c r="CM191"/>
      <c r="CN191"/>
      <c r="CO191"/>
      <c r="CP191"/>
      <c r="CQ191"/>
      <c r="CR191"/>
      <c r="CS191"/>
      <c r="CT191"/>
      <c r="CU191"/>
      <c r="CV191"/>
      <c r="CW191"/>
      <c r="CX191"/>
    </row>
    <row r="192" spans="2:102" s="283" customFormat="1" x14ac:dyDescent="0.25">
      <c r="B192" s="284" t="str">
        <f t="shared" si="79"/>
        <v/>
      </c>
      <c r="C192" s="292" t="str">
        <f t="shared" si="79"/>
        <v/>
      </c>
      <c r="D192" s="286" t="str">
        <f t="shared" si="79"/>
        <v/>
      </c>
      <c r="E192" s="286">
        <f t="shared" si="79"/>
        <v>43548</v>
      </c>
      <c r="F192" s="286">
        <f t="shared" si="79"/>
        <v>0</v>
      </c>
      <c r="G192" s="98">
        <f t="shared" si="80"/>
        <v>0</v>
      </c>
      <c r="H192" s="234">
        <f>IF(G192=0,0,SUMIFS('Sch A. Input'!$H83:$FJ83,'Sch A. Input'!$H$14:$FJ$14,"Recurring",'Sch A. Input'!$H$13:$FJ$13,"&lt;="&amp;$O$120,'Sch A. Input'!$H$13:$FJ$13,"&lt;="&amp;$L$11))</f>
        <v>0</v>
      </c>
      <c r="I192" s="234">
        <f>IF(G192=0,0,SUMIFS('Sch A. Input'!$H83:$FJ83,'Sch A. Input'!$H$14:$FJ$14,"One-time",'Sch A. Input'!$H$13:$FJ$13,"&lt;="&amp;$O$120,'Sch A. Input'!$H$13:$FJ$13,"&lt;="&amp;$L$11))</f>
        <v>0</v>
      </c>
      <c r="J192" s="266">
        <f t="shared" si="81"/>
        <v>0</v>
      </c>
      <c r="K192" s="234">
        <f t="shared" si="82"/>
        <v>0</v>
      </c>
      <c r="L192" s="234">
        <f t="shared" si="83"/>
        <v>0</v>
      </c>
      <c r="M192" s="293">
        <f t="shared" si="84"/>
        <v>0</v>
      </c>
      <c r="N192" s="294">
        <f t="shared" si="85"/>
        <v>0</v>
      </c>
      <c r="O192" s="289">
        <f t="shared" si="86"/>
        <v>0</v>
      </c>
      <c r="Q192" s="267">
        <f t="shared" si="87"/>
        <v>0</v>
      </c>
      <c r="R192" s="234">
        <f>IF(Q192=0,0,SUMIFS('Sch A. Input'!$H83:$FJ83,'Sch A. Input'!$H$14:$FJ$14,"Recurring",'Sch A. Input'!$H$13:$FJ$13,"&lt;="&amp;$L$11,'Sch A. Input'!$H$13:$FJ$13,"&lt;="&amp;$Y$120,'Sch A. Input'!$H$13:$FJ$13,"&gt;"&amp;$O$120))</f>
        <v>0</v>
      </c>
      <c r="S192" s="234">
        <f>IF(Q192=0,0,SUMIFS('Sch A. Input'!$H83:$FJ83,'Sch A. Input'!$H$14:$FJ$14,"One-time",'Sch A. Input'!$H$13:$FJ$13,"&lt;="&amp;$L$11,'Sch A. Input'!$H$13:$FJ$13,"&lt;="&amp;$Y$120,'Sch A. Input'!$H$13:$FJ$13,"&gt;"&amp;$O$120))</f>
        <v>0</v>
      </c>
      <c r="T192" s="266">
        <f t="shared" si="88"/>
        <v>0</v>
      </c>
      <c r="U192" s="234">
        <f t="shared" si="89"/>
        <v>0</v>
      </c>
      <c r="V192" s="234">
        <f t="shared" si="90"/>
        <v>0</v>
      </c>
      <c r="W192" s="293">
        <f t="shared" si="91"/>
        <v>0</v>
      </c>
      <c r="X192" s="294">
        <f t="shared" si="92"/>
        <v>0</v>
      </c>
      <c r="Y192" s="289">
        <f t="shared" si="93"/>
        <v>0</v>
      </c>
      <c r="Z192" s="290"/>
      <c r="AA192" s="267">
        <f t="shared" si="94"/>
        <v>0</v>
      </c>
      <c r="AB192" s="234">
        <f>IF(AA192=0,0,SUMIFS('Sch A. Input'!$H83:$FJ83,'Sch A. Input'!$H$14:$FJ$14,"Recurring",'Sch A. Input'!$H$13:$FJ$13,"&lt;="&amp;$L$11,'Sch A. Input'!$H$13:$FJ$13,"&lt;="&amp;$AI$120,'Sch A. Input'!$H$13:$FJ$13,"&gt;"&amp;$Y$120))</f>
        <v>0</v>
      </c>
      <c r="AC192" s="234">
        <f>IF(AA192=0,0,SUMIFS('Sch A. Input'!$H83:$FJ83,'Sch A. Input'!$H$14:$FJ$14,"One-time",'Sch A. Input'!$H$13:$FJ$13,"&lt;="&amp;$L$11,'Sch A. Input'!$H$13:$FJ$13,"&lt;="&amp;$AI$120,'Sch A. Input'!$H$13:$FJ$13,"&gt;"&amp;$Y$120))</f>
        <v>0</v>
      </c>
      <c r="AD192" s="266">
        <f t="shared" si="95"/>
        <v>0</v>
      </c>
      <c r="AE192" s="234">
        <f t="shared" si="96"/>
        <v>0</v>
      </c>
      <c r="AF192" s="234">
        <f t="shared" si="97"/>
        <v>0</v>
      </c>
      <c r="AG192" s="293">
        <f t="shared" si="98"/>
        <v>0</v>
      </c>
      <c r="AH192" s="294">
        <f t="shared" si="99"/>
        <v>0</v>
      </c>
      <c r="AI192" s="289">
        <f t="shared" si="100"/>
        <v>0</v>
      </c>
      <c r="AK192" s="267">
        <f t="shared" si="101"/>
        <v>0</v>
      </c>
      <c r="AL192" s="234">
        <f>IF(AK192=0,0,SUMIFS('Sch A. Input'!$H83:$FJ83,'Sch A. Input'!$H$14:$FJ$14,"Recurring",'Sch A. Input'!$H$13:$FJ$13,"&lt;="&amp;$L$11,'Sch A. Input'!$H$13:$FJ$13,"&lt;="&amp;$AS$120,'Sch A. Input'!$H$13:$FJ$13,"&gt;"&amp;$AI$120))</f>
        <v>0</v>
      </c>
      <c r="AM192" s="234">
        <f>IF(AK192=0,0,SUMIFS('Sch A. Input'!$H83:$FJ83,'Sch A. Input'!$H$14:$FJ$14,"One-time",'Sch A. Input'!$H$13:$FJ$13,"&lt;="&amp;L$11,'Sch A. Input'!$H$13:$FJ$13,"&lt;="&amp;$AS$120,'Sch A. Input'!$H$13:$FJ$13,"&gt;"&amp;$AI$120))</f>
        <v>0</v>
      </c>
      <c r="AN192" s="266">
        <f t="shared" si="102"/>
        <v>0</v>
      </c>
      <c r="AO192" s="234">
        <f t="shared" si="103"/>
        <v>0</v>
      </c>
      <c r="AP192" s="234">
        <f t="shared" si="104"/>
        <v>0</v>
      </c>
      <c r="AQ192" s="293">
        <f t="shared" si="105"/>
        <v>0</v>
      </c>
      <c r="AR192" s="294">
        <f t="shared" si="106"/>
        <v>0</v>
      </c>
      <c r="AS192" s="289">
        <f t="shared" si="107"/>
        <v>0</v>
      </c>
      <c r="AT192" s="291"/>
      <c r="AY192" s="295"/>
      <c r="AZ192" s="295"/>
      <c r="CB192"/>
      <c r="CC192"/>
      <c r="CD192"/>
      <c r="CE192"/>
      <c r="CF192"/>
      <c r="CG192"/>
      <c r="CH192"/>
      <c r="CI192"/>
      <c r="CJ192"/>
      <c r="CK192"/>
      <c r="CL192"/>
      <c r="CM192"/>
      <c r="CN192"/>
      <c r="CO192"/>
      <c r="CP192"/>
      <c r="CQ192"/>
      <c r="CR192"/>
      <c r="CS192"/>
      <c r="CT192"/>
      <c r="CU192"/>
      <c r="CV192"/>
      <c r="CW192"/>
      <c r="CX192"/>
    </row>
    <row r="193" spans="2:102" s="283" customFormat="1" x14ac:dyDescent="0.25">
      <c r="B193" s="284" t="str">
        <f t="shared" si="79"/>
        <v/>
      </c>
      <c r="C193" s="292" t="str">
        <f t="shared" si="79"/>
        <v/>
      </c>
      <c r="D193" s="286" t="str">
        <f t="shared" si="79"/>
        <v/>
      </c>
      <c r="E193" s="286">
        <f t="shared" si="79"/>
        <v>43548</v>
      </c>
      <c r="F193" s="286">
        <f t="shared" si="79"/>
        <v>0</v>
      </c>
      <c r="G193" s="98">
        <f t="shared" si="80"/>
        <v>0</v>
      </c>
      <c r="H193" s="234">
        <f>IF(G193=0,0,SUMIFS('Sch A. Input'!$H84:$FJ84,'Sch A. Input'!$H$14:$FJ$14,"Recurring",'Sch A. Input'!$H$13:$FJ$13,"&lt;="&amp;$O$120,'Sch A. Input'!$H$13:$FJ$13,"&lt;="&amp;$L$11))</f>
        <v>0</v>
      </c>
      <c r="I193" s="234">
        <f>IF(G193=0,0,SUMIFS('Sch A. Input'!$H84:$FJ84,'Sch A. Input'!$H$14:$FJ$14,"One-time",'Sch A. Input'!$H$13:$FJ$13,"&lt;="&amp;$O$120,'Sch A. Input'!$H$13:$FJ$13,"&lt;="&amp;$L$11))</f>
        <v>0</v>
      </c>
      <c r="J193" s="266">
        <f t="shared" si="81"/>
        <v>0</v>
      </c>
      <c r="K193" s="234">
        <f t="shared" si="82"/>
        <v>0</v>
      </c>
      <c r="L193" s="234">
        <f t="shared" si="83"/>
        <v>0</v>
      </c>
      <c r="M193" s="293">
        <f t="shared" si="84"/>
        <v>0</v>
      </c>
      <c r="N193" s="294">
        <f t="shared" si="85"/>
        <v>0</v>
      </c>
      <c r="O193" s="289">
        <f t="shared" si="86"/>
        <v>0</v>
      </c>
      <c r="Q193" s="267">
        <f t="shared" si="87"/>
        <v>0</v>
      </c>
      <c r="R193" s="234">
        <f>IF(Q193=0,0,SUMIFS('Sch A. Input'!$H84:$FJ84,'Sch A. Input'!$H$14:$FJ$14,"Recurring",'Sch A. Input'!$H$13:$FJ$13,"&lt;="&amp;$L$11,'Sch A. Input'!$H$13:$FJ$13,"&lt;="&amp;$Y$120,'Sch A. Input'!$H$13:$FJ$13,"&gt;"&amp;$O$120))</f>
        <v>0</v>
      </c>
      <c r="S193" s="234">
        <f>IF(Q193=0,0,SUMIFS('Sch A. Input'!$H84:$FJ84,'Sch A. Input'!$H$14:$FJ$14,"One-time",'Sch A. Input'!$H$13:$FJ$13,"&lt;="&amp;$L$11,'Sch A. Input'!$H$13:$FJ$13,"&lt;="&amp;$Y$120,'Sch A. Input'!$H$13:$FJ$13,"&gt;"&amp;$O$120))</f>
        <v>0</v>
      </c>
      <c r="T193" s="266">
        <f t="shared" si="88"/>
        <v>0</v>
      </c>
      <c r="U193" s="234">
        <f t="shared" si="89"/>
        <v>0</v>
      </c>
      <c r="V193" s="234">
        <f t="shared" si="90"/>
        <v>0</v>
      </c>
      <c r="W193" s="293">
        <f t="shared" si="91"/>
        <v>0</v>
      </c>
      <c r="X193" s="294">
        <f t="shared" si="92"/>
        <v>0</v>
      </c>
      <c r="Y193" s="289">
        <f t="shared" si="93"/>
        <v>0</v>
      </c>
      <c r="Z193" s="290"/>
      <c r="AA193" s="267">
        <f t="shared" si="94"/>
        <v>0</v>
      </c>
      <c r="AB193" s="234">
        <f>IF(AA193=0,0,SUMIFS('Sch A. Input'!$H84:$FJ84,'Sch A. Input'!$H$14:$FJ$14,"Recurring",'Sch A. Input'!$H$13:$FJ$13,"&lt;="&amp;$L$11,'Sch A. Input'!$H$13:$FJ$13,"&lt;="&amp;$AI$120,'Sch A. Input'!$H$13:$FJ$13,"&gt;"&amp;$Y$120))</f>
        <v>0</v>
      </c>
      <c r="AC193" s="234">
        <f>IF(AA193=0,0,SUMIFS('Sch A. Input'!$H84:$FJ84,'Sch A. Input'!$H$14:$FJ$14,"One-time",'Sch A. Input'!$H$13:$FJ$13,"&lt;="&amp;$L$11,'Sch A. Input'!$H$13:$FJ$13,"&lt;="&amp;$AI$120,'Sch A. Input'!$H$13:$FJ$13,"&gt;"&amp;$Y$120))</f>
        <v>0</v>
      </c>
      <c r="AD193" s="266">
        <f t="shared" si="95"/>
        <v>0</v>
      </c>
      <c r="AE193" s="234">
        <f t="shared" si="96"/>
        <v>0</v>
      </c>
      <c r="AF193" s="234">
        <f t="shared" si="97"/>
        <v>0</v>
      </c>
      <c r="AG193" s="293">
        <f t="shared" si="98"/>
        <v>0</v>
      </c>
      <c r="AH193" s="294">
        <f t="shared" si="99"/>
        <v>0</v>
      </c>
      <c r="AI193" s="289">
        <f t="shared" si="100"/>
        <v>0</v>
      </c>
      <c r="AK193" s="267">
        <f t="shared" si="101"/>
        <v>0</v>
      </c>
      <c r="AL193" s="234">
        <f>IF(AK193=0,0,SUMIFS('Sch A. Input'!$H84:$FJ84,'Sch A. Input'!$H$14:$FJ$14,"Recurring",'Sch A. Input'!$H$13:$FJ$13,"&lt;="&amp;$L$11,'Sch A. Input'!$H$13:$FJ$13,"&lt;="&amp;$AS$120,'Sch A. Input'!$H$13:$FJ$13,"&gt;"&amp;$AI$120))</f>
        <v>0</v>
      </c>
      <c r="AM193" s="234">
        <f>IF(AK193=0,0,SUMIFS('Sch A. Input'!$H84:$FJ84,'Sch A. Input'!$H$14:$FJ$14,"One-time",'Sch A. Input'!$H$13:$FJ$13,"&lt;="&amp;L$11,'Sch A. Input'!$H$13:$FJ$13,"&lt;="&amp;$AS$120,'Sch A. Input'!$H$13:$FJ$13,"&gt;"&amp;$AI$120))</f>
        <v>0</v>
      </c>
      <c r="AN193" s="266">
        <f t="shared" si="102"/>
        <v>0</v>
      </c>
      <c r="AO193" s="234">
        <f t="shared" si="103"/>
        <v>0</v>
      </c>
      <c r="AP193" s="234">
        <f t="shared" si="104"/>
        <v>0</v>
      </c>
      <c r="AQ193" s="293">
        <f t="shared" si="105"/>
        <v>0</v>
      </c>
      <c r="AR193" s="294">
        <f t="shared" si="106"/>
        <v>0</v>
      </c>
      <c r="AS193" s="289">
        <f t="shared" si="107"/>
        <v>0</v>
      </c>
      <c r="AT193" s="291"/>
      <c r="AY193" s="295"/>
      <c r="AZ193" s="295"/>
      <c r="CB193"/>
      <c r="CC193"/>
      <c r="CD193"/>
      <c r="CE193"/>
      <c r="CF193"/>
      <c r="CG193"/>
      <c r="CH193"/>
      <c r="CI193"/>
      <c r="CJ193"/>
      <c r="CK193"/>
      <c r="CL193"/>
      <c r="CM193"/>
      <c r="CN193"/>
      <c r="CO193"/>
      <c r="CP193"/>
      <c r="CQ193"/>
      <c r="CR193"/>
      <c r="CS193"/>
      <c r="CT193"/>
      <c r="CU193"/>
      <c r="CV193"/>
      <c r="CW193"/>
      <c r="CX193"/>
    </row>
    <row r="194" spans="2:102" s="283" customFormat="1" x14ac:dyDescent="0.25">
      <c r="B194" s="284" t="str">
        <f t="shared" si="79"/>
        <v/>
      </c>
      <c r="C194" s="292" t="str">
        <f t="shared" si="79"/>
        <v/>
      </c>
      <c r="D194" s="286" t="str">
        <f t="shared" si="79"/>
        <v/>
      </c>
      <c r="E194" s="286">
        <f t="shared" si="79"/>
        <v>43548</v>
      </c>
      <c r="F194" s="286">
        <f t="shared" si="79"/>
        <v>0</v>
      </c>
      <c r="G194" s="98">
        <f t="shared" si="80"/>
        <v>0</v>
      </c>
      <c r="H194" s="234">
        <f>IF(G194=0,0,SUMIFS('Sch A. Input'!$H85:$FJ85,'Sch A. Input'!$H$14:$FJ$14,"Recurring",'Sch A. Input'!$H$13:$FJ$13,"&lt;="&amp;$O$120,'Sch A. Input'!$H$13:$FJ$13,"&lt;="&amp;$L$11))</f>
        <v>0</v>
      </c>
      <c r="I194" s="234">
        <f>IF(G194=0,0,SUMIFS('Sch A. Input'!$H85:$FJ85,'Sch A. Input'!$H$14:$FJ$14,"One-time",'Sch A. Input'!$H$13:$FJ$13,"&lt;="&amp;$O$120,'Sch A. Input'!$H$13:$FJ$13,"&lt;="&amp;$L$11))</f>
        <v>0</v>
      </c>
      <c r="J194" s="266">
        <f t="shared" si="81"/>
        <v>0</v>
      </c>
      <c r="K194" s="234">
        <f t="shared" si="82"/>
        <v>0</v>
      </c>
      <c r="L194" s="234">
        <f t="shared" si="83"/>
        <v>0</v>
      </c>
      <c r="M194" s="293">
        <f t="shared" si="84"/>
        <v>0</v>
      </c>
      <c r="N194" s="294">
        <f t="shared" si="85"/>
        <v>0</v>
      </c>
      <c r="O194" s="289">
        <f t="shared" si="86"/>
        <v>0</v>
      </c>
      <c r="Q194" s="267">
        <f t="shared" si="87"/>
        <v>0</v>
      </c>
      <c r="R194" s="234">
        <f>IF(Q194=0,0,SUMIFS('Sch A. Input'!$H85:$FJ85,'Sch A. Input'!$H$14:$FJ$14,"Recurring",'Sch A. Input'!$H$13:$FJ$13,"&lt;="&amp;$L$11,'Sch A. Input'!$H$13:$FJ$13,"&lt;="&amp;$Y$120,'Sch A. Input'!$H$13:$FJ$13,"&gt;"&amp;$O$120))</f>
        <v>0</v>
      </c>
      <c r="S194" s="234">
        <f>IF(Q194=0,0,SUMIFS('Sch A. Input'!$H85:$FJ85,'Sch A. Input'!$H$14:$FJ$14,"One-time",'Sch A. Input'!$H$13:$FJ$13,"&lt;="&amp;$L$11,'Sch A. Input'!$H$13:$FJ$13,"&lt;="&amp;$Y$120,'Sch A. Input'!$H$13:$FJ$13,"&gt;"&amp;$O$120))</f>
        <v>0</v>
      </c>
      <c r="T194" s="266">
        <f t="shared" si="88"/>
        <v>0</v>
      </c>
      <c r="U194" s="234">
        <f t="shared" si="89"/>
        <v>0</v>
      </c>
      <c r="V194" s="234">
        <f t="shared" si="90"/>
        <v>0</v>
      </c>
      <c r="W194" s="293">
        <f t="shared" si="91"/>
        <v>0</v>
      </c>
      <c r="X194" s="294">
        <f t="shared" si="92"/>
        <v>0</v>
      </c>
      <c r="Y194" s="289">
        <f t="shared" si="93"/>
        <v>0</v>
      </c>
      <c r="Z194" s="290"/>
      <c r="AA194" s="267">
        <f t="shared" si="94"/>
        <v>0</v>
      </c>
      <c r="AB194" s="234">
        <f>IF(AA194=0,0,SUMIFS('Sch A. Input'!$H85:$FJ85,'Sch A. Input'!$H$14:$FJ$14,"Recurring",'Sch A. Input'!$H$13:$FJ$13,"&lt;="&amp;$L$11,'Sch A. Input'!$H$13:$FJ$13,"&lt;="&amp;$AI$120,'Sch A. Input'!$H$13:$FJ$13,"&gt;"&amp;$Y$120))</f>
        <v>0</v>
      </c>
      <c r="AC194" s="234">
        <f>IF(AA194=0,0,SUMIFS('Sch A. Input'!$H85:$FJ85,'Sch A. Input'!$H$14:$FJ$14,"One-time",'Sch A. Input'!$H$13:$FJ$13,"&lt;="&amp;$L$11,'Sch A. Input'!$H$13:$FJ$13,"&lt;="&amp;$AI$120,'Sch A. Input'!$H$13:$FJ$13,"&gt;"&amp;$Y$120))</f>
        <v>0</v>
      </c>
      <c r="AD194" s="266">
        <f t="shared" si="95"/>
        <v>0</v>
      </c>
      <c r="AE194" s="234">
        <f t="shared" si="96"/>
        <v>0</v>
      </c>
      <c r="AF194" s="234">
        <f t="shared" si="97"/>
        <v>0</v>
      </c>
      <c r="AG194" s="293">
        <f t="shared" si="98"/>
        <v>0</v>
      </c>
      <c r="AH194" s="294">
        <f t="shared" si="99"/>
        <v>0</v>
      </c>
      <c r="AI194" s="289">
        <f t="shared" si="100"/>
        <v>0</v>
      </c>
      <c r="AK194" s="267">
        <f t="shared" si="101"/>
        <v>0</v>
      </c>
      <c r="AL194" s="234">
        <f>IF(AK194=0,0,SUMIFS('Sch A. Input'!$H85:$FJ85,'Sch A. Input'!$H$14:$FJ$14,"Recurring",'Sch A. Input'!$H$13:$FJ$13,"&lt;="&amp;$L$11,'Sch A. Input'!$H$13:$FJ$13,"&lt;="&amp;$AS$120,'Sch A. Input'!$H$13:$FJ$13,"&gt;"&amp;$AI$120))</f>
        <v>0</v>
      </c>
      <c r="AM194" s="234">
        <f>IF(AK194=0,0,SUMIFS('Sch A. Input'!$H85:$FJ85,'Sch A. Input'!$H$14:$FJ$14,"One-time",'Sch A. Input'!$H$13:$FJ$13,"&lt;="&amp;L$11,'Sch A. Input'!$H$13:$FJ$13,"&lt;="&amp;$AS$120,'Sch A. Input'!$H$13:$FJ$13,"&gt;"&amp;$AI$120))</f>
        <v>0</v>
      </c>
      <c r="AN194" s="266">
        <f t="shared" si="102"/>
        <v>0</v>
      </c>
      <c r="AO194" s="234">
        <f t="shared" si="103"/>
        <v>0</v>
      </c>
      <c r="AP194" s="234">
        <f t="shared" si="104"/>
        <v>0</v>
      </c>
      <c r="AQ194" s="293">
        <f t="shared" si="105"/>
        <v>0</v>
      </c>
      <c r="AR194" s="294">
        <f t="shared" si="106"/>
        <v>0</v>
      </c>
      <c r="AS194" s="289">
        <f t="shared" si="107"/>
        <v>0</v>
      </c>
      <c r="AT194" s="291"/>
      <c r="AY194" s="295"/>
      <c r="AZ194" s="295"/>
      <c r="CB194"/>
      <c r="CC194"/>
      <c r="CD194"/>
      <c r="CE194"/>
      <c r="CF194"/>
      <c r="CG194"/>
      <c r="CH194"/>
      <c r="CI194"/>
      <c r="CJ194"/>
      <c r="CK194"/>
      <c r="CL194"/>
      <c r="CM194"/>
      <c r="CN194"/>
      <c r="CO194"/>
      <c r="CP194"/>
      <c r="CQ194"/>
      <c r="CR194"/>
      <c r="CS194"/>
      <c r="CT194"/>
      <c r="CU194"/>
      <c r="CV194"/>
      <c r="CW194"/>
      <c r="CX194"/>
    </row>
    <row r="195" spans="2:102" s="283" customFormat="1" x14ac:dyDescent="0.25">
      <c r="B195" s="284" t="str">
        <f t="shared" si="79"/>
        <v/>
      </c>
      <c r="C195" s="292" t="str">
        <f t="shared" si="79"/>
        <v/>
      </c>
      <c r="D195" s="286" t="str">
        <f t="shared" si="79"/>
        <v/>
      </c>
      <c r="E195" s="286">
        <f t="shared" si="79"/>
        <v>43548</v>
      </c>
      <c r="F195" s="286">
        <f t="shared" si="79"/>
        <v>0</v>
      </c>
      <c r="G195" s="98">
        <f t="shared" si="80"/>
        <v>0</v>
      </c>
      <c r="H195" s="234">
        <f>IF(G195=0,0,SUMIFS('Sch A. Input'!$H86:$FJ86,'Sch A. Input'!$H$14:$FJ$14,"Recurring",'Sch A. Input'!$H$13:$FJ$13,"&lt;="&amp;$O$120,'Sch A. Input'!$H$13:$FJ$13,"&lt;="&amp;$L$11))</f>
        <v>0</v>
      </c>
      <c r="I195" s="234">
        <f>IF(G195=0,0,SUMIFS('Sch A. Input'!$H86:$FJ86,'Sch A. Input'!$H$14:$FJ$14,"One-time",'Sch A. Input'!$H$13:$FJ$13,"&lt;="&amp;$O$120,'Sch A. Input'!$H$13:$FJ$13,"&lt;="&amp;$L$11))</f>
        <v>0</v>
      </c>
      <c r="J195" s="266">
        <f t="shared" si="81"/>
        <v>0</v>
      </c>
      <c r="K195" s="234">
        <f t="shared" si="82"/>
        <v>0</v>
      </c>
      <c r="L195" s="234">
        <f t="shared" si="83"/>
        <v>0</v>
      </c>
      <c r="M195" s="293">
        <f t="shared" si="84"/>
        <v>0</v>
      </c>
      <c r="N195" s="294">
        <f t="shared" si="85"/>
        <v>0</v>
      </c>
      <c r="O195" s="289">
        <f t="shared" si="86"/>
        <v>0</v>
      </c>
      <c r="Q195" s="267">
        <f t="shared" si="87"/>
        <v>0</v>
      </c>
      <c r="R195" s="234">
        <f>IF(Q195=0,0,SUMIFS('Sch A. Input'!$H86:$FJ86,'Sch A. Input'!$H$14:$FJ$14,"Recurring",'Sch A. Input'!$H$13:$FJ$13,"&lt;="&amp;$L$11,'Sch A. Input'!$H$13:$FJ$13,"&lt;="&amp;$Y$120,'Sch A. Input'!$H$13:$FJ$13,"&gt;"&amp;$O$120))</f>
        <v>0</v>
      </c>
      <c r="S195" s="234">
        <f>IF(Q195=0,0,SUMIFS('Sch A. Input'!$H86:$FJ86,'Sch A. Input'!$H$14:$FJ$14,"One-time",'Sch A. Input'!$H$13:$FJ$13,"&lt;="&amp;$L$11,'Sch A. Input'!$H$13:$FJ$13,"&lt;="&amp;$Y$120,'Sch A. Input'!$H$13:$FJ$13,"&gt;"&amp;$O$120))</f>
        <v>0</v>
      </c>
      <c r="T195" s="266">
        <f t="shared" si="88"/>
        <v>0</v>
      </c>
      <c r="U195" s="234">
        <f t="shared" si="89"/>
        <v>0</v>
      </c>
      <c r="V195" s="234">
        <f t="shared" si="90"/>
        <v>0</v>
      </c>
      <c r="W195" s="293">
        <f t="shared" si="91"/>
        <v>0</v>
      </c>
      <c r="X195" s="294">
        <f t="shared" si="92"/>
        <v>0</v>
      </c>
      <c r="Y195" s="289">
        <f t="shared" si="93"/>
        <v>0</v>
      </c>
      <c r="Z195" s="290"/>
      <c r="AA195" s="267">
        <f t="shared" si="94"/>
        <v>0</v>
      </c>
      <c r="AB195" s="234">
        <f>IF(AA195=0,0,SUMIFS('Sch A. Input'!$H86:$FJ86,'Sch A. Input'!$H$14:$FJ$14,"Recurring",'Sch A. Input'!$H$13:$FJ$13,"&lt;="&amp;$L$11,'Sch A. Input'!$H$13:$FJ$13,"&lt;="&amp;$AI$120,'Sch A. Input'!$H$13:$FJ$13,"&gt;"&amp;$Y$120))</f>
        <v>0</v>
      </c>
      <c r="AC195" s="234">
        <f>IF(AA195=0,0,SUMIFS('Sch A. Input'!$H86:$FJ86,'Sch A. Input'!$H$14:$FJ$14,"One-time",'Sch A. Input'!$H$13:$FJ$13,"&lt;="&amp;$L$11,'Sch A. Input'!$H$13:$FJ$13,"&lt;="&amp;$AI$120,'Sch A. Input'!$H$13:$FJ$13,"&gt;"&amp;$Y$120))</f>
        <v>0</v>
      </c>
      <c r="AD195" s="266">
        <f t="shared" si="95"/>
        <v>0</v>
      </c>
      <c r="AE195" s="234">
        <f t="shared" si="96"/>
        <v>0</v>
      </c>
      <c r="AF195" s="234">
        <f t="shared" si="97"/>
        <v>0</v>
      </c>
      <c r="AG195" s="293">
        <f t="shared" si="98"/>
        <v>0</v>
      </c>
      <c r="AH195" s="294">
        <f t="shared" si="99"/>
        <v>0</v>
      </c>
      <c r="AI195" s="289">
        <f t="shared" si="100"/>
        <v>0</v>
      </c>
      <c r="AK195" s="267">
        <f t="shared" si="101"/>
        <v>0</v>
      </c>
      <c r="AL195" s="234">
        <f>IF(AK195=0,0,SUMIFS('Sch A. Input'!$H86:$FJ86,'Sch A. Input'!$H$14:$FJ$14,"Recurring",'Sch A. Input'!$H$13:$FJ$13,"&lt;="&amp;$L$11,'Sch A. Input'!$H$13:$FJ$13,"&lt;="&amp;$AS$120,'Sch A. Input'!$H$13:$FJ$13,"&gt;"&amp;$AI$120))</f>
        <v>0</v>
      </c>
      <c r="AM195" s="234">
        <f>IF(AK195=0,0,SUMIFS('Sch A. Input'!$H86:$FJ86,'Sch A. Input'!$H$14:$FJ$14,"One-time",'Sch A. Input'!$H$13:$FJ$13,"&lt;="&amp;L$11,'Sch A. Input'!$H$13:$FJ$13,"&lt;="&amp;$AS$120,'Sch A. Input'!$H$13:$FJ$13,"&gt;"&amp;$AI$120))</f>
        <v>0</v>
      </c>
      <c r="AN195" s="266">
        <f t="shared" si="102"/>
        <v>0</v>
      </c>
      <c r="AO195" s="234">
        <f t="shared" si="103"/>
        <v>0</v>
      </c>
      <c r="AP195" s="234">
        <f t="shared" si="104"/>
        <v>0</v>
      </c>
      <c r="AQ195" s="293">
        <f t="shared" si="105"/>
        <v>0</v>
      </c>
      <c r="AR195" s="294">
        <f t="shared" si="106"/>
        <v>0</v>
      </c>
      <c r="AS195" s="289">
        <f t="shared" si="107"/>
        <v>0</v>
      </c>
      <c r="AT195" s="291"/>
      <c r="AY195" s="295"/>
      <c r="AZ195" s="295"/>
      <c r="CB195"/>
      <c r="CC195"/>
      <c r="CD195"/>
      <c r="CE195"/>
      <c r="CF195"/>
      <c r="CG195"/>
      <c r="CH195"/>
      <c r="CI195"/>
      <c r="CJ195"/>
      <c r="CK195"/>
      <c r="CL195"/>
      <c r="CM195"/>
      <c r="CN195"/>
      <c r="CO195"/>
      <c r="CP195"/>
      <c r="CQ195"/>
      <c r="CR195"/>
      <c r="CS195"/>
      <c r="CT195"/>
      <c r="CU195"/>
      <c r="CV195"/>
      <c r="CW195"/>
      <c r="CX195"/>
    </row>
    <row r="196" spans="2:102" s="283" customFormat="1" x14ac:dyDescent="0.25">
      <c r="B196" s="284" t="str">
        <f t="shared" si="79"/>
        <v/>
      </c>
      <c r="C196" s="292" t="str">
        <f t="shared" si="79"/>
        <v/>
      </c>
      <c r="D196" s="286" t="str">
        <f t="shared" si="79"/>
        <v/>
      </c>
      <c r="E196" s="286">
        <f t="shared" si="79"/>
        <v>43548</v>
      </c>
      <c r="F196" s="286">
        <f t="shared" si="79"/>
        <v>0</v>
      </c>
      <c r="G196" s="98">
        <f t="shared" si="80"/>
        <v>0</v>
      </c>
      <c r="H196" s="234">
        <f>IF(G196=0,0,SUMIFS('Sch A. Input'!$H87:$FJ87,'Sch A. Input'!$H$14:$FJ$14,"Recurring",'Sch A. Input'!$H$13:$FJ$13,"&lt;="&amp;$O$120,'Sch A. Input'!$H$13:$FJ$13,"&lt;="&amp;$L$11))</f>
        <v>0</v>
      </c>
      <c r="I196" s="234">
        <f>IF(G196=0,0,SUMIFS('Sch A. Input'!$H87:$FJ87,'Sch A. Input'!$H$14:$FJ$14,"One-time",'Sch A. Input'!$H$13:$FJ$13,"&lt;="&amp;$O$120,'Sch A. Input'!$H$13:$FJ$13,"&lt;="&amp;$L$11))</f>
        <v>0</v>
      </c>
      <c r="J196" s="266">
        <f t="shared" si="81"/>
        <v>0</v>
      </c>
      <c r="K196" s="234">
        <f t="shared" si="82"/>
        <v>0</v>
      </c>
      <c r="L196" s="234">
        <f t="shared" si="83"/>
        <v>0</v>
      </c>
      <c r="M196" s="293">
        <f t="shared" si="84"/>
        <v>0</v>
      </c>
      <c r="N196" s="294">
        <f t="shared" si="85"/>
        <v>0</v>
      </c>
      <c r="O196" s="289">
        <f t="shared" si="86"/>
        <v>0</v>
      </c>
      <c r="Q196" s="267">
        <f t="shared" si="87"/>
        <v>0</v>
      </c>
      <c r="R196" s="234">
        <f>IF(Q196=0,0,SUMIFS('Sch A. Input'!$H87:$FJ87,'Sch A. Input'!$H$14:$FJ$14,"Recurring",'Sch A. Input'!$H$13:$FJ$13,"&lt;="&amp;$L$11,'Sch A. Input'!$H$13:$FJ$13,"&lt;="&amp;$Y$120,'Sch A. Input'!$H$13:$FJ$13,"&gt;"&amp;$O$120))</f>
        <v>0</v>
      </c>
      <c r="S196" s="234">
        <f>IF(Q196=0,0,SUMIFS('Sch A. Input'!$H87:$FJ87,'Sch A. Input'!$H$14:$FJ$14,"One-time",'Sch A. Input'!$H$13:$FJ$13,"&lt;="&amp;$L$11,'Sch A. Input'!$H$13:$FJ$13,"&lt;="&amp;$Y$120,'Sch A. Input'!$H$13:$FJ$13,"&gt;"&amp;$O$120))</f>
        <v>0</v>
      </c>
      <c r="T196" s="266">
        <f t="shared" si="88"/>
        <v>0</v>
      </c>
      <c r="U196" s="234">
        <f t="shared" si="89"/>
        <v>0</v>
      </c>
      <c r="V196" s="234">
        <f t="shared" si="90"/>
        <v>0</v>
      </c>
      <c r="W196" s="293">
        <f t="shared" si="91"/>
        <v>0</v>
      </c>
      <c r="X196" s="294">
        <f t="shared" si="92"/>
        <v>0</v>
      </c>
      <c r="Y196" s="289">
        <f t="shared" si="93"/>
        <v>0</v>
      </c>
      <c r="Z196" s="290"/>
      <c r="AA196" s="267">
        <f t="shared" si="94"/>
        <v>0</v>
      </c>
      <c r="AB196" s="234">
        <f>IF(AA196=0,0,SUMIFS('Sch A. Input'!$H87:$FJ87,'Sch A. Input'!$H$14:$FJ$14,"Recurring",'Sch A. Input'!$H$13:$FJ$13,"&lt;="&amp;$L$11,'Sch A. Input'!$H$13:$FJ$13,"&lt;="&amp;$AI$120,'Sch A. Input'!$H$13:$FJ$13,"&gt;"&amp;$Y$120))</f>
        <v>0</v>
      </c>
      <c r="AC196" s="234">
        <f>IF(AA196=0,0,SUMIFS('Sch A. Input'!$H87:$FJ87,'Sch A. Input'!$H$14:$FJ$14,"One-time",'Sch A. Input'!$H$13:$FJ$13,"&lt;="&amp;$L$11,'Sch A. Input'!$H$13:$FJ$13,"&lt;="&amp;$AI$120,'Sch A. Input'!$H$13:$FJ$13,"&gt;"&amp;$Y$120))</f>
        <v>0</v>
      </c>
      <c r="AD196" s="266">
        <f t="shared" si="95"/>
        <v>0</v>
      </c>
      <c r="AE196" s="234">
        <f t="shared" si="96"/>
        <v>0</v>
      </c>
      <c r="AF196" s="234">
        <f t="shared" si="97"/>
        <v>0</v>
      </c>
      <c r="AG196" s="293">
        <f t="shared" si="98"/>
        <v>0</v>
      </c>
      <c r="AH196" s="294">
        <f t="shared" si="99"/>
        <v>0</v>
      </c>
      <c r="AI196" s="289">
        <f t="shared" si="100"/>
        <v>0</v>
      </c>
      <c r="AK196" s="267">
        <f t="shared" si="101"/>
        <v>0</v>
      </c>
      <c r="AL196" s="234">
        <f>IF(AK196=0,0,SUMIFS('Sch A. Input'!$H87:$FJ87,'Sch A. Input'!$H$14:$FJ$14,"Recurring",'Sch A. Input'!$H$13:$FJ$13,"&lt;="&amp;$L$11,'Sch A. Input'!$H$13:$FJ$13,"&lt;="&amp;$AS$120,'Sch A. Input'!$H$13:$FJ$13,"&gt;"&amp;$AI$120))</f>
        <v>0</v>
      </c>
      <c r="AM196" s="234">
        <f>IF(AK196=0,0,SUMIFS('Sch A. Input'!$H87:$FJ87,'Sch A. Input'!$H$14:$FJ$14,"One-time",'Sch A. Input'!$H$13:$FJ$13,"&lt;="&amp;L$11,'Sch A. Input'!$H$13:$FJ$13,"&lt;="&amp;$AS$120,'Sch A. Input'!$H$13:$FJ$13,"&gt;"&amp;$AI$120))</f>
        <v>0</v>
      </c>
      <c r="AN196" s="266">
        <f t="shared" si="102"/>
        <v>0</v>
      </c>
      <c r="AO196" s="234">
        <f t="shared" si="103"/>
        <v>0</v>
      </c>
      <c r="AP196" s="234">
        <f t="shared" si="104"/>
        <v>0</v>
      </c>
      <c r="AQ196" s="293">
        <f t="shared" si="105"/>
        <v>0</v>
      </c>
      <c r="AR196" s="294">
        <f t="shared" si="106"/>
        <v>0</v>
      </c>
      <c r="AS196" s="289">
        <f t="shared" si="107"/>
        <v>0</v>
      </c>
      <c r="AT196" s="291"/>
      <c r="AY196" s="295"/>
      <c r="AZ196" s="295"/>
      <c r="CB196"/>
      <c r="CC196"/>
      <c r="CD196"/>
      <c r="CE196"/>
      <c r="CF196"/>
      <c r="CG196"/>
      <c r="CH196"/>
      <c r="CI196"/>
      <c r="CJ196"/>
      <c r="CK196"/>
      <c r="CL196"/>
      <c r="CM196"/>
      <c r="CN196"/>
      <c r="CO196"/>
      <c r="CP196"/>
      <c r="CQ196"/>
      <c r="CR196"/>
      <c r="CS196"/>
      <c r="CT196"/>
      <c r="CU196"/>
      <c r="CV196"/>
      <c r="CW196"/>
      <c r="CX196"/>
    </row>
    <row r="197" spans="2:102" s="283" customFormat="1" x14ac:dyDescent="0.25">
      <c r="B197" s="284" t="str">
        <f t="shared" si="79"/>
        <v/>
      </c>
      <c r="C197" s="292" t="str">
        <f t="shared" si="79"/>
        <v/>
      </c>
      <c r="D197" s="286" t="str">
        <f t="shared" si="79"/>
        <v/>
      </c>
      <c r="E197" s="286">
        <f t="shared" si="79"/>
        <v>43548</v>
      </c>
      <c r="F197" s="286">
        <f t="shared" si="79"/>
        <v>0</v>
      </c>
      <c r="G197" s="98">
        <f t="shared" si="80"/>
        <v>0</v>
      </c>
      <c r="H197" s="234">
        <f>IF(G197=0,0,SUMIFS('Sch A. Input'!$H88:$FJ88,'Sch A. Input'!$H$14:$FJ$14,"Recurring",'Sch A. Input'!$H$13:$FJ$13,"&lt;="&amp;$O$120,'Sch A. Input'!$H$13:$FJ$13,"&lt;="&amp;$L$11))</f>
        <v>0</v>
      </c>
      <c r="I197" s="234">
        <f>IF(G197=0,0,SUMIFS('Sch A. Input'!$H88:$FJ88,'Sch A. Input'!$H$14:$FJ$14,"One-time",'Sch A. Input'!$H$13:$FJ$13,"&lt;="&amp;$O$120,'Sch A. Input'!$H$13:$FJ$13,"&lt;="&amp;$L$11))</f>
        <v>0</v>
      </c>
      <c r="J197" s="266">
        <f t="shared" si="81"/>
        <v>0</v>
      </c>
      <c r="K197" s="234">
        <f t="shared" si="82"/>
        <v>0</v>
      </c>
      <c r="L197" s="234">
        <f t="shared" si="83"/>
        <v>0</v>
      </c>
      <c r="M197" s="293">
        <f t="shared" si="84"/>
        <v>0</v>
      </c>
      <c r="N197" s="294">
        <f t="shared" si="85"/>
        <v>0</v>
      </c>
      <c r="O197" s="289">
        <f t="shared" si="86"/>
        <v>0</v>
      </c>
      <c r="Q197" s="267">
        <f t="shared" si="87"/>
        <v>0</v>
      </c>
      <c r="R197" s="234">
        <f>IF(Q197=0,0,SUMIFS('Sch A. Input'!$H88:$FJ88,'Sch A. Input'!$H$14:$FJ$14,"Recurring",'Sch A. Input'!$H$13:$FJ$13,"&lt;="&amp;$L$11,'Sch A. Input'!$H$13:$FJ$13,"&lt;="&amp;$Y$120,'Sch A. Input'!$H$13:$FJ$13,"&gt;"&amp;$O$120))</f>
        <v>0</v>
      </c>
      <c r="S197" s="234">
        <f>IF(Q197=0,0,SUMIFS('Sch A. Input'!$H88:$FJ88,'Sch A. Input'!$H$14:$FJ$14,"One-time",'Sch A. Input'!$H$13:$FJ$13,"&lt;="&amp;$L$11,'Sch A. Input'!$H$13:$FJ$13,"&lt;="&amp;$Y$120,'Sch A. Input'!$H$13:$FJ$13,"&gt;"&amp;$O$120))</f>
        <v>0</v>
      </c>
      <c r="T197" s="266">
        <f t="shared" si="88"/>
        <v>0</v>
      </c>
      <c r="U197" s="234">
        <f t="shared" si="89"/>
        <v>0</v>
      </c>
      <c r="V197" s="234">
        <f t="shared" si="90"/>
        <v>0</v>
      </c>
      <c r="W197" s="293">
        <f t="shared" si="91"/>
        <v>0</v>
      </c>
      <c r="X197" s="294">
        <f t="shared" si="92"/>
        <v>0</v>
      </c>
      <c r="Y197" s="289">
        <f t="shared" si="93"/>
        <v>0</v>
      </c>
      <c r="Z197" s="290"/>
      <c r="AA197" s="267">
        <f t="shared" si="94"/>
        <v>0</v>
      </c>
      <c r="AB197" s="234">
        <f>IF(AA197=0,0,SUMIFS('Sch A. Input'!$H88:$FJ88,'Sch A. Input'!$H$14:$FJ$14,"Recurring",'Sch A. Input'!$H$13:$FJ$13,"&lt;="&amp;$L$11,'Sch A. Input'!$H$13:$FJ$13,"&lt;="&amp;$AI$120,'Sch A. Input'!$H$13:$FJ$13,"&gt;"&amp;$Y$120))</f>
        <v>0</v>
      </c>
      <c r="AC197" s="234">
        <f>IF(AA197=0,0,SUMIFS('Sch A. Input'!$H88:$FJ88,'Sch A. Input'!$H$14:$FJ$14,"One-time",'Sch A. Input'!$H$13:$FJ$13,"&lt;="&amp;$L$11,'Sch A. Input'!$H$13:$FJ$13,"&lt;="&amp;$AI$120,'Sch A. Input'!$H$13:$FJ$13,"&gt;"&amp;$Y$120))</f>
        <v>0</v>
      </c>
      <c r="AD197" s="266">
        <f t="shared" si="95"/>
        <v>0</v>
      </c>
      <c r="AE197" s="234">
        <f t="shared" si="96"/>
        <v>0</v>
      </c>
      <c r="AF197" s="234">
        <f t="shared" si="97"/>
        <v>0</v>
      </c>
      <c r="AG197" s="293">
        <f t="shared" si="98"/>
        <v>0</v>
      </c>
      <c r="AH197" s="294">
        <f t="shared" si="99"/>
        <v>0</v>
      </c>
      <c r="AI197" s="289">
        <f t="shared" si="100"/>
        <v>0</v>
      </c>
      <c r="AK197" s="267">
        <f t="shared" si="101"/>
        <v>0</v>
      </c>
      <c r="AL197" s="234">
        <f>IF(AK197=0,0,SUMIFS('Sch A. Input'!$H88:$FJ88,'Sch A. Input'!$H$14:$FJ$14,"Recurring",'Sch A. Input'!$H$13:$FJ$13,"&lt;="&amp;$L$11,'Sch A. Input'!$H$13:$FJ$13,"&lt;="&amp;$AS$120,'Sch A. Input'!$H$13:$FJ$13,"&gt;"&amp;$AI$120))</f>
        <v>0</v>
      </c>
      <c r="AM197" s="234">
        <f>IF(AK197=0,0,SUMIFS('Sch A. Input'!$H88:$FJ88,'Sch A. Input'!$H$14:$FJ$14,"One-time",'Sch A. Input'!$H$13:$FJ$13,"&lt;="&amp;L$11,'Sch A. Input'!$H$13:$FJ$13,"&lt;="&amp;$AS$120,'Sch A. Input'!$H$13:$FJ$13,"&gt;"&amp;$AI$120))</f>
        <v>0</v>
      </c>
      <c r="AN197" s="266">
        <f t="shared" si="102"/>
        <v>0</v>
      </c>
      <c r="AO197" s="234">
        <f t="shared" si="103"/>
        <v>0</v>
      </c>
      <c r="AP197" s="234">
        <f t="shared" si="104"/>
        <v>0</v>
      </c>
      <c r="AQ197" s="293">
        <f t="shared" si="105"/>
        <v>0</v>
      </c>
      <c r="AR197" s="294">
        <f t="shared" si="106"/>
        <v>0</v>
      </c>
      <c r="AS197" s="289">
        <f t="shared" si="107"/>
        <v>0</v>
      </c>
      <c r="AT197" s="291"/>
      <c r="AY197" s="295"/>
      <c r="AZ197" s="295"/>
      <c r="CB197"/>
      <c r="CC197"/>
      <c r="CD197"/>
      <c r="CE197"/>
      <c r="CF197"/>
      <c r="CG197"/>
      <c r="CH197"/>
      <c r="CI197"/>
      <c r="CJ197"/>
      <c r="CK197"/>
      <c r="CL197"/>
      <c r="CM197"/>
      <c r="CN197"/>
      <c r="CO197"/>
      <c r="CP197"/>
      <c r="CQ197"/>
      <c r="CR197"/>
      <c r="CS197"/>
      <c r="CT197"/>
      <c r="CU197"/>
      <c r="CV197"/>
      <c r="CW197"/>
      <c r="CX197"/>
    </row>
    <row r="198" spans="2:102" s="283" customFormat="1" x14ac:dyDescent="0.25">
      <c r="B198" s="284" t="str">
        <f t="shared" si="79"/>
        <v/>
      </c>
      <c r="C198" s="292" t="str">
        <f t="shared" si="79"/>
        <v/>
      </c>
      <c r="D198" s="286" t="str">
        <f t="shared" si="79"/>
        <v/>
      </c>
      <c r="E198" s="286">
        <f t="shared" si="79"/>
        <v>43548</v>
      </c>
      <c r="F198" s="286">
        <f t="shared" si="79"/>
        <v>0</v>
      </c>
      <c r="G198" s="98">
        <f t="shared" si="80"/>
        <v>0</v>
      </c>
      <c r="H198" s="234">
        <f>IF(G198=0,0,SUMIFS('Sch A. Input'!$H89:$FJ89,'Sch A. Input'!$H$14:$FJ$14,"Recurring",'Sch A. Input'!$H$13:$FJ$13,"&lt;="&amp;$O$120,'Sch A. Input'!$H$13:$FJ$13,"&lt;="&amp;$L$11))</f>
        <v>0</v>
      </c>
      <c r="I198" s="234">
        <f>IF(G198=0,0,SUMIFS('Sch A. Input'!$H89:$FJ89,'Sch A. Input'!$H$14:$FJ$14,"One-time",'Sch A. Input'!$H$13:$FJ$13,"&lt;="&amp;$O$120,'Sch A. Input'!$H$13:$FJ$13,"&lt;="&amp;$L$11))</f>
        <v>0</v>
      </c>
      <c r="J198" s="266">
        <f t="shared" si="81"/>
        <v>0</v>
      </c>
      <c r="K198" s="234">
        <f t="shared" si="82"/>
        <v>0</v>
      </c>
      <c r="L198" s="234">
        <f t="shared" si="83"/>
        <v>0</v>
      </c>
      <c r="M198" s="293">
        <f t="shared" si="84"/>
        <v>0</v>
      </c>
      <c r="N198" s="294">
        <f t="shared" si="85"/>
        <v>0</v>
      </c>
      <c r="O198" s="289">
        <f t="shared" si="86"/>
        <v>0</v>
      </c>
      <c r="Q198" s="267">
        <f t="shared" si="87"/>
        <v>0</v>
      </c>
      <c r="R198" s="234">
        <f>IF(Q198=0,0,SUMIFS('Sch A. Input'!$H89:$FJ89,'Sch A. Input'!$H$14:$FJ$14,"Recurring",'Sch A. Input'!$H$13:$FJ$13,"&lt;="&amp;$L$11,'Sch A. Input'!$H$13:$FJ$13,"&lt;="&amp;$Y$120,'Sch A. Input'!$H$13:$FJ$13,"&gt;"&amp;$O$120))</f>
        <v>0</v>
      </c>
      <c r="S198" s="234">
        <f>IF(Q198=0,0,SUMIFS('Sch A. Input'!$H89:$FJ89,'Sch A. Input'!$H$14:$FJ$14,"One-time",'Sch A. Input'!$H$13:$FJ$13,"&lt;="&amp;$L$11,'Sch A. Input'!$H$13:$FJ$13,"&lt;="&amp;$Y$120,'Sch A. Input'!$H$13:$FJ$13,"&gt;"&amp;$O$120))</f>
        <v>0</v>
      </c>
      <c r="T198" s="266">
        <f t="shared" si="88"/>
        <v>0</v>
      </c>
      <c r="U198" s="234">
        <f t="shared" si="89"/>
        <v>0</v>
      </c>
      <c r="V198" s="234">
        <f t="shared" si="90"/>
        <v>0</v>
      </c>
      <c r="W198" s="293">
        <f t="shared" si="91"/>
        <v>0</v>
      </c>
      <c r="X198" s="294">
        <f t="shared" si="92"/>
        <v>0</v>
      </c>
      <c r="Y198" s="289">
        <f t="shared" si="93"/>
        <v>0</v>
      </c>
      <c r="Z198" s="290"/>
      <c r="AA198" s="267">
        <f t="shared" si="94"/>
        <v>0</v>
      </c>
      <c r="AB198" s="234">
        <f>IF(AA198=0,0,SUMIFS('Sch A. Input'!$H89:$FJ89,'Sch A. Input'!$H$14:$FJ$14,"Recurring",'Sch A. Input'!$H$13:$FJ$13,"&lt;="&amp;$L$11,'Sch A. Input'!$H$13:$FJ$13,"&lt;="&amp;$AI$120,'Sch A. Input'!$H$13:$FJ$13,"&gt;"&amp;$Y$120))</f>
        <v>0</v>
      </c>
      <c r="AC198" s="234">
        <f>IF(AA198=0,0,SUMIFS('Sch A. Input'!$H89:$FJ89,'Sch A. Input'!$H$14:$FJ$14,"One-time",'Sch A. Input'!$H$13:$FJ$13,"&lt;="&amp;$L$11,'Sch A. Input'!$H$13:$FJ$13,"&lt;="&amp;$AI$120,'Sch A. Input'!$H$13:$FJ$13,"&gt;"&amp;$Y$120))</f>
        <v>0</v>
      </c>
      <c r="AD198" s="266">
        <f t="shared" si="95"/>
        <v>0</v>
      </c>
      <c r="AE198" s="234">
        <f t="shared" si="96"/>
        <v>0</v>
      </c>
      <c r="AF198" s="234">
        <f t="shared" si="97"/>
        <v>0</v>
      </c>
      <c r="AG198" s="293">
        <f t="shared" si="98"/>
        <v>0</v>
      </c>
      <c r="AH198" s="294">
        <f t="shared" si="99"/>
        <v>0</v>
      </c>
      <c r="AI198" s="289">
        <f t="shared" si="100"/>
        <v>0</v>
      </c>
      <c r="AK198" s="267">
        <f t="shared" si="101"/>
        <v>0</v>
      </c>
      <c r="AL198" s="234">
        <f>IF(AK198=0,0,SUMIFS('Sch A. Input'!$H89:$FJ89,'Sch A. Input'!$H$14:$FJ$14,"Recurring",'Sch A. Input'!$H$13:$FJ$13,"&lt;="&amp;$L$11,'Sch A. Input'!$H$13:$FJ$13,"&lt;="&amp;$AS$120,'Sch A. Input'!$H$13:$FJ$13,"&gt;"&amp;$AI$120))</f>
        <v>0</v>
      </c>
      <c r="AM198" s="234">
        <f>IF(AK198=0,0,SUMIFS('Sch A. Input'!$H89:$FJ89,'Sch A. Input'!$H$14:$FJ$14,"One-time",'Sch A. Input'!$H$13:$FJ$13,"&lt;="&amp;L$11,'Sch A. Input'!$H$13:$FJ$13,"&lt;="&amp;$AS$120,'Sch A. Input'!$H$13:$FJ$13,"&gt;"&amp;$AI$120))</f>
        <v>0</v>
      </c>
      <c r="AN198" s="266">
        <f t="shared" si="102"/>
        <v>0</v>
      </c>
      <c r="AO198" s="234">
        <f t="shared" si="103"/>
        <v>0</v>
      </c>
      <c r="AP198" s="234">
        <f t="shared" si="104"/>
        <v>0</v>
      </c>
      <c r="AQ198" s="293">
        <f t="shared" si="105"/>
        <v>0</v>
      </c>
      <c r="AR198" s="294">
        <f t="shared" si="106"/>
        <v>0</v>
      </c>
      <c r="AS198" s="289">
        <f t="shared" si="107"/>
        <v>0</v>
      </c>
      <c r="AT198" s="291"/>
      <c r="AY198" s="295"/>
      <c r="AZ198" s="295"/>
      <c r="CB198"/>
      <c r="CC198"/>
      <c r="CD198"/>
      <c r="CE198"/>
      <c r="CF198"/>
      <c r="CG198"/>
      <c r="CH198"/>
      <c r="CI198"/>
      <c r="CJ198"/>
      <c r="CK198"/>
      <c r="CL198"/>
      <c r="CM198"/>
      <c r="CN198"/>
      <c r="CO198"/>
      <c r="CP198"/>
      <c r="CQ198"/>
      <c r="CR198"/>
      <c r="CS198"/>
      <c r="CT198"/>
      <c r="CU198"/>
      <c r="CV198"/>
      <c r="CW198"/>
      <c r="CX198"/>
    </row>
    <row r="199" spans="2:102" s="283" customFormat="1" x14ac:dyDescent="0.25">
      <c r="B199" s="284" t="str">
        <f t="shared" si="79"/>
        <v/>
      </c>
      <c r="C199" s="292" t="str">
        <f t="shared" si="79"/>
        <v/>
      </c>
      <c r="D199" s="286" t="str">
        <f t="shared" si="79"/>
        <v/>
      </c>
      <c r="E199" s="286">
        <f t="shared" si="79"/>
        <v>43548</v>
      </c>
      <c r="F199" s="286">
        <f t="shared" si="79"/>
        <v>0</v>
      </c>
      <c r="G199" s="98">
        <f t="shared" si="80"/>
        <v>0</v>
      </c>
      <c r="H199" s="234">
        <f>IF(G199=0,0,SUMIFS('Sch A. Input'!$H90:$FJ90,'Sch A. Input'!$H$14:$FJ$14,"Recurring",'Sch A. Input'!$H$13:$FJ$13,"&lt;="&amp;$O$120,'Sch A. Input'!$H$13:$FJ$13,"&lt;="&amp;$L$11))</f>
        <v>0</v>
      </c>
      <c r="I199" s="234">
        <f>IF(G199=0,0,SUMIFS('Sch A. Input'!$H90:$FJ90,'Sch A. Input'!$H$14:$FJ$14,"One-time",'Sch A. Input'!$H$13:$FJ$13,"&lt;="&amp;$O$120,'Sch A. Input'!$H$13:$FJ$13,"&lt;="&amp;$L$11))</f>
        <v>0</v>
      </c>
      <c r="J199" s="266">
        <f t="shared" si="81"/>
        <v>0</v>
      </c>
      <c r="K199" s="234">
        <f t="shared" si="82"/>
        <v>0</v>
      </c>
      <c r="L199" s="234">
        <f t="shared" si="83"/>
        <v>0</v>
      </c>
      <c r="M199" s="293">
        <f t="shared" si="84"/>
        <v>0</v>
      </c>
      <c r="N199" s="294">
        <f t="shared" si="85"/>
        <v>0</v>
      </c>
      <c r="O199" s="289">
        <f t="shared" si="86"/>
        <v>0</v>
      </c>
      <c r="Q199" s="267">
        <f t="shared" si="87"/>
        <v>0</v>
      </c>
      <c r="R199" s="234">
        <f>IF(Q199=0,0,SUMIFS('Sch A. Input'!$H90:$FJ90,'Sch A. Input'!$H$14:$FJ$14,"Recurring",'Sch A. Input'!$H$13:$FJ$13,"&lt;="&amp;$L$11,'Sch A. Input'!$H$13:$FJ$13,"&lt;="&amp;$Y$120,'Sch A. Input'!$H$13:$FJ$13,"&gt;"&amp;$O$120))</f>
        <v>0</v>
      </c>
      <c r="S199" s="234">
        <f>IF(Q199=0,0,SUMIFS('Sch A. Input'!$H90:$FJ90,'Sch A. Input'!$H$14:$FJ$14,"One-time",'Sch A. Input'!$H$13:$FJ$13,"&lt;="&amp;$L$11,'Sch A. Input'!$H$13:$FJ$13,"&lt;="&amp;$Y$120,'Sch A. Input'!$H$13:$FJ$13,"&gt;"&amp;$O$120))</f>
        <v>0</v>
      </c>
      <c r="T199" s="266">
        <f t="shared" si="88"/>
        <v>0</v>
      </c>
      <c r="U199" s="234">
        <f t="shared" si="89"/>
        <v>0</v>
      </c>
      <c r="V199" s="234">
        <f t="shared" si="90"/>
        <v>0</v>
      </c>
      <c r="W199" s="293">
        <f t="shared" si="91"/>
        <v>0</v>
      </c>
      <c r="X199" s="294">
        <f t="shared" si="92"/>
        <v>0</v>
      </c>
      <c r="Y199" s="289">
        <f t="shared" si="93"/>
        <v>0</v>
      </c>
      <c r="Z199" s="290"/>
      <c r="AA199" s="267">
        <f t="shared" si="94"/>
        <v>0</v>
      </c>
      <c r="AB199" s="234">
        <f>IF(AA199=0,0,SUMIFS('Sch A. Input'!$H90:$FJ90,'Sch A. Input'!$H$14:$FJ$14,"Recurring",'Sch A. Input'!$H$13:$FJ$13,"&lt;="&amp;$L$11,'Sch A. Input'!$H$13:$FJ$13,"&lt;="&amp;$AI$120,'Sch A. Input'!$H$13:$FJ$13,"&gt;"&amp;$Y$120))</f>
        <v>0</v>
      </c>
      <c r="AC199" s="234">
        <f>IF(AA199=0,0,SUMIFS('Sch A. Input'!$H90:$FJ90,'Sch A. Input'!$H$14:$FJ$14,"One-time",'Sch A. Input'!$H$13:$FJ$13,"&lt;="&amp;$L$11,'Sch A. Input'!$H$13:$FJ$13,"&lt;="&amp;$AI$120,'Sch A. Input'!$H$13:$FJ$13,"&gt;"&amp;$Y$120))</f>
        <v>0</v>
      </c>
      <c r="AD199" s="266">
        <f t="shared" si="95"/>
        <v>0</v>
      </c>
      <c r="AE199" s="234">
        <f t="shared" si="96"/>
        <v>0</v>
      </c>
      <c r="AF199" s="234">
        <f t="shared" si="97"/>
        <v>0</v>
      </c>
      <c r="AG199" s="293">
        <f t="shared" si="98"/>
        <v>0</v>
      </c>
      <c r="AH199" s="294">
        <f t="shared" si="99"/>
        <v>0</v>
      </c>
      <c r="AI199" s="289">
        <f t="shared" si="100"/>
        <v>0</v>
      </c>
      <c r="AK199" s="267">
        <f t="shared" si="101"/>
        <v>0</v>
      </c>
      <c r="AL199" s="234">
        <f>IF(AK199=0,0,SUMIFS('Sch A. Input'!$H90:$FJ90,'Sch A. Input'!$H$14:$FJ$14,"Recurring",'Sch A. Input'!$H$13:$FJ$13,"&lt;="&amp;$L$11,'Sch A. Input'!$H$13:$FJ$13,"&lt;="&amp;$AS$120,'Sch A. Input'!$H$13:$FJ$13,"&gt;"&amp;$AI$120))</f>
        <v>0</v>
      </c>
      <c r="AM199" s="234">
        <f>IF(AK199=0,0,SUMIFS('Sch A. Input'!$H90:$FJ90,'Sch A. Input'!$H$14:$FJ$14,"One-time",'Sch A. Input'!$H$13:$FJ$13,"&lt;="&amp;L$11,'Sch A. Input'!$H$13:$FJ$13,"&lt;="&amp;$AS$120,'Sch A. Input'!$H$13:$FJ$13,"&gt;"&amp;$AI$120))</f>
        <v>0</v>
      </c>
      <c r="AN199" s="266">
        <f t="shared" si="102"/>
        <v>0</v>
      </c>
      <c r="AO199" s="234">
        <f t="shared" si="103"/>
        <v>0</v>
      </c>
      <c r="AP199" s="234">
        <f t="shared" si="104"/>
        <v>0</v>
      </c>
      <c r="AQ199" s="293">
        <f t="shared" si="105"/>
        <v>0</v>
      </c>
      <c r="AR199" s="294">
        <f t="shared" si="106"/>
        <v>0</v>
      </c>
      <c r="AS199" s="289">
        <f t="shared" si="107"/>
        <v>0</v>
      </c>
      <c r="AT199" s="291"/>
      <c r="AY199" s="295"/>
      <c r="AZ199" s="295"/>
      <c r="CB199"/>
      <c r="CC199"/>
      <c r="CD199"/>
      <c r="CE199"/>
      <c r="CF199"/>
      <c r="CG199"/>
      <c r="CH199"/>
      <c r="CI199"/>
      <c r="CJ199"/>
      <c r="CK199"/>
      <c r="CL199"/>
      <c r="CM199"/>
      <c r="CN199"/>
      <c r="CO199"/>
      <c r="CP199"/>
      <c r="CQ199"/>
      <c r="CR199"/>
      <c r="CS199"/>
      <c r="CT199"/>
      <c r="CU199"/>
      <c r="CV199"/>
      <c r="CW199"/>
      <c r="CX199"/>
    </row>
    <row r="200" spans="2:102" s="283" customFormat="1" x14ac:dyDescent="0.25">
      <c r="B200" s="284" t="str">
        <f t="shared" si="79"/>
        <v/>
      </c>
      <c r="C200" s="292" t="str">
        <f t="shared" si="79"/>
        <v/>
      </c>
      <c r="D200" s="286" t="str">
        <f t="shared" si="79"/>
        <v/>
      </c>
      <c r="E200" s="286">
        <f t="shared" si="79"/>
        <v>43548</v>
      </c>
      <c r="F200" s="286">
        <f t="shared" si="79"/>
        <v>0</v>
      </c>
      <c r="G200" s="98">
        <f t="shared" si="80"/>
        <v>0</v>
      </c>
      <c r="H200" s="234">
        <f>IF(G200=0,0,SUMIFS('Sch A. Input'!$H91:$FJ91,'Sch A. Input'!$H$14:$FJ$14,"Recurring",'Sch A. Input'!$H$13:$FJ$13,"&lt;="&amp;$O$120,'Sch A. Input'!$H$13:$FJ$13,"&lt;="&amp;$L$11))</f>
        <v>0</v>
      </c>
      <c r="I200" s="234">
        <f>IF(G200=0,0,SUMIFS('Sch A. Input'!$H91:$FJ91,'Sch A. Input'!$H$14:$FJ$14,"One-time",'Sch A. Input'!$H$13:$FJ$13,"&lt;="&amp;$O$120,'Sch A. Input'!$H$13:$FJ$13,"&lt;="&amp;$L$11))</f>
        <v>0</v>
      </c>
      <c r="J200" s="266">
        <f t="shared" si="81"/>
        <v>0</v>
      </c>
      <c r="K200" s="234">
        <f t="shared" si="82"/>
        <v>0</v>
      </c>
      <c r="L200" s="234">
        <f t="shared" si="83"/>
        <v>0</v>
      </c>
      <c r="M200" s="293">
        <f t="shared" si="84"/>
        <v>0</v>
      </c>
      <c r="N200" s="294">
        <f t="shared" si="85"/>
        <v>0</v>
      </c>
      <c r="O200" s="289">
        <f t="shared" si="86"/>
        <v>0</v>
      </c>
      <c r="Q200" s="267">
        <f t="shared" si="87"/>
        <v>0</v>
      </c>
      <c r="R200" s="234">
        <f>IF(Q200=0,0,SUMIFS('Sch A. Input'!$H91:$FJ91,'Sch A. Input'!$H$14:$FJ$14,"Recurring",'Sch A. Input'!$H$13:$FJ$13,"&lt;="&amp;$L$11,'Sch A. Input'!$H$13:$FJ$13,"&lt;="&amp;$Y$120,'Sch A. Input'!$H$13:$FJ$13,"&gt;"&amp;$O$120))</f>
        <v>0</v>
      </c>
      <c r="S200" s="234">
        <f>IF(Q200=0,0,SUMIFS('Sch A. Input'!$H91:$FJ91,'Sch A. Input'!$H$14:$FJ$14,"One-time",'Sch A. Input'!$H$13:$FJ$13,"&lt;="&amp;$L$11,'Sch A. Input'!$H$13:$FJ$13,"&lt;="&amp;$Y$120,'Sch A. Input'!$H$13:$FJ$13,"&gt;"&amp;$O$120))</f>
        <v>0</v>
      </c>
      <c r="T200" s="266">
        <f t="shared" si="88"/>
        <v>0</v>
      </c>
      <c r="U200" s="234">
        <f t="shared" si="89"/>
        <v>0</v>
      </c>
      <c r="V200" s="234">
        <f t="shared" si="90"/>
        <v>0</v>
      </c>
      <c r="W200" s="293">
        <f t="shared" si="91"/>
        <v>0</v>
      </c>
      <c r="X200" s="294">
        <f t="shared" si="92"/>
        <v>0</v>
      </c>
      <c r="Y200" s="289">
        <f t="shared" si="93"/>
        <v>0</v>
      </c>
      <c r="Z200" s="290"/>
      <c r="AA200" s="267">
        <f t="shared" si="94"/>
        <v>0</v>
      </c>
      <c r="AB200" s="234">
        <f>IF(AA200=0,0,SUMIFS('Sch A. Input'!$H91:$FJ91,'Sch A. Input'!$H$14:$FJ$14,"Recurring",'Sch A. Input'!$H$13:$FJ$13,"&lt;="&amp;$L$11,'Sch A. Input'!$H$13:$FJ$13,"&lt;="&amp;$AI$120,'Sch A. Input'!$H$13:$FJ$13,"&gt;"&amp;$Y$120))</f>
        <v>0</v>
      </c>
      <c r="AC200" s="234">
        <f>IF(AA200=0,0,SUMIFS('Sch A. Input'!$H91:$FJ91,'Sch A. Input'!$H$14:$FJ$14,"One-time",'Sch A. Input'!$H$13:$FJ$13,"&lt;="&amp;$L$11,'Sch A. Input'!$H$13:$FJ$13,"&lt;="&amp;$AI$120,'Sch A. Input'!$H$13:$FJ$13,"&gt;"&amp;$Y$120))</f>
        <v>0</v>
      </c>
      <c r="AD200" s="266">
        <f t="shared" si="95"/>
        <v>0</v>
      </c>
      <c r="AE200" s="234">
        <f t="shared" si="96"/>
        <v>0</v>
      </c>
      <c r="AF200" s="234">
        <f t="shared" si="97"/>
        <v>0</v>
      </c>
      <c r="AG200" s="293">
        <f t="shared" si="98"/>
        <v>0</v>
      </c>
      <c r="AH200" s="294">
        <f t="shared" si="99"/>
        <v>0</v>
      </c>
      <c r="AI200" s="289">
        <f t="shared" si="100"/>
        <v>0</v>
      </c>
      <c r="AK200" s="267">
        <f t="shared" si="101"/>
        <v>0</v>
      </c>
      <c r="AL200" s="234">
        <f>IF(AK200=0,0,SUMIFS('Sch A. Input'!$H91:$FJ91,'Sch A. Input'!$H$14:$FJ$14,"Recurring",'Sch A. Input'!$H$13:$FJ$13,"&lt;="&amp;$L$11,'Sch A. Input'!$H$13:$FJ$13,"&lt;="&amp;$AS$120,'Sch A. Input'!$H$13:$FJ$13,"&gt;"&amp;$AI$120))</f>
        <v>0</v>
      </c>
      <c r="AM200" s="234">
        <f>IF(AK200=0,0,SUMIFS('Sch A. Input'!$H91:$FJ91,'Sch A. Input'!$H$14:$FJ$14,"One-time",'Sch A. Input'!$H$13:$FJ$13,"&lt;="&amp;L$11,'Sch A. Input'!$H$13:$FJ$13,"&lt;="&amp;$AS$120,'Sch A. Input'!$H$13:$FJ$13,"&gt;"&amp;$AI$120))</f>
        <v>0</v>
      </c>
      <c r="AN200" s="266">
        <f t="shared" si="102"/>
        <v>0</v>
      </c>
      <c r="AO200" s="234">
        <f t="shared" si="103"/>
        <v>0</v>
      </c>
      <c r="AP200" s="234">
        <f t="shared" si="104"/>
        <v>0</v>
      </c>
      <c r="AQ200" s="293">
        <f t="shared" si="105"/>
        <v>0</v>
      </c>
      <c r="AR200" s="294">
        <f t="shared" si="106"/>
        <v>0</v>
      </c>
      <c r="AS200" s="289">
        <f t="shared" si="107"/>
        <v>0</v>
      </c>
      <c r="AT200" s="291"/>
      <c r="AY200" s="295"/>
      <c r="AZ200" s="295"/>
      <c r="CB200"/>
      <c r="CC200"/>
      <c r="CD200"/>
      <c r="CE200"/>
      <c r="CF200"/>
      <c r="CG200"/>
      <c r="CH200"/>
      <c r="CI200"/>
      <c r="CJ200"/>
      <c r="CK200"/>
      <c r="CL200"/>
      <c r="CM200"/>
      <c r="CN200"/>
      <c r="CO200"/>
      <c r="CP200"/>
      <c r="CQ200"/>
      <c r="CR200"/>
      <c r="CS200"/>
      <c r="CT200"/>
      <c r="CU200"/>
      <c r="CV200"/>
      <c r="CW200"/>
      <c r="CX200"/>
    </row>
    <row r="201" spans="2:102" s="283" customFormat="1" x14ac:dyDescent="0.25">
      <c r="B201" s="284" t="str">
        <f t="shared" si="79"/>
        <v/>
      </c>
      <c r="C201" s="292" t="str">
        <f t="shared" si="79"/>
        <v/>
      </c>
      <c r="D201" s="286" t="str">
        <f t="shared" si="79"/>
        <v/>
      </c>
      <c r="E201" s="286">
        <f t="shared" si="79"/>
        <v>43548</v>
      </c>
      <c r="F201" s="286">
        <f t="shared" si="79"/>
        <v>0</v>
      </c>
      <c r="G201" s="98">
        <f t="shared" si="80"/>
        <v>0</v>
      </c>
      <c r="H201" s="234">
        <f>IF(G201=0,0,SUMIFS('Sch A. Input'!$H92:$FJ92,'Sch A. Input'!$H$14:$FJ$14,"Recurring",'Sch A. Input'!$H$13:$FJ$13,"&lt;="&amp;$O$120,'Sch A. Input'!$H$13:$FJ$13,"&lt;="&amp;$L$11))</f>
        <v>0</v>
      </c>
      <c r="I201" s="234">
        <f>IF(G201=0,0,SUMIFS('Sch A. Input'!$H92:$FJ92,'Sch A. Input'!$H$14:$FJ$14,"One-time",'Sch A. Input'!$H$13:$FJ$13,"&lt;="&amp;$O$120,'Sch A. Input'!$H$13:$FJ$13,"&lt;="&amp;$L$11))</f>
        <v>0</v>
      </c>
      <c r="J201" s="266">
        <f t="shared" si="81"/>
        <v>0</v>
      </c>
      <c r="K201" s="234">
        <f t="shared" si="82"/>
        <v>0</v>
      </c>
      <c r="L201" s="234">
        <f t="shared" si="83"/>
        <v>0</v>
      </c>
      <c r="M201" s="293">
        <f t="shared" si="84"/>
        <v>0</v>
      </c>
      <c r="N201" s="294">
        <f t="shared" si="85"/>
        <v>0</v>
      </c>
      <c r="O201" s="289">
        <f t="shared" si="86"/>
        <v>0</v>
      </c>
      <c r="Q201" s="267">
        <f t="shared" si="87"/>
        <v>0</v>
      </c>
      <c r="R201" s="234">
        <f>IF(Q201=0,0,SUMIFS('Sch A. Input'!$H92:$FJ92,'Sch A. Input'!$H$14:$FJ$14,"Recurring",'Sch A. Input'!$H$13:$FJ$13,"&lt;="&amp;$L$11,'Sch A. Input'!$H$13:$FJ$13,"&lt;="&amp;$Y$120,'Sch A. Input'!$H$13:$FJ$13,"&gt;"&amp;$O$120))</f>
        <v>0</v>
      </c>
      <c r="S201" s="234">
        <f>IF(Q201=0,0,SUMIFS('Sch A. Input'!$H92:$FJ92,'Sch A. Input'!$H$14:$FJ$14,"One-time",'Sch A. Input'!$H$13:$FJ$13,"&lt;="&amp;$L$11,'Sch A. Input'!$H$13:$FJ$13,"&lt;="&amp;$Y$120,'Sch A. Input'!$H$13:$FJ$13,"&gt;"&amp;$O$120))</f>
        <v>0</v>
      </c>
      <c r="T201" s="266">
        <f t="shared" si="88"/>
        <v>0</v>
      </c>
      <c r="U201" s="234">
        <f t="shared" si="89"/>
        <v>0</v>
      </c>
      <c r="V201" s="234">
        <f t="shared" si="90"/>
        <v>0</v>
      </c>
      <c r="W201" s="293">
        <f t="shared" si="91"/>
        <v>0</v>
      </c>
      <c r="X201" s="294">
        <f t="shared" si="92"/>
        <v>0</v>
      </c>
      <c r="Y201" s="289">
        <f t="shared" si="93"/>
        <v>0</v>
      </c>
      <c r="Z201" s="290"/>
      <c r="AA201" s="267">
        <f t="shared" si="94"/>
        <v>0</v>
      </c>
      <c r="AB201" s="234">
        <f>IF(AA201=0,0,SUMIFS('Sch A. Input'!$H92:$FJ92,'Sch A. Input'!$H$14:$FJ$14,"Recurring",'Sch A. Input'!$H$13:$FJ$13,"&lt;="&amp;$L$11,'Sch A. Input'!$H$13:$FJ$13,"&lt;="&amp;$AI$120,'Sch A. Input'!$H$13:$FJ$13,"&gt;"&amp;$Y$120))</f>
        <v>0</v>
      </c>
      <c r="AC201" s="234">
        <f>IF(AA201=0,0,SUMIFS('Sch A. Input'!$H92:$FJ92,'Sch A. Input'!$H$14:$FJ$14,"One-time",'Sch A. Input'!$H$13:$FJ$13,"&lt;="&amp;$L$11,'Sch A. Input'!$H$13:$FJ$13,"&lt;="&amp;$AI$120,'Sch A. Input'!$H$13:$FJ$13,"&gt;"&amp;$Y$120))</f>
        <v>0</v>
      </c>
      <c r="AD201" s="266">
        <f t="shared" si="95"/>
        <v>0</v>
      </c>
      <c r="AE201" s="234">
        <f t="shared" si="96"/>
        <v>0</v>
      </c>
      <c r="AF201" s="234">
        <f t="shared" si="97"/>
        <v>0</v>
      </c>
      <c r="AG201" s="293">
        <f t="shared" si="98"/>
        <v>0</v>
      </c>
      <c r="AH201" s="294">
        <f t="shared" si="99"/>
        <v>0</v>
      </c>
      <c r="AI201" s="289">
        <f t="shared" si="100"/>
        <v>0</v>
      </c>
      <c r="AK201" s="267">
        <f t="shared" si="101"/>
        <v>0</v>
      </c>
      <c r="AL201" s="234">
        <f>IF(AK201=0,0,SUMIFS('Sch A. Input'!$H92:$FJ92,'Sch A. Input'!$H$14:$FJ$14,"Recurring",'Sch A. Input'!$H$13:$FJ$13,"&lt;="&amp;$L$11,'Sch A. Input'!$H$13:$FJ$13,"&lt;="&amp;$AS$120,'Sch A. Input'!$H$13:$FJ$13,"&gt;"&amp;$AI$120))</f>
        <v>0</v>
      </c>
      <c r="AM201" s="234">
        <f>IF(AK201=0,0,SUMIFS('Sch A. Input'!$H92:$FJ92,'Sch A. Input'!$H$14:$FJ$14,"One-time",'Sch A. Input'!$H$13:$FJ$13,"&lt;="&amp;L$11,'Sch A. Input'!$H$13:$FJ$13,"&lt;="&amp;$AS$120,'Sch A. Input'!$H$13:$FJ$13,"&gt;"&amp;$AI$120))</f>
        <v>0</v>
      </c>
      <c r="AN201" s="266">
        <f t="shared" si="102"/>
        <v>0</v>
      </c>
      <c r="AO201" s="234">
        <f t="shared" si="103"/>
        <v>0</v>
      </c>
      <c r="AP201" s="234">
        <f t="shared" si="104"/>
        <v>0</v>
      </c>
      <c r="AQ201" s="293">
        <f t="shared" si="105"/>
        <v>0</v>
      </c>
      <c r="AR201" s="294">
        <f t="shared" si="106"/>
        <v>0</v>
      </c>
      <c r="AS201" s="289">
        <f t="shared" si="107"/>
        <v>0</v>
      </c>
      <c r="AT201" s="291"/>
      <c r="AY201" s="295"/>
      <c r="AZ201" s="295"/>
      <c r="CB201"/>
      <c r="CC201"/>
      <c r="CD201"/>
      <c r="CE201"/>
      <c r="CF201"/>
      <c r="CG201"/>
      <c r="CH201"/>
      <c r="CI201"/>
      <c r="CJ201"/>
      <c r="CK201"/>
      <c r="CL201"/>
      <c r="CM201"/>
      <c r="CN201"/>
      <c r="CO201"/>
      <c r="CP201"/>
      <c r="CQ201"/>
      <c r="CR201"/>
      <c r="CS201"/>
      <c r="CT201"/>
      <c r="CU201"/>
      <c r="CV201"/>
      <c r="CW201"/>
      <c r="CX201"/>
    </row>
    <row r="202" spans="2:102" s="283" customFormat="1" x14ac:dyDescent="0.25">
      <c r="B202" s="284" t="str">
        <f t="shared" si="79"/>
        <v/>
      </c>
      <c r="C202" s="292" t="str">
        <f t="shared" si="79"/>
        <v/>
      </c>
      <c r="D202" s="286" t="str">
        <f t="shared" si="79"/>
        <v/>
      </c>
      <c r="E202" s="286">
        <f t="shared" si="79"/>
        <v>43548</v>
      </c>
      <c r="F202" s="286">
        <f t="shared" si="79"/>
        <v>0</v>
      </c>
      <c r="G202" s="98">
        <f t="shared" si="80"/>
        <v>0</v>
      </c>
      <c r="H202" s="234">
        <f>IF(G202=0,0,SUMIFS('Sch A. Input'!$H93:$FJ93,'Sch A. Input'!$H$14:$FJ$14,"Recurring",'Sch A. Input'!$H$13:$FJ$13,"&lt;="&amp;$O$120,'Sch A. Input'!$H$13:$FJ$13,"&lt;="&amp;$L$11))</f>
        <v>0</v>
      </c>
      <c r="I202" s="234">
        <f>IF(G202=0,0,SUMIFS('Sch A. Input'!$H93:$FJ93,'Sch A. Input'!$H$14:$FJ$14,"One-time",'Sch A. Input'!$H$13:$FJ$13,"&lt;="&amp;$O$120,'Sch A. Input'!$H$13:$FJ$13,"&lt;="&amp;$L$11))</f>
        <v>0</v>
      </c>
      <c r="J202" s="266">
        <f t="shared" si="81"/>
        <v>0</v>
      </c>
      <c r="K202" s="234">
        <f t="shared" si="82"/>
        <v>0</v>
      </c>
      <c r="L202" s="234">
        <f t="shared" si="83"/>
        <v>0</v>
      </c>
      <c r="M202" s="293">
        <f t="shared" si="84"/>
        <v>0</v>
      </c>
      <c r="N202" s="294">
        <f t="shared" si="85"/>
        <v>0</v>
      </c>
      <c r="O202" s="289">
        <f t="shared" si="86"/>
        <v>0</v>
      </c>
      <c r="Q202" s="267">
        <f t="shared" si="87"/>
        <v>0</v>
      </c>
      <c r="R202" s="234">
        <f>IF(Q202=0,0,SUMIFS('Sch A. Input'!$H93:$FJ93,'Sch A. Input'!$H$14:$FJ$14,"Recurring",'Sch A. Input'!$H$13:$FJ$13,"&lt;="&amp;$L$11,'Sch A. Input'!$H$13:$FJ$13,"&lt;="&amp;$Y$120,'Sch A. Input'!$H$13:$FJ$13,"&gt;"&amp;$O$120))</f>
        <v>0</v>
      </c>
      <c r="S202" s="234">
        <f>IF(Q202=0,0,SUMIFS('Sch A. Input'!$H93:$FJ93,'Sch A. Input'!$H$14:$FJ$14,"One-time",'Sch A. Input'!$H$13:$FJ$13,"&lt;="&amp;$L$11,'Sch A. Input'!$H$13:$FJ$13,"&lt;="&amp;$Y$120,'Sch A. Input'!$H$13:$FJ$13,"&gt;"&amp;$O$120))</f>
        <v>0</v>
      </c>
      <c r="T202" s="266">
        <f t="shared" si="88"/>
        <v>0</v>
      </c>
      <c r="U202" s="234">
        <f t="shared" si="89"/>
        <v>0</v>
      </c>
      <c r="V202" s="234">
        <f t="shared" si="90"/>
        <v>0</v>
      </c>
      <c r="W202" s="293">
        <f t="shared" si="91"/>
        <v>0</v>
      </c>
      <c r="X202" s="294">
        <f t="shared" si="92"/>
        <v>0</v>
      </c>
      <c r="Y202" s="289">
        <f t="shared" si="93"/>
        <v>0</v>
      </c>
      <c r="Z202" s="290"/>
      <c r="AA202" s="267">
        <f t="shared" si="94"/>
        <v>0</v>
      </c>
      <c r="AB202" s="234">
        <f>IF(AA202=0,0,SUMIFS('Sch A. Input'!$H93:$FJ93,'Sch A. Input'!$H$14:$FJ$14,"Recurring",'Sch A. Input'!$H$13:$FJ$13,"&lt;="&amp;$L$11,'Sch A. Input'!$H$13:$FJ$13,"&lt;="&amp;$AI$120,'Sch A. Input'!$H$13:$FJ$13,"&gt;"&amp;$Y$120))</f>
        <v>0</v>
      </c>
      <c r="AC202" s="234">
        <f>IF(AA202=0,0,SUMIFS('Sch A. Input'!$H93:$FJ93,'Sch A. Input'!$H$14:$FJ$14,"One-time",'Sch A. Input'!$H$13:$FJ$13,"&lt;="&amp;$L$11,'Sch A. Input'!$H$13:$FJ$13,"&lt;="&amp;$AI$120,'Sch A. Input'!$H$13:$FJ$13,"&gt;"&amp;$Y$120))</f>
        <v>0</v>
      </c>
      <c r="AD202" s="266">
        <f t="shared" si="95"/>
        <v>0</v>
      </c>
      <c r="AE202" s="234">
        <f t="shared" si="96"/>
        <v>0</v>
      </c>
      <c r="AF202" s="234">
        <f t="shared" si="97"/>
        <v>0</v>
      </c>
      <c r="AG202" s="293">
        <f t="shared" si="98"/>
        <v>0</v>
      </c>
      <c r="AH202" s="294">
        <f t="shared" si="99"/>
        <v>0</v>
      </c>
      <c r="AI202" s="289">
        <f t="shared" si="100"/>
        <v>0</v>
      </c>
      <c r="AK202" s="267">
        <f t="shared" si="101"/>
        <v>0</v>
      </c>
      <c r="AL202" s="234">
        <f>IF(AK202=0,0,SUMIFS('Sch A. Input'!$H93:$FJ93,'Sch A. Input'!$H$14:$FJ$14,"Recurring",'Sch A. Input'!$H$13:$FJ$13,"&lt;="&amp;$L$11,'Sch A. Input'!$H$13:$FJ$13,"&lt;="&amp;$AS$120,'Sch A. Input'!$H$13:$FJ$13,"&gt;"&amp;$AI$120))</f>
        <v>0</v>
      </c>
      <c r="AM202" s="234">
        <f>IF(AK202=0,0,SUMIFS('Sch A. Input'!$H93:$FJ93,'Sch A. Input'!$H$14:$FJ$14,"One-time",'Sch A. Input'!$H$13:$FJ$13,"&lt;="&amp;L$11,'Sch A. Input'!$H$13:$FJ$13,"&lt;="&amp;$AS$120,'Sch A. Input'!$H$13:$FJ$13,"&gt;"&amp;$AI$120))</f>
        <v>0</v>
      </c>
      <c r="AN202" s="266">
        <f t="shared" si="102"/>
        <v>0</v>
      </c>
      <c r="AO202" s="234">
        <f t="shared" si="103"/>
        <v>0</v>
      </c>
      <c r="AP202" s="234">
        <f t="shared" si="104"/>
        <v>0</v>
      </c>
      <c r="AQ202" s="293">
        <f t="shared" si="105"/>
        <v>0</v>
      </c>
      <c r="AR202" s="294">
        <f t="shared" si="106"/>
        <v>0</v>
      </c>
      <c r="AS202" s="289">
        <f t="shared" si="107"/>
        <v>0</v>
      </c>
      <c r="AT202" s="291"/>
      <c r="AY202" s="295"/>
      <c r="AZ202" s="295"/>
      <c r="CB202"/>
      <c r="CC202"/>
      <c r="CD202"/>
      <c r="CE202"/>
      <c r="CF202"/>
      <c r="CG202"/>
      <c r="CH202"/>
      <c r="CI202"/>
      <c r="CJ202"/>
      <c r="CK202"/>
      <c r="CL202"/>
      <c r="CM202"/>
      <c r="CN202"/>
      <c r="CO202"/>
      <c r="CP202"/>
      <c r="CQ202"/>
      <c r="CR202"/>
      <c r="CS202"/>
      <c r="CT202"/>
      <c r="CU202"/>
      <c r="CV202"/>
      <c r="CW202"/>
      <c r="CX202"/>
    </row>
    <row r="203" spans="2:102" s="283" customFormat="1" x14ac:dyDescent="0.25">
      <c r="B203" s="284" t="str">
        <f t="shared" ref="B203:F223" si="108">B96</f>
        <v/>
      </c>
      <c r="C203" s="292" t="str">
        <f t="shared" si="108"/>
        <v/>
      </c>
      <c r="D203" s="286" t="str">
        <f t="shared" si="108"/>
        <v/>
      </c>
      <c r="E203" s="286">
        <f t="shared" si="108"/>
        <v>43548</v>
      </c>
      <c r="F203" s="286">
        <f t="shared" si="108"/>
        <v>0</v>
      </c>
      <c r="G203" s="98">
        <f t="shared" si="80"/>
        <v>0</v>
      </c>
      <c r="H203" s="234">
        <f>IF(G203=0,0,SUMIFS('Sch A. Input'!$H94:$FJ94,'Sch A. Input'!$H$14:$FJ$14,"Recurring",'Sch A. Input'!$H$13:$FJ$13,"&lt;="&amp;$O$120,'Sch A. Input'!$H$13:$FJ$13,"&lt;="&amp;$L$11))</f>
        <v>0</v>
      </c>
      <c r="I203" s="234">
        <f>IF(G203=0,0,SUMIFS('Sch A. Input'!$H94:$FJ94,'Sch A. Input'!$H$14:$FJ$14,"One-time",'Sch A. Input'!$H$13:$FJ$13,"&lt;="&amp;$O$120,'Sch A. Input'!$H$13:$FJ$13,"&lt;="&amp;$L$11))</f>
        <v>0</v>
      </c>
      <c r="J203" s="266">
        <f t="shared" si="81"/>
        <v>0</v>
      </c>
      <c r="K203" s="234">
        <f t="shared" si="82"/>
        <v>0</v>
      </c>
      <c r="L203" s="234">
        <f t="shared" si="83"/>
        <v>0</v>
      </c>
      <c r="M203" s="293">
        <f t="shared" si="84"/>
        <v>0</v>
      </c>
      <c r="N203" s="294">
        <f t="shared" si="85"/>
        <v>0</v>
      </c>
      <c r="O203" s="289">
        <f t="shared" si="86"/>
        <v>0</v>
      </c>
      <c r="Q203" s="267">
        <f t="shared" si="87"/>
        <v>0</v>
      </c>
      <c r="R203" s="234">
        <f>IF(Q203=0,0,SUMIFS('Sch A. Input'!$H94:$FJ94,'Sch A. Input'!$H$14:$FJ$14,"Recurring",'Sch A. Input'!$H$13:$FJ$13,"&lt;="&amp;$L$11,'Sch A. Input'!$H$13:$FJ$13,"&lt;="&amp;$Y$120,'Sch A. Input'!$H$13:$FJ$13,"&gt;"&amp;$O$120))</f>
        <v>0</v>
      </c>
      <c r="S203" s="234">
        <f>IF(Q203=0,0,SUMIFS('Sch A. Input'!$H94:$FJ94,'Sch A. Input'!$H$14:$FJ$14,"One-time",'Sch A. Input'!$H$13:$FJ$13,"&lt;="&amp;$L$11,'Sch A. Input'!$H$13:$FJ$13,"&lt;="&amp;$Y$120,'Sch A. Input'!$H$13:$FJ$13,"&gt;"&amp;$O$120))</f>
        <v>0</v>
      </c>
      <c r="T203" s="266">
        <f t="shared" si="88"/>
        <v>0</v>
      </c>
      <c r="U203" s="234">
        <f t="shared" si="89"/>
        <v>0</v>
      </c>
      <c r="V203" s="234">
        <f t="shared" si="90"/>
        <v>0</v>
      </c>
      <c r="W203" s="293">
        <f t="shared" si="91"/>
        <v>0</v>
      </c>
      <c r="X203" s="294">
        <f t="shared" si="92"/>
        <v>0</v>
      </c>
      <c r="Y203" s="289">
        <f t="shared" si="93"/>
        <v>0</v>
      </c>
      <c r="Z203" s="290"/>
      <c r="AA203" s="267">
        <f t="shared" si="94"/>
        <v>0</v>
      </c>
      <c r="AB203" s="234">
        <f>IF(AA203=0,0,SUMIFS('Sch A. Input'!$H94:$FJ94,'Sch A. Input'!$H$14:$FJ$14,"Recurring",'Sch A. Input'!$H$13:$FJ$13,"&lt;="&amp;$L$11,'Sch A. Input'!$H$13:$FJ$13,"&lt;="&amp;$AI$120,'Sch A. Input'!$H$13:$FJ$13,"&gt;"&amp;$Y$120))</f>
        <v>0</v>
      </c>
      <c r="AC203" s="234">
        <f>IF(AA203=0,0,SUMIFS('Sch A. Input'!$H94:$FJ94,'Sch A. Input'!$H$14:$FJ$14,"One-time",'Sch A. Input'!$H$13:$FJ$13,"&lt;="&amp;$L$11,'Sch A. Input'!$H$13:$FJ$13,"&lt;="&amp;$AI$120,'Sch A. Input'!$H$13:$FJ$13,"&gt;"&amp;$Y$120))</f>
        <v>0</v>
      </c>
      <c r="AD203" s="266">
        <f t="shared" si="95"/>
        <v>0</v>
      </c>
      <c r="AE203" s="234">
        <f t="shared" si="96"/>
        <v>0</v>
      </c>
      <c r="AF203" s="234">
        <f t="shared" si="97"/>
        <v>0</v>
      </c>
      <c r="AG203" s="293">
        <f t="shared" si="98"/>
        <v>0</v>
      </c>
      <c r="AH203" s="294">
        <f t="shared" si="99"/>
        <v>0</v>
      </c>
      <c r="AI203" s="289">
        <f t="shared" si="100"/>
        <v>0</v>
      </c>
      <c r="AK203" s="267">
        <f t="shared" si="101"/>
        <v>0</v>
      </c>
      <c r="AL203" s="234">
        <f>IF(AK203=0,0,SUMIFS('Sch A. Input'!$H94:$FJ94,'Sch A. Input'!$H$14:$FJ$14,"Recurring",'Sch A. Input'!$H$13:$FJ$13,"&lt;="&amp;$L$11,'Sch A. Input'!$H$13:$FJ$13,"&lt;="&amp;$AS$120,'Sch A. Input'!$H$13:$FJ$13,"&gt;"&amp;$AI$120))</f>
        <v>0</v>
      </c>
      <c r="AM203" s="234">
        <f>IF(AK203=0,0,SUMIFS('Sch A. Input'!$H94:$FJ94,'Sch A. Input'!$H$14:$FJ$14,"One-time",'Sch A. Input'!$H$13:$FJ$13,"&lt;="&amp;L$11,'Sch A. Input'!$H$13:$FJ$13,"&lt;="&amp;$AS$120,'Sch A. Input'!$H$13:$FJ$13,"&gt;"&amp;$AI$120))</f>
        <v>0</v>
      </c>
      <c r="AN203" s="266">
        <f t="shared" si="102"/>
        <v>0</v>
      </c>
      <c r="AO203" s="234">
        <f t="shared" si="103"/>
        <v>0</v>
      </c>
      <c r="AP203" s="234">
        <f t="shared" si="104"/>
        <v>0</v>
      </c>
      <c r="AQ203" s="293">
        <f t="shared" si="105"/>
        <v>0</v>
      </c>
      <c r="AR203" s="294">
        <f t="shared" si="106"/>
        <v>0</v>
      </c>
      <c r="AS203" s="289">
        <f t="shared" si="107"/>
        <v>0</v>
      </c>
      <c r="AT203" s="291"/>
      <c r="AY203" s="295"/>
      <c r="AZ203" s="295"/>
      <c r="CB203"/>
      <c r="CC203"/>
      <c r="CD203"/>
      <c r="CE203"/>
      <c r="CF203"/>
      <c r="CG203"/>
      <c r="CH203"/>
      <c r="CI203"/>
      <c r="CJ203"/>
      <c r="CK203"/>
      <c r="CL203"/>
      <c r="CM203"/>
      <c r="CN203"/>
      <c r="CO203"/>
      <c r="CP203"/>
      <c r="CQ203"/>
      <c r="CR203"/>
      <c r="CS203"/>
      <c r="CT203"/>
      <c r="CU203"/>
      <c r="CV203"/>
      <c r="CW203"/>
      <c r="CX203"/>
    </row>
    <row r="204" spans="2:102" s="283" customFormat="1" x14ac:dyDescent="0.25">
      <c r="B204" s="284" t="str">
        <f t="shared" si="108"/>
        <v/>
      </c>
      <c r="C204" s="292" t="str">
        <f t="shared" si="108"/>
        <v/>
      </c>
      <c r="D204" s="286" t="str">
        <f t="shared" si="108"/>
        <v/>
      </c>
      <c r="E204" s="286">
        <f t="shared" si="108"/>
        <v>43548</v>
      </c>
      <c r="F204" s="286">
        <f t="shared" si="108"/>
        <v>0</v>
      </c>
      <c r="G204" s="98">
        <f t="shared" si="80"/>
        <v>0</v>
      </c>
      <c r="H204" s="234">
        <f>IF(G204=0,0,SUMIFS('Sch A. Input'!$H95:$FJ95,'Sch A. Input'!$H$14:$FJ$14,"Recurring",'Sch A. Input'!$H$13:$FJ$13,"&lt;="&amp;$O$120,'Sch A. Input'!$H$13:$FJ$13,"&lt;="&amp;$L$11))</f>
        <v>0</v>
      </c>
      <c r="I204" s="234">
        <f>IF(G204=0,0,SUMIFS('Sch A. Input'!$H95:$FJ95,'Sch A. Input'!$H$14:$FJ$14,"One-time",'Sch A. Input'!$H$13:$FJ$13,"&lt;="&amp;$O$120,'Sch A. Input'!$H$13:$FJ$13,"&lt;="&amp;$L$11))</f>
        <v>0</v>
      </c>
      <c r="J204" s="266">
        <f t="shared" si="81"/>
        <v>0</v>
      </c>
      <c r="K204" s="234">
        <f t="shared" si="82"/>
        <v>0</v>
      </c>
      <c r="L204" s="234">
        <f t="shared" si="83"/>
        <v>0</v>
      </c>
      <c r="M204" s="293">
        <f t="shared" si="84"/>
        <v>0</v>
      </c>
      <c r="N204" s="294">
        <f t="shared" si="85"/>
        <v>0</v>
      </c>
      <c r="O204" s="289">
        <f t="shared" si="86"/>
        <v>0</v>
      </c>
      <c r="Q204" s="267">
        <f t="shared" si="87"/>
        <v>0</v>
      </c>
      <c r="R204" s="234">
        <f>IF(Q204=0,0,SUMIFS('Sch A. Input'!$H95:$FJ95,'Sch A. Input'!$H$14:$FJ$14,"Recurring",'Sch A. Input'!$H$13:$FJ$13,"&lt;="&amp;$L$11,'Sch A. Input'!$H$13:$FJ$13,"&lt;="&amp;$Y$120,'Sch A. Input'!$H$13:$FJ$13,"&gt;"&amp;$O$120))</f>
        <v>0</v>
      </c>
      <c r="S204" s="234">
        <f>IF(Q204=0,0,SUMIFS('Sch A. Input'!$H95:$FJ95,'Sch A. Input'!$H$14:$FJ$14,"One-time",'Sch A. Input'!$H$13:$FJ$13,"&lt;="&amp;$L$11,'Sch A. Input'!$H$13:$FJ$13,"&lt;="&amp;$Y$120,'Sch A. Input'!$H$13:$FJ$13,"&gt;"&amp;$O$120))</f>
        <v>0</v>
      </c>
      <c r="T204" s="266">
        <f t="shared" si="88"/>
        <v>0</v>
      </c>
      <c r="U204" s="234">
        <f t="shared" si="89"/>
        <v>0</v>
      </c>
      <c r="V204" s="234">
        <f t="shared" si="90"/>
        <v>0</v>
      </c>
      <c r="W204" s="293">
        <f t="shared" si="91"/>
        <v>0</v>
      </c>
      <c r="X204" s="294">
        <f t="shared" si="92"/>
        <v>0</v>
      </c>
      <c r="Y204" s="289">
        <f t="shared" si="93"/>
        <v>0</v>
      </c>
      <c r="Z204" s="290"/>
      <c r="AA204" s="267">
        <f t="shared" si="94"/>
        <v>0</v>
      </c>
      <c r="AB204" s="234">
        <f>IF(AA204=0,0,SUMIFS('Sch A. Input'!$H95:$FJ95,'Sch A. Input'!$H$14:$FJ$14,"Recurring",'Sch A. Input'!$H$13:$FJ$13,"&lt;="&amp;$L$11,'Sch A. Input'!$H$13:$FJ$13,"&lt;="&amp;$AI$120,'Sch A. Input'!$H$13:$FJ$13,"&gt;"&amp;$Y$120))</f>
        <v>0</v>
      </c>
      <c r="AC204" s="234">
        <f>IF(AA204=0,0,SUMIFS('Sch A. Input'!$H95:$FJ95,'Sch A. Input'!$H$14:$FJ$14,"One-time",'Sch A. Input'!$H$13:$FJ$13,"&lt;="&amp;$L$11,'Sch A. Input'!$H$13:$FJ$13,"&lt;="&amp;$AI$120,'Sch A. Input'!$H$13:$FJ$13,"&gt;"&amp;$Y$120))</f>
        <v>0</v>
      </c>
      <c r="AD204" s="266">
        <f t="shared" si="95"/>
        <v>0</v>
      </c>
      <c r="AE204" s="234">
        <f t="shared" si="96"/>
        <v>0</v>
      </c>
      <c r="AF204" s="234">
        <f t="shared" si="97"/>
        <v>0</v>
      </c>
      <c r="AG204" s="293">
        <f t="shared" si="98"/>
        <v>0</v>
      </c>
      <c r="AH204" s="294">
        <f t="shared" si="99"/>
        <v>0</v>
      </c>
      <c r="AI204" s="289">
        <f t="shared" si="100"/>
        <v>0</v>
      </c>
      <c r="AK204" s="267">
        <f t="shared" si="101"/>
        <v>0</v>
      </c>
      <c r="AL204" s="234">
        <f>IF(AK204=0,0,SUMIFS('Sch A. Input'!$H95:$FJ95,'Sch A. Input'!$H$14:$FJ$14,"Recurring",'Sch A. Input'!$H$13:$FJ$13,"&lt;="&amp;$L$11,'Sch A. Input'!$H$13:$FJ$13,"&lt;="&amp;$AS$120,'Sch A. Input'!$H$13:$FJ$13,"&gt;"&amp;$AI$120))</f>
        <v>0</v>
      </c>
      <c r="AM204" s="234">
        <f>IF(AK204=0,0,SUMIFS('Sch A. Input'!$H95:$FJ95,'Sch A. Input'!$H$14:$FJ$14,"One-time",'Sch A. Input'!$H$13:$FJ$13,"&lt;="&amp;L$11,'Sch A. Input'!$H$13:$FJ$13,"&lt;="&amp;$AS$120,'Sch A. Input'!$H$13:$FJ$13,"&gt;"&amp;$AI$120))</f>
        <v>0</v>
      </c>
      <c r="AN204" s="266">
        <f t="shared" si="102"/>
        <v>0</v>
      </c>
      <c r="AO204" s="234">
        <f t="shared" si="103"/>
        <v>0</v>
      </c>
      <c r="AP204" s="234">
        <f t="shared" si="104"/>
        <v>0</v>
      </c>
      <c r="AQ204" s="293">
        <f t="shared" si="105"/>
        <v>0</v>
      </c>
      <c r="AR204" s="294">
        <f t="shared" si="106"/>
        <v>0</v>
      </c>
      <c r="AS204" s="289">
        <f t="shared" si="107"/>
        <v>0</v>
      </c>
      <c r="AT204" s="291"/>
      <c r="AY204" s="295"/>
      <c r="AZ204" s="295"/>
      <c r="CB204"/>
      <c r="CC204"/>
      <c r="CD204"/>
      <c r="CE204"/>
      <c r="CF204"/>
      <c r="CG204"/>
      <c r="CH204"/>
      <c r="CI204"/>
      <c r="CJ204"/>
      <c r="CK204"/>
      <c r="CL204"/>
      <c r="CM204"/>
      <c r="CN204"/>
      <c r="CO204"/>
      <c r="CP204"/>
      <c r="CQ204"/>
      <c r="CR204"/>
      <c r="CS204"/>
      <c r="CT204"/>
      <c r="CU204"/>
      <c r="CV204"/>
      <c r="CW204"/>
      <c r="CX204"/>
    </row>
    <row r="205" spans="2:102" s="283" customFormat="1" x14ac:dyDescent="0.25">
      <c r="B205" s="284" t="str">
        <f t="shared" si="108"/>
        <v/>
      </c>
      <c r="C205" s="292" t="str">
        <f t="shared" si="108"/>
        <v/>
      </c>
      <c r="D205" s="286" t="str">
        <f t="shared" si="108"/>
        <v/>
      </c>
      <c r="E205" s="286">
        <f t="shared" si="108"/>
        <v>43548</v>
      </c>
      <c r="F205" s="286">
        <f t="shared" si="108"/>
        <v>0</v>
      </c>
      <c r="G205" s="98">
        <f t="shared" si="80"/>
        <v>0</v>
      </c>
      <c r="H205" s="234">
        <f>IF(G205=0,0,SUMIFS('Sch A. Input'!$H96:$FJ96,'Sch A. Input'!$H$14:$FJ$14,"Recurring",'Sch A. Input'!$H$13:$FJ$13,"&lt;="&amp;$O$120,'Sch A. Input'!$H$13:$FJ$13,"&lt;="&amp;$L$11))</f>
        <v>0</v>
      </c>
      <c r="I205" s="234">
        <f>IF(G205=0,0,SUMIFS('Sch A. Input'!$H96:$FJ96,'Sch A. Input'!$H$14:$FJ$14,"One-time",'Sch A. Input'!$H$13:$FJ$13,"&lt;="&amp;$O$120,'Sch A. Input'!$H$13:$FJ$13,"&lt;="&amp;$L$11))</f>
        <v>0</v>
      </c>
      <c r="J205" s="266">
        <f t="shared" si="81"/>
        <v>0</v>
      </c>
      <c r="K205" s="234">
        <f t="shared" si="82"/>
        <v>0</v>
      </c>
      <c r="L205" s="234">
        <f t="shared" si="83"/>
        <v>0</v>
      </c>
      <c r="M205" s="293">
        <f t="shared" si="84"/>
        <v>0</v>
      </c>
      <c r="N205" s="294">
        <f t="shared" si="85"/>
        <v>0</v>
      </c>
      <c r="O205" s="289">
        <f t="shared" si="86"/>
        <v>0</v>
      </c>
      <c r="Q205" s="267">
        <f t="shared" si="87"/>
        <v>0</v>
      </c>
      <c r="R205" s="234">
        <f>IF(Q205=0,0,SUMIFS('Sch A. Input'!$H96:$FJ96,'Sch A. Input'!$H$14:$FJ$14,"Recurring",'Sch A. Input'!$H$13:$FJ$13,"&lt;="&amp;$L$11,'Sch A. Input'!$H$13:$FJ$13,"&lt;="&amp;$Y$120,'Sch A. Input'!$H$13:$FJ$13,"&gt;"&amp;$O$120))</f>
        <v>0</v>
      </c>
      <c r="S205" s="234">
        <f>IF(Q205=0,0,SUMIFS('Sch A. Input'!$H96:$FJ96,'Sch A. Input'!$H$14:$FJ$14,"One-time",'Sch A. Input'!$H$13:$FJ$13,"&lt;="&amp;$L$11,'Sch A. Input'!$H$13:$FJ$13,"&lt;="&amp;$Y$120,'Sch A. Input'!$H$13:$FJ$13,"&gt;"&amp;$O$120))</f>
        <v>0</v>
      </c>
      <c r="T205" s="266">
        <f t="shared" si="88"/>
        <v>0</v>
      </c>
      <c r="U205" s="234">
        <f t="shared" si="89"/>
        <v>0</v>
      </c>
      <c r="V205" s="234">
        <f t="shared" si="90"/>
        <v>0</v>
      </c>
      <c r="W205" s="293">
        <f t="shared" si="91"/>
        <v>0</v>
      </c>
      <c r="X205" s="294">
        <f t="shared" si="92"/>
        <v>0</v>
      </c>
      <c r="Y205" s="289">
        <f t="shared" si="93"/>
        <v>0</v>
      </c>
      <c r="Z205" s="290"/>
      <c r="AA205" s="267">
        <f t="shared" si="94"/>
        <v>0</v>
      </c>
      <c r="AB205" s="234">
        <f>IF(AA205=0,0,SUMIFS('Sch A. Input'!$H96:$FJ96,'Sch A. Input'!$H$14:$FJ$14,"Recurring",'Sch A. Input'!$H$13:$FJ$13,"&lt;="&amp;$L$11,'Sch A. Input'!$H$13:$FJ$13,"&lt;="&amp;$AI$120,'Sch A. Input'!$H$13:$FJ$13,"&gt;"&amp;$Y$120))</f>
        <v>0</v>
      </c>
      <c r="AC205" s="234">
        <f>IF(AA205=0,0,SUMIFS('Sch A. Input'!$H96:$FJ96,'Sch A. Input'!$H$14:$FJ$14,"One-time",'Sch A. Input'!$H$13:$FJ$13,"&lt;="&amp;$L$11,'Sch A. Input'!$H$13:$FJ$13,"&lt;="&amp;$AI$120,'Sch A. Input'!$H$13:$FJ$13,"&gt;"&amp;$Y$120))</f>
        <v>0</v>
      </c>
      <c r="AD205" s="266">
        <f t="shared" si="95"/>
        <v>0</v>
      </c>
      <c r="AE205" s="234">
        <f t="shared" si="96"/>
        <v>0</v>
      </c>
      <c r="AF205" s="234">
        <f t="shared" si="97"/>
        <v>0</v>
      </c>
      <c r="AG205" s="293">
        <f t="shared" si="98"/>
        <v>0</v>
      </c>
      <c r="AH205" s="294">
        <f t="shared" si="99"/>
        <v>0</v>
      </c>
      <c r="AI205" s="289">
        <f t="shared" si="100"/>
        <v>0</v>
      </c>
      <c r="AK205" s="267">
        <f t="shared" si="101"/>
        <v>0</v>
      </c>
      <c r="AL205" s="234">
        <f>IF(AK205=0,0,SUMIFS('Sch A. Input'!$H96:$FJ96,'Sch A. Input'!$H$14:$FJ$14,"Recurring",'Sch A. Input'!$H$13:$FJ$13,"&lt;="&amp;$L$11,'Sch A. Input'!$H$13:$FJ$13,"&lt;="&amp;$AS$120,'Sch A. Input'!$H$13:$FJ$13,"&gt;"&amp;$AI$120))</f>
        <v>0</v>
      </c>
      <c r="AM205" s="234">
        <f>IF(AK205=0,0,SUMIFS('Sch A. Input'!$H96:$FJ96,'Sch A. Input'!$H$14:$FJ$14,"One-time",'Sch A. Input'!$H$13:$FJ$13,"&lt;="&amp;L$11,'Sch A. Input'!$H$13:$FJ$13,"&lt;="&amp;$AS$120,'Sch A. Input'!$H$13:$FJ$13,"&gt;"&amp;$AI$120))</f>
        <v>0</v>
      </c>
      <c r="AN205" s="266">
        <f t="shared" si="102"/>
        <v>0</v>
      </c>
      <c r="AO205" s="234">
        <f t="shared" si="103"/>
        <v>0</v>
      </c>
      <c r="AP205" s="234">
        <f t="shared" si="104"/>
        <v>0</v>
      </c>
      <c r="AQ205" s="293">
        <f t="shared" si="105"/>
        <v>0</v>
      </c>
      <c r="AR205" s="294">
        <f t="shared" si="106"/>
        <v>0</v>
      </c>
      <c r="AS205" s="289">
        <f t="shared" si="107"/>
        <v>0</v>
      </c>
      <c r="AT205" s="291"/>
      <c r="AY205" s="295"/>
      <c r="AZ205" s="295"/>
      <c r="CB205"/>
      <c r="CC205"/>
      <c r="CD205"/>
      <c r="CE205"/>
      <c r="CF205"/>
      <c r="CG205"/>
      <c r="CH205"/>
      <c r="CI205"/>
      <c r="CJ205"/>
      <c r="CK205"/>
      <c r="CL205"/>
      <c r="CM205"/>
      <c r="CN205"/>
      <c r="CO205"/>
      <c r="CP205"/>
      <c r="CQ205"/>
      <c r="CR205"/>
      <c r="CS205"/>
      <c r="CT205"/>
      <c r="CU205"/>
      <c r="CV205"/>
      <c r="CW205"/>
      <c r="CX205"/>
    </row>
    <row r="206" spans="2:102" s="283" customFormat="1" x14ac:dyDescent="0.25">
      <c r="B206" s="284" t="str">
        <f t="shared" si="108"/>
        <v/>
      </c>
      <c r="C206" s="292" t="str">
        <f t="shared" si="108"/>
        <v/>
      </c>
      <c r="D206" s="286" t="str">
        <f t="shared" si="108"/>
        <v/>
      </c>
      <c r="E206" s="286">
        <f t="shared" si="108"/>
        <v>43548</v>
      </c>
      <c r="F206" s="286">
        <f t="shared" si="108"/>
        <v>0</v>
      </c>
      <c r="G206" s="98">
        <f t="shared" si="80"/>
        <v>0</v>
      </c>
      <c r="H206" s="234">
        <f>IF(G206=0,0,SUMIFS('Sch A. Input'!$H97:$FJ97,'Sch A. Input'!$H$14:$FJ$14,"Recurring",'Sch A. Input'!$H$13:$FJ$13,"&lt;="&amp;$O$120,'Sch A. Input'!$H$13:$FJ$13,"&lt;="&amp;$L$11))</f>
        <v>0</v>
      </c>
      <c r="I206" s="234">
        <f>IF(G206=0,0,SUMIFS('Sch A. Input'!$H97:$FJ97,'Sch A. Input'!$H$14:$FJ$14,"One-time",'Sch A. Input'!$H$13:$FJ$13,"&lt;="&amp;$O$120,'Sch A. Input'!$H$13:$FJ$13,"&lt;="&amp;$L$11))</f>
        <v>0</v>
      </c>
      <c r="J206" s="266">
        <f t="shared" si="81"/>
        <v>0</v>
      </c>
      <c r="K206" s="234">
        <f t="shared" si="82"/>
        <v>0</v>
      </c>
      <c r="L206" s="234">
        <f t="shared" si="83"/>
        <v>0</v>
      </c>
      <c r="M206" s="293">
        <f t="shared" si="84"/>
        <v>0</v>
      </c>
      <c r="N206" s="294">
        <f t="shared" si="85"/>
        <v>0</v>
      </c>
      <c r="O206" s="289">
        <f t="shared" si="86"/>
        <v>0</v>
      </c>
      <c r="Q206" s="267">
        <f t="shared" si="87"/>
        <v>0</v>
      </c>
      <c r="R206" s="234">
        <f>IF(Q206=0,0,SUMIFS('Sch A. Input'!$H97:$FJ97,'Sch A. Input'!$H$14:$FJ$14,"Recurring",'Sch A. Input'!$H$13:$FJ$13,"&lt;="&amp;$L$11,'Sch A. Input'!$H$13:$FJ$13,"&lt;="&amp;$Y$120,'Sch A. Input'!$H$13:$FJ$13,"&gt;"&amp;$O$120))</f>
        <v>0</v>
      </c>
      <c r="S206" s="234">
        <f>IF(Q206=0,0,SUMIFS('Sch A. Input'!$H97:$FJ97,'Sch A. Input'!$H$14:$FJ$14,"One-time",'Sch A. Input'!$H$13:$FJ$13,"&lt;="&amp;$L$11,'Sch A. Input'!$H$13:$FJ$13,"&lt;="&amp;$Y$120,'Sch A. Input'!$H$13:$FJ$13,"&gt;"&amp;$O$120))</f>
        <v>0</v>
      </c>
      <c r="T206" s="266">
        <f t="shared" si="88"/>
        <v>0</v>
      </c>
      <c r="U206" s="234">
        <f t="shared" si="89"/>
        <v>0</v>
      </c>
      <c r="V206" s="234">
        <f t="shared" si="90"/>
        <v>0</v>
      </c>
      <c r="W206" s="293">
        <f t="shared" si="91"/>
        <v>0</v>
      </c>
      <c r="X206" s="294">
        <f t="shared" si="92"/>
        <v>0</v>
      </c>
      <c r="Y206" s="289">
        <f t="shared" si="93"/>
        <v>0</v>
      </c>
      <c r="Z206" s="290"/>
      <c r="AA206" s="267">
        <f t="shared" si="94"/>
        <v>0</v>
      </c>
      <c r="AB206" s="234">
        <f>IF(AA206=0,0,SUMIFS('Sch A. Input'!$H97:$FJ97,'Sch A. Input'!$H$14:$FJ$14,"Recurring",'Sch A. Input'!$H$13:$FJ$13,"&lt;="&amp;$L$11,'Sch A. Input'!$H$13:$FJ$13,"&lt;="&amp;$AI$120,'Sch A. Input'!$H$13:$FJ$13,"&gt;"&amp;$Y$120))</f>
        <v>0</v>
      </c>
      <c r="AC206" s="234">
        <f>IF(AA206=0,0,SUMIFS('Sch A. Input'!$H97:$FJ97,'Sch A. Input'!$H$14:$FJ$14,"One-time",'Sch A. Input'!$H$13:$FJ$13,"&lt;="&amp;$L$11,'Sch A. Input'!$H$13:$FJ$13,"&lt;="&amp;$AI$120,'Sch A. Input'!$H$13:$FJ$13,"&gt;"&amp;$Y$120))</f>
        <v>0</v>
      </c>
      <c r="AD206" s="266">
        <f t="shared" si="95"/>
        <v>0</v>
      </c>
      <c r="AE206" s="234">
        <f t="shared" si="96"/>
        <v>0</v>
      </c>
      <c r="AF206" s="234">
        <f t="shared" si="97"/>
        <v>0</v>
      </c>
      <c r="AG206" s="293">
        <f t="shared" si="98"/>
        <v>0</v>
      </c>
      <c r="AH206" s="294">
        <f t="shared" si="99"/>
        <v>0</v>
      </c>
      <c r="AI206" s="289">
        <f t="shared" si="100"/>
        <v>0</v>
      </c>
      <c r="AK206" s="267">
        <f t="shared" si="101"/>
        <v>0</v>
      </c>
      <c r="AL206" s="234">
        <f>IF(AK206=0,0,SUMIFS('Sch A. Input'!$H97:$FJ97,'Sch A. Input'!$H$14:$FJ$14,"Recurring",'Sch A. Input'!$H$13:$FJ$13,"&lt;="&amp;$L$11,'Sch A. Input'!$H$13:$FJ$13,"&lt;="&amp;$AS$120,'Sch A. Input'!$H$13:$FJ$13,"&gt;"&amp;$AI$120))</f>
        <v>0</v>
      </c>
      <c r="AM206" s="234">
        <f>IF(AK206=0,0,SUMIFS('Sch A. Input'!$H97:$FJ97,'Sch A. Input'!$H$14:$FJ$14,"One-time",'Sch A. Input'!$H$13:$FJ$13,"&lt;="&amp;L$11,'Sch A. Input'!$H$13:$FJ$13,"&lt;="&amp;$AS$120,'Sch A. Input'!$H$13:$FJ$13,"&gt;"&amp;$AI$120))</f>
        <v>0</v>
      </c>
      <c r="AN206" s="266">
        <f t="shared" si="102"/>
        <v>0</v>
      </c>
      <c r="AO206" s="234">
        <f t="shared" si="103"/>
        <v>0</v>
      </c>
      <c r="AP206" s="234">
        <f t="shared" si="104"/>
        <v>0</v>
      </c>
      <c r="AQ206" s="293">
        <f t="shared" si="105"/>
        <v>0</v>
      </c>
      <c r="AR206" s="294">
        <f t="shared" si="106"/>
        <v>0</v>
      </c>
      <c r="AS206" s="289">
        <f t="shared" si="107"/>
        <v>0</v>
      </c>
      <c r="AT206" s="291"/>
      <c r="AY206" s="295"/>
      <c r="AZ206" s="295"/>
      <c r="CB206"/>
      <c r="CC206"/>
      <c r="CD206"/>
      <c r="CE206"/>
      <c r="CF206"/>
      <c r="CG206"/>
      <c r="CH206"/>
      <c r="CI206"/>
      <c r="CJ206"/>
      <c r="CK206"/>
      <c r="CL206"/>
      <c r="CM206"/>
      <c r="CN206"/>
      <c r="CO206"/>
      <c r="CP206"/>
      <c r="CQ206"/>
      <c r="CR206"/>
      <c r="CS206"/>
      <c r="CT206"/>
      <c r="CU206"/>
      <c r="CV206"/>
      <c r="CW206"/>
      <c r="CX206"/>
    </row>
    <row r="207" spans="2:102" s="283" customFormat="1" x14ac:dyDescent="0.25">
      <c r="B207" s="284" t="str">
        <f t="shared" si="108"/>
        <v/>
      </c>
      <c r="C207" s="292" t="str">
        <f t="shared" si="108"/>
        <v/>
      </c>
      <c r="D207" s="286" t="str">
        <f t="shared" si="108"/>
        <v/>
      </c>
      <c r="E207" s="286">
        <f t="shared" si="108"/>
        <v>43548</v>
      </c>
      <c r="F207" s="286">
        <f t="shared" si="108"/>
        <v>0</v>
      </c>
      <c r="G207" s="98">
        <f t="shared" si="80"/>
        <v>0</v>
      </c>
      <c r="H207" s="234">
        <f>IF(G207=0,0,SUMIFS('Sch A. Input'!$H98:$FJ98,'Sch A. Input'!$H$14:$FJ$14,"Recurring",'Sch A. Input'!$H$13:$FJ$13,"&lt;="&amp;$O$120,'Sch A. Input'!$H$13:$FJ$13,"&lt;="&amp;$L$11))</f>
        <v>0</v>
      </c>
      <c r="I207" s="234">
        <f>IF(G207=0,0,SUMIFS('Sch A. Input'!$H98:$FJ98,'Sch A. Input'!$H$14:$FJ$14,"One-time",'Sch A. Input'!$H$13:$FJ$13,"&lt;="&amp;$O$120,'Sch A. Input'!$H$13:$FJ$13,"&lt;="&amp;$L$11))</f>
        <v>0</v>
      </c>
      <c r="J207" s="266">
        <f t="shared" si="81"/>
        <v>0</v>
      </c>
      <c r="K207" s="234">
        <f t="shared" si="82"/>
        <v>0</v>
      </c>
      <c r="L207" s="234">
        <f t="shared" si="83"/>
        <v>0</v>
      </c>
      <c r="M207" s="293">
        <f t="shared" si="84"/>
        <v>0</v>
      </c>
      <c r="N207" s="294">
        <f t="shared" si="85"/>
        <v>0</v>
      </c>
      <c r="O207" s="289">
        <f t="shared" si="86"/>
        <v>0</v>
      </c>
      <c r="Q207" s="267">
        <f t="shared" si="87"/>
        <v>0</v>
      </c>
      <c r="R207" s="234">
        <f>IF(Q207=0,0,SUMIFS('Sch A. Input'!$H98:$FJ98,'Sch A. Input'!$H$14:$FJ$14,"Recurring",'Sch A. Input'!$H$13:$FJ$13,"&lt;="&amp;$L$11,'Sch A. Input'!$H$13:$FJ$13,"&lt;="&amp;$Y$120,'Sch A. Input'!$H$13:$FJ$13,"&gt;"&amp;$O$120))</f>
        <v>0</v>
      </c>
      <c r="S207" s="234">
        <f>IF(Q207=0,0,SUMIFS('Sch A. Input'!$H98:$FJ98,'Sch A. Input'!$H$14:$FJ$14,"One-time",'Sch A. Input'!$H$13:$FJ$13,"&lt;="&amp;$L$11,'Sch A. Input'!$H$13:$FJ$13,"&lt;="&amp;$Y$120,'Sch A. Input'!$H$13:$FJ$13,"&gt;"&amp;$O$120))</f>
        <v>0</v>
      </c>
      <c r="T207" s="266">
        <f t="shared" si="88"/>
        <v>0</v>
      </c>
      <c r="U207" s="234">
        <f t="shared" si="89"/>
        <v>0</v>
      </c>
      <c r="V207" s="234">
        <f t="shared" si="90"/>
        <v>0</v>
      </c>
      <c r="W207" s="293">
        <f t="shared" si="91"/>
        <v>0</v>
      </c>
      <c r="X207" s="294">
        <f t="shared" si="92"/>
        <v>0</v>
      </c>
      <c r="Y207" s="289">
        <f t="shared" si="93"/>
        <v>0</v>
      </c>
      <c r="Z207" s="290"/>
      <c r="AA207" s="267">
        <f t="shared" si="94"/>
        <v>0</v>
      </c>
      <c r="AB207" s="234">
        <f>IF(AA207=0,0,SUMIFS('Sch A. Input'!$H98:$FJ98,'Sch A. Input'!$H$14:$FJ$14,"Recurring",'Sch A. Input'!$H$13:$FJ$13,"&lt;="&amp;$L$11,'Sch A. Input'!$H$13:$FJ$13,"&lt;="&amp;$AI$120,'Sch A. Input'!$H$13:$FJ$13,"&gt;"&amp;$Y$120))</f>
        <v>0</v>
      </c>
      <c r="AC207" s="234">
        <f>IF(AA207=0,0,SUMIFS('Sch A. Input'!$H98:$FJ98,'Sch A. Input'!$H$14:$FJ$14,"One-time",'Sch A. Input'!$H$13:$FJ$13,"&lt;="&amp;$L$11,'Sch A. Input'!$H$13:$FJ$13,"&lt;="&amp;$AI$120,'Sch A. Input'!$H$13:$FJ$13,"&gt;"&amp;$Y$120))</f>
        <v>0</v>
      </c>
      <c r="AD207" s="266">
        <f t="shared" si="95"/>
        <v>0</v>
      </c>
      <c r="AE207" s="234">
        <f t="shared" si="96"/>
        <v>0</v>
      </c>
      <c r="AF207" s="234">
        <f t="shared" si="97"/>
        <v>0</v>
      </c>
      <c r="AG207" s="293">
        <f t="shared" si="98"/>
        <v>0</v>
      </c>
      <c r="AH207" s="294">
        <f t="shared" si="99"/>
        <v>0</v>
      </c>
      <c r="AI207" s="289">
        <f t="shared" si="100"/>
        <v>0</v>
      </c>
      <c r="AK207" s="267">
        <f t="shared" si="101"/>
        <v>0</v>
      </c>
      <c r="AL207" s="234">
        <f>IF(AK207=0,0,SUMIFS('Sch A. Input'!$H98:$FJ98,'Sch A. Input'!$H$14:$FJ$14,"Recurring",'Sch A. Input'!$H$13:$FJ$13,"&lt;="&amp;$L$11,'Sch A. Input'!$H$13:$FJ$13,"&lt;="&amp;$AS$120,'Sch A. Input'!$H$13:$FJ$13,"&gt;"&amp;$AI$120))</f>
        <v>0</v>
      </c>
      <c r="AM207" s="234">
        <f>IF(AK207=0,0,SUMIFS('Sch A. Input'!$H98:$FJ98,'Sch A. Input'!$H$14:$FJ$14,"One-time",'Sch A. Input'!$H$13:$FJ$13,"&lt;="&amp;L$11,'Sch A. Input'!$H$13:$FJ$13,"&lt;="&amp;$AS$120,'Sch A. Input'!$H$13:$FJ$13,"&gt;"&amp;$AI$120))</f>
        <v>0</v>
      </c>
      <c r="AN207" s="266">
        <f t="shared" si="102"/>
        <v>0</v>
      </c>
      <c r="AO207" s="234">
        <f t="shared" si="103"/>
        <v>0</v>
      </c>
      <c r="AP207" s="234">
        <f t="shared" si="104"/>
        <v>0</v>
      </c>
      <c r="AQ207" s="293">
        <f t="shared" si="105"/>
        <v>0</v>
      </c>
      <c r="AR207" s="294">
        <f t="shared" si="106"/>
        <v>0</v>
      </c>
      <c r="AS207" s="289">
        <f t="shared" si="107"/>
        <v>0</v>
      </c>
      <c r="AT207" s="291"/>
      <c r="AY207" s="295"/>
      <c r="AZ207" s="295"/>
      <c r="CB207"/>
      <c r="CC207"/>
      <c r="CD207"/>
      <c r="CE207"/>
      <c r="CF207"/>
      <c r="CG207"/>
      <c r="CH207"/>
      <c r="CI207"/>
      <c r="CJ207"/>
      <c r="CK207"/>
      <c r="CL207"/>
      <c r="CM207"/>
      <c r="CN207"/>
      <c r="CO207"/>
      <c r="CP207"/>
      <c r="CQ207"/>
      <c r="CR207"/>
      <c r="CS207"/>
      <c r="CT207"/>
      <c r="CU207"/>
      <c r="CV207"/>
      <c r="CW207"/>
      <c r="CX207"/>
    </row>
    <row r="208" spans="2:102" s="283" customFormat="1" x14ac:dyDescent="0.25">
      <c r="B208" s="284" t="str">
        <f t="shared" si="108"/>
        <v/>
      </c>
      <c r="C208" s="292" t="str">
        <f t="shared" si="108"/>
        <v/>
      </c>
      <c r="D208" s="286" t="str">
        <f t="shared" si="108"/>
        <v/>
      </c>
      <c r="E208" s="286">
        <f t="shared" si="108"/>
        <v>43548</v>
      </c>
      <c r="F208" s="286">
        <f t="shared" si="108"/>
        <v>0</v>
      </c>
      <c r="G208" s="98">
        <f t="shared" si="80"/>
        <v>0</v>
      </c>
      <c r="H208" s="234">
        <f>IF(G208=0,0,SUMIFS('Sch A. Input'!$H99:$FJ99,'Sch A. Input'!$H$14:$FJ$14,"Recurring",'Sch A. Input'!$H$13:$FJ$13,"&lt;="&amp;$O$120,'Sch A. Input'!$H$13:$FJ$13,"&lt;="&amp;$L$11))</f>
        <v>0</v>
      </c>
      <c r="I208" s="234">
        <f>IF(G208=0,0,SUMIFS('Sch A. Input'!$H99:$FJ99,'Sch A. Input'!$H$14:$FJ$14,"One-time",'Sch A. Input'!$H$13:$FJ$13,"&lt;="&amp;$O$120,'Sch A. Input'!$H$13:$FJ$13,"&lt;="&amp;$L$11))</f>
        <v>0</v>
      </c>
      <c r="J208" s="266">
        <f t="shared" si="81"/>
        <v>0</v>
      </c>
      <c r="K208" s="234">
        <f t="shared" si="82"/>
        <v>0</v>
      </c>
      <c r="L208" s="234">
        <f t="shared" si="83"/>
        <v>0</v>
      </c>
      <c r="M208" s="293">
        <f t="shared" si="84"/>
        <v>0</v>
      </c>
      <c r="N208" s="294">
        <f t="shared" si="85"/>
        <v>0</v>
      </c>
      <c r="O208" s="289">
        <f t="shared" si="86"/>
        <v>0</v>
      </c>
      <c r="Q208" s="267">
        <f t="shared" si="87"/>
        <v>0</v>
      </c>
      <c r="R208" s="234">
        <f>IF(Q208=0,0,SUMIFS('Sch A. Input'!$H99:$FJ99,'Sch A. Input'!$H$14:$FJ$14,"Recurring",'Sch A. Input'!$H$13:$FJ$13,"&lt;="&amp;$L$11,'Sch A. Input'!$H$13:$FJ$13,"&lt;="&amp;$Y$120,'Sch A. Input'!$H$13:$FJ$13,"&gt;"&amp;$O$120))</f>
        <v>0</v>
      </c>
      <c r="S208" s="234">
        <f>IF(Q208=0,0,SUMIFS('Sch A. Input'!$H99:$FJ99,'Sch A. Input'!$H$14:$FJ$14,"One-time",'Sch A. Input'!$H$13:$FJ$13,"&lt;="&amp;$L$11,'Sch A. Input'!$H$13:$FJ$13,"&lt;="&amp;$Y$120,'Sch A. Input'!$H$13:$FJ$13,"&gt;"&amp;$O$120))</f>
        <v>0</v>
      </c>
      <c r="T208" s="266">
        <f t="shared" si="88"/>
        <v>0</v>
      </c>
      <c r="U208" s="234">
        <f t="shared" si="89"/>
        <v>0</v>
      </c>
      <c r="V208" s="234">
        <f t="shared" si="90"/>
        <v>0</v>
      </c>
      <c r="W208" s="293">
        <f t="shared" si="91"/>
        <v>0</v>
      </c>
      <c r="X208" s="294">
        <f t="shared" si="92"/>
        <v>0</v>
      </c>
      <c r="Y208" s="289">
        <f t="shared" si="93"/>
        <v>0</v>
      </c>
      <c r="Z208" s="290"/>
      <c r="AA208" s="267">
        <f t="shared" si="94"/>
        <v>0</v>
      </c>
      <c r="AB208" s="234">
        <f>IF(AA208=0,0,SUMIFS('Sch A. Input'!$H99:$FJ99,'Sch A. Input'!$H$14:$FJ$14,"Recurring",'Sch A. Input'!$H$13:$FJ$13,"&lt;="&amp;$L$11,'Sch A. Input'!$H$13:$FJ$13,"&lt;="&amp;$AI$120,'Sch A. Input'!$H$13:$FJ$13,"&gt;"&amp;$Y$120))</f>
        <v>0</v>
      </c>
      <c r="AC208" s="234">
        <f>IF(AA208=0,0,SUMIFS('Sch A. Input'!$H99:$FJ99,'Sch A. Input'!$H$14:$FJ$14,"One-time",'Sch A. Input'!$H$13:$FJ$13,"&lt;="&amp;$L$11,'Sch A. Input'!$H$13:$FJ$13,"&lt;="&amp;$AI$120,'Sch A. Input'!$H$13:$FJ$13,"&gt;"&amp;$Y$120))</f>
        <v>0</v>
      </c>
      <c r="AD208" s="266">
        <f t="shared" si="95"/>
        <v>0</v>
      </c>
      <c r="AE208" s="234">
        <f t="shared" si="96"/>
        <v>0</v>
      </c>
      <c r="AF208" s="234">
        <f t="shared" si="97"/>
        <v>0</v>
      </c>
      <c r="AG208" s="293">
        <f t="shared" si="98"/>
        <v>0</v>
      </c>
      <c r="AH208" s="294">
        <f t="shared" si="99"/>
        <v>0</v>
      </c>
      <c r="AI208" s="289">
        <f t="shared" si="100"/>
        <v>0</v>
      </c>
      <c r="AK208" s="267">
        <f t="shared" si="101"/>
        <v>0</v>
      </c>
      <c r="AL208" s="234">
        <f>IF(AK208=0,0,SUMIFS('Sch A. Input'!$H99:$FJ99,'Sch A. Input'!$H$14:$FJ$14,"Recurring",'Sch A. Input'!$H$13:$FJ$13,"&lt;="&amp;$L$11,'Sch A. Input'!$H$13:$FJ$13,"&lt;="&amp;$AS$120,'Sch A. Input'!$H$13:$FJ$13,"&gt;"&amp;$AI$120))</f>
        <v>0</v>
      </c>
      <c r="AM208" s="234">
        <f>IF(AK208=0,0,SUMIFS('Sch A. Input'!$H99:$FJ99,'Sch A. Input'!$H$14:$FJ$14,"One-time",'Sch A. Input'!$H$13:$FJ$13,"&lt;="&amp;L$11,'Sch A. Input'!$H$13:$FJ$13,"&lt;="&amp;$AS$120,'Sch A. Input'!$H$13:$FJ$13,"&gt;"&amp;$AI$120))</f>
        <v>0</v>
      </c>
      <c r="AN208" s="266">
        <f t="shared" si="102"/>
        <v>0</v>
      </c>
      <c r="AO208" s="234">
        <f t="shared" si="103"/>
        <v>0</v>
      </c>
      <c r="AP208" s="234">
        <f t="shared" si="104"/>
        <v>0</v>
      </c>
      <c r="AQ208" s="293">
        <f t="shared" si="105"/>
        <v>0</v>
      </c>
      <c r="AR208" s="294">
        <f t="shared" si="106"/>
        <v>0</v>
      </c>
      <c r="AS208" s="289">
        <f t="shared" si="107"/>
        <v>0</v>
      </c>
      <c r="AT208" s="291"/>
      <c r="AY208" s="295"/>
      <c r="AZ208" s="295"/>
      <c r="CB208"/>
      <c r="CC208"/>
      <c r="CD208"/>
      <c r="CE208"/>
      <c r="CF208"/>
      <c r="CG208"/>
      <c r="CH208"/>
      <c r="CI208"/>
      <c r="CJ208"/>
      <c r="CK208"/>
      <c r="CL208"/>
      <c r="CM208"/>
      <c r="CN208"/>
      <c r="CO208"/>
      <c r="CP208"/>
      <c r="CQ208"/>
      <c r="CR208"/>
      <c r="CS208"/>
      <c r="CT208"/>
      <c r="CU208"/>
      <c r="CV208"/>
      <c r="CW208"/>
      <c r="CX208"/>
    </row>
    <row r="209" spans="2:102" s="283" customFormat="1" x14ac:dyDescent="0.25">
      <c r="B209" s="284" t="str">
        <f t="shared" si="108"/>
        <v/>
      </c>
      <c r="C209" s="292" t="str">
        <f t="shared" si="108"/>
        <v/>
      </c>
      <c r="D209" s="286" t="str">
        <f t="shared" si="108"/>
        <v/>
      </c>
      <c r="E209" s="286">
        <f t="shared" si="108"/>
        <v>43548</v>
      </c>
      <c r="F209" s="286">
        <f t="shared" si="108"/>
        <v>0</v>
      </c>
      <c r="G209" s="98">
        <f t="shared" si="80"/>
        <v>0</v>
      </c>
      <c r="H209" s="234">
        <f>IF(G209=0,0,SUMIFS('Sch A. Input'!$H100:$FJ100,'Sch A. Input'!$H$14:$FJ$14,"Recurring",'Sch A. Input'!$H$13:$FJ$13,"&lt;="&amp;$O$120,'Sch A. Input'!$H$13:$FJ$13,"&lt;="&amp;$L$11))</f>
        <v>0</v>
      </c>
      <c r="I209" s="234">
        <f>IF(G209=0,0,SUMIFS('Sch A. Input'!$H100:$FJ100,'Sch A. Input'!$H$14:$FJ$14,"One-time",'Sch A. Input'!$H$13:$FJ$13,"&lt;="&amp;$O$120,'Sch A. Input'!$H$13:$FJ$13,"&lt;="&amp;$L$11))</f>
        <v>0</v>
      </c>
      <c r="J209" s="266">
        <f t="shared" si="81"/>
        <v>0</v>
      </c>
      <c r="K209" s="234">
        <f t="shared" si="82"/>
        <v>0</v>
      </c>
      <c r="L209" s="234">
        <f t="shared" si="83"/>
        <v>0</v>
      </c>
      <c r="M209" s="293">
        <f t="shared" si="84"/>
        <v>0</v>
      </c>
      <c r="N209" s="294">
        <f t="shared" si="85"/>
        <v>0</v>
      </c>
      <c r="O209" s="289">
        <f t="shared" si="86"/>
        <v>0</v>
      </c>
      <c r="Q209" s="267">
        <f t="shared" si="87"/>
        <v>0</v>
      </c>
      <c r="R209" s="234">
        <f>IF(Q209=0,0,SUMIFS('Sch A. Input'!$H100:$FJ100,'Sch A. Input'!$H$14:$FJ$14,"Recurring",'Sch A. Input'!$H$13:$FJ$13,"&lt;="&amp;$L$11,'Sch A. Input'!$H$13:$FJ$13,"&lt;="&amp;$Y$120,'Sch A. Input'!$H$13:$FJ$13,"&gt;"&amp;$O$120))</f>
        <v>0</v>
      </c>
      <c r="S209" s="234">
        <f>IF(Q209=0,0,SUMIFS('Sch A. Input'!$H100:$FJ100,'Sch A. Input'!$H$14:$FJ$14,"One-time",'Sch A. Input'!$H$13:$FJ$13,"&lt;="&amp;$L$11,'Sch A. Input'!$H$13:$FJ$13,"&lt;="&amp;$Y$120,'Sch A. Input'!$H$13:$FJ$13,"&gt;"&amp;$O$120))</f>
        <v>0</v>
      </c>
      <c r="T209" s="266">
        <f t="shared" si="88"/>
        <v>0</v>
      </c>
      <c r="U209" s="234">
        <f t="shared" si="89"/>
        <v>0</v>
      </c>
      <c r="V209" s="234">
        <f t="shared" si="90"/>
        <v>0</v>
      </c>
      <c r="W209" s="293">
        <f t="shared" si="91"/>
        <v>0</v>
      </c>
      <c r="X209" s="294">
        <f t="shared" si="92"/>
        <v>0</v>
      </c>
      <c r="Y209" s="289">
        <f t="shared" si="93"/>
        <v>0</v>
      </c>
      <c r="Z209" s="290"/>
      <c r="AA209" s="267">
        <f t="shared" si="94"/>
        <v>0</v>
      </c>
      <c r="AB209" s="234">
        <f>IF(AA209=0,0,SUMIFS('Sch A. Input'!$H100:$FJ100,'Sch A. Input'!$H$14:$FJ$14,"Recurring",'Sch A. Input'!$H$13:$FJ$13,"&lt;="&amp;$L$11,'Sch A. Input'!$H$13:$FJ$13,"&lt;="&amp;$AI$120,'Sch A. Input'!$H$13:$FJ$13,"&gt;"&amp;$Y$120))</f>
        <v>0</v>
      </c>
      <c r="AC209" s="234">
        <f>IF(AA209=0,0,SUMIFS('Sch A. Input'!$H100:$FJ100,'Sch A. Input'!$H$14:$FJ$14,"One-time",'Sch A. Input'!$H$13:$FJ$13,"&lt;="&amp;$L$11,'Sch A. Input'!$H$13:$FJ$13,"&lt;="&amp;$AI$120,'Sch A. Input'!$H$13:$FJ$13,"&gt;"&amp;$Y$120))</f>
        <v>0</v>
      </c>
      <c r="AD209" s="266">
        <f t="shared" si="95"/>
        <v>0</v>
      </c>
      <c r="AE209" s="234">
        <f t="shared" si="96"/>
        <v>0</v>
      </c>
      <c r="AF209" s="234">
        <f t="shared" si="97"/>
        <v>0</v>
      </c>
      <c r="AG209" s="293">
        <f t="shared" si="98"/>
        <v>0</v>
      </c>
      <c r="AH209" s="294">
        <f t="shared" si="99"/>
        <v>0</v>
      </c>
      <c r="AI209" s="289">
        <f t="shared" si="100"/>
        <v>0</v>
      </c>
      <c r="AK209" s="267">
        <f t="shared" si="101"/>
        <v>0</v>
      </c>
      <c r="AL209" s="234">
        <f>IF(AK209=0,0,SUMIFS('Sch A. Input'!$H100:$FJ100,'Sch A. Input'!$H$14:$FJ$14,"Recurring",'Sch A. Input'!$H$13:$FJ$13,"&lt;="&amp;$L$11,'Sch A. Input'!$H$13:$FJ$13,"&lt;="&amp;$AS$120,'Sch A. Input'!$H$13:$FJ$13,"&gt;"&amp;$AI$120))</f>
        <v>0</v>
      </c>
      <c r="AM209" s="234">
        <f>IF(AK209=0,0,SUMIFS('Sch A. Input'!$H100:$FJ100,'Sch A. Input'!$H$14:$FJ$14,"One-time",'Sch A. Input'!$H$13:$FJ$13,"&lt;="&amp;L$11,'Sch A. Input'!$H$13:$FJ$13,"&lt;="&amp;$AS$120,'Sch A. Input'!$H$13:$FJ$13,"&gt;"&amp;$AI$120))</f>
        <v>0</v>
      </c>
      <c r="AN209" s="266">
        <f t="shared" si="102"/>
        <v>0</v>
      </c>
      <c r="AO209" s="234">
        <f t="shared" si="103"/>
        <v>0</v>
      </c>
      <c r="AP209" s="234">
        <f t="shared" si="104"/>
        <v>0</v>
      </c>
      <c r="AQ209" s="293">
        <f t="shared" si="105"/>
        <v>0</v>
      </c>
      <c r="AR209" s="294">
        <f t="shared" si="106"/>
        <v>0</v>
      </c>
      <c r="AS209" s="289">
        <f t="shared" si="107"/>
        <v>0</v>
      </c>
      <c r="AT209" s="291"/>
      <c r="AY209" s="295"/>
      <c r="AZ209" s="295"/>
      <c r="CB209"/>
      <c r="CC209"/>
      <c r="CD209"/>
      <c r="CE209"/>
      <c r="CF209"/>
      <c r="CG209"/>
      <c r="CH209"/>
      <c r="CI209"/>
      <c r="CJ209"/>
      <c r="CK209"/>
      <c r="CL209"/>
      <c r="CM209"/>
      <c r="CN209"/>
      <c r="CO209"/>
      <c r="CP209"/>
      <c r="CQ209"/>
      <c r="CR209"/>
      <c r="CS209"/>
      <c r="CT209"/>
      <c r="CU209"/>
      <c r="CV209"/>
      <c r="CW209"/>
      <c r="CX209"/>
    </row>
    <row r="210" spans="2:102" s="283" customFormat="1" x14ac:dyDescent="0.25">
      <c r="B210" s="284" t="str">
        <f t="shared" si="108"/>
        <v/>
      </c>
      <c r="C210" s="292" t="str">
        <f t="shared" si="108"/>
        <v/>
      </c>
      <c r="D210" s="286" t="str">
        <f t="shared" si="108"/>
        <v/>
      </c>
      <c r="E210" s="286">
        <f t="shared" si="108"/>
        <v>43548</v>
      </c>
      <c r="F210" s="286">
        <f t="shared" si="108"/>
        <v>0</v>
      </c>
      <c r="G210" s="98">
        <f t="shared" si="80"/>
        <v>0</v>
      </c>
      <c r="H210" s="234">
        <f>IF(G210=0,0,SUMIFS('Sch A. Input'!$H101:$FJ101,'Sch A. Input'!$H$14:$FJ$14,"Recurring",'Sch A. Input'!$H$13:$FJ$13,"&lt;="&amp;$O$120,'Sch A. Input'!$H$13:$FJ$13,"&lt;="&amp;$L$11))</f>
        <v>0</v>
      </c>
      <c r="I210" s="234">
        <f>IF(G210=0,0,SUMIFS('Sch A. Input'!$H101:$FJ101,'Sch A. Input'!$H$14:$FJ$14,"One-time",'Sch A. Input'!$H$13:$FJ$13,"&lt;="&amp;$O$120,'Sch A. Input'!$H$13:$FJ$13,"&lt;="&amp;$L$11))</f>
        <v>0</v>
      </c>
      <c r="J210" s="266">
        <f t="shared" si="81"/>
        <v>0</v>
      </c>
      <c r="K210" s="234">
        <f t="shared" si="82"/>
        <v>0</v>
      </c>
      <c r="L210" s="234">
        <f t="shared" si="83"/>
        <v>0</v>
      </c>
      <c r="M210" s="293">
        <f t="shared" si="84"/>
        <v>0</v>
      </c>
      <c r="N210" s="294">
        <f t="shared" si="85"/>
        <v>0</v>
      </c>
      <c r="O210" s="289">
        <f t="shared" si="86"/>
        <v>0</v>
      </c>
      <c r="Q210" s="267">
        <f t="shared" si="87"/>
        <v>0</v>
      </c>
      <c r="R210" s="234">
        <f>IF(Q210=0,0,SUMIFS('Sch A. Input'!$H101:$FJ101,'Sch A. Input'!$H$14:$FJ$14,"Recurring",'Sch A. Input'!$H$13:$FJ$13,"&lt;="&amp;$L$11,'Sch A. Input'!$H$13:$FJ$13,"&lt;="&amp;$Y$120,'Sch A. Input'!$H$13:$FJ$13,"&gt;"&amp;$O$120))</f>
        <v>0</v>
      </c>
      <c r="S210" s="234">
        <f>IF(Q210=0,0,SUMIFS('Sch A. Input'!$H101:$FJ101,'Sch A. Input'!$H$14:$FJ$14,"One-time",'Sch A. Input'!$H$13:$FJ$13,"&lt;="&amp;$L$11,'Sch A. Input'!$H$13:$FJ$13,"&lt;="&amp;$Y$120,'Sch A. Input'!$H$13:$FJ$13,"&gt;"&amp;$O$120))</f>
        <v>0</v>
      </c>
      <c r="T210" s="266">
        <f t="shared" si="88"/>
        <v>0</v>
      </c>
      <c r="U210" s="234">
        <f t="shared" si="89"/>
        <v>0</v>
      </c>
      <c r="V210" s="234">
        <f t="shared" si="90"/>
        <v>0</v>
      </c>
      <c r="W210" s="293">
        <f t="shared" si="91"/>
        <v>0</v>
      </c>
      <c r="X210" s="294">
        <f t="shared" si="92"/>
        <v>0</v>
      </c>
      <c r="Y210" s="289">
        <f t="shared" si="93"/>
        <v>0</v>
      </c>
      <c r="Z210" s="290"/>
      <c r="AA210" s="267">
        <f t="shared" si="94"/>
        <v>0</v>
      </c>
      <c r="AB210" s="234">
        <f>IF(AA210=0,0,SUMIFS('Sch A. Input'!$H101:$FJ101,'Sch A. Input'!$H$14:$FJ$14,"Recurring",'Sch A. Input'!$H$13:$FJ$13,"&lt;="&amp;$L$11,'Sch A. Input'!$H$13:$FJ$13,"&lt;="&amp;$AI$120,'Sch A. Input'!$H$13:$FJ$13,"&gt;"&amp;$Y$120))</f>
        <v>0</v>
      </c>
      <c r="AC210" s="234">
        <f>IF(AA210=0,0,SUMIFS('Sch A. Input'!$H101:$FJ101,'Sch A. Input'!$H$14:$FJ$14,"One-time",'Sch A. Input'!$H$13:$FJ$13,"&lt;="&amp;$L$11,'Sch A. Input'!$H$13:$FJ$13,"&lt;="&amp;$AI$120,'Sch A. Input'!$H$13:$FJ$13,"&gt;"&amp;$Y$120))</f>
        <v>0</v>
      </c>
      <c r="AD210" s="266">
        <f t="shared" si="95"/>
        <v>0</v>
      </c>
      <c r="AE210" s="234">
        <f t="shared" si="96"/>
        <v>0</v>
      </c>
      <c r="AF210" s="234">
        <f t="shared" si="97"/>
        <v>0</v>
      </c>
      <c r="AG210" s="293">
        <f t="shared" si="98"/>
        <v>0</v>
      </c>
      <c r="AH210" s="294">
        <f t="shared" si="99"/>
        <v>0</v>
      </c>
      <c r="AI210" s="289">
        <f t="shared" si="100"/>
        <v>0</v>
      </c>
      <c r="AK210" s="267">
        <f t="shared" si="101"/>
        <v>0</v>
      </c>
      <c r="AL210" s="234">
        <f>IF(AK210=0,0,SUMIFS('Sch A. Input'!$H101:$FJ101,'Sch A. Input'!$H$14:$FJ$14,"Recurring",'Sch A. Input'!$H$13:$FJ$13,"&lt;="&amp;$L$11,'Sch A. Input'!$H$13:$FJ$13,"&lt;="&amp;$AS$120,'Sch A. Input'!$H$13:$FJ$13,"&gt;"&amp;$AI$120))</f>
        <v>0</v>
      </c>
      <c r="AM210" s="234">
        <f>IF(AK210=0,0,SUMIFS('Sch A. Input'!$H101:$FJ101,'Sch A. Input'!$H$14:$FJ$14,"One-time",'Sch A. Input'!$H$13:$FJ$13,"&lt;="&amp;L$11,'Sch A. Input'!$H$13:$FJ$13,"&lt;="&amp;$AS$120,'Sch A. Input'!$H$13:$FJ$13,"&gt;"&amp;$AI$120))</f>
        <v>0</v>
      </c>
      <c r="AN210" s="266">
        <f t="shared" si="102"/>
        <v>0</v>
      </c>
      <c r="AO210" s="234">
        <f t="shared" si="103"/>
        <v>0</v>
      </c>
      <c r="AP210" s="234">
        <f t="shared" si="104"/>
        <v>0</v>
      </c>
      <c r="AQ210" s="293">
        <f t="shared" si="105"/>
        <v>0</v>
      </c>
      <c r="AR210" s="294">
        <f t="shared" si="106"/>
        <v>0</v>
      </c>
      <c r="AS210" s="289">
        <f t="shared" si="107"/>
        <v>0</v>
      </c>
      <c r="AT210" s="291"/>
      <c r="AY210" s="295"/>
      <c r="AZ210" s="295"/>
      <c r="CB210"/>
      <c r="CC210"/>
      <c r="CD210"/>
      <c r="CE210"/>
      <c r="CF210"/>
      <c r="CG210"/>
      <c r="CH210"/>
      <c r="CI210"/>
      <c r="CJ210"/>
      <c r="CK210"/>
      <c r="CL210"/>
      <c r="CM210"/>
      <c r="CN210"/>
      <c r="CO210"/>
      <c r="CP210"/>
      <c r="CQ210"/>
      <c r="CR210"/>
      <c r="CS210"/>
      <c r="CT210"/>
      <c r="CU210"/>
      <c r="CV210"/>
      <c r="CW210"/>
      <c r="CX210"/>
    </row>
    <row r="211" spans="2:102" s="283" customFormat="1" x14ac:dyDescent="0.25">
      <c r="B211" s="284" t="str">
        <f t="shared" si="108"/>
        <v/>
      </c>
      <c r="C211" s="292" t="str">
        <f t="shared" si="108"/>
        <v/>
      </c>
      <c r="D211" s="286" t="str">
        <f t="shared" si="108"/>
        <v/>
      </c>
      <c r="E211" s="286">
        <f t="shared" si="108"/>
        <v>43548</v>
      </c>
      <c r="F211" s="286">
        <f t="shared" si="108"/>
        <v>0</v>
      </c>
      <c r="G211" s="98">
        <f t="shared" si="80"/>
        <v>0</v>
      </c>
      <c r="H211" s="234">
        <f>IF(G211=0,0,SUMIFS('Sch A. Input'!$H102:$FJ102,'Sch A. Input'!$H$14:$FJ$14,"Recurring",'Sch A. Input'!$H$13:$FJ$13,"&lt;="&amp;$O$120,'Sch A. Input'!$H$13:$FJ$13,"&lt;="&amp;$L$11))</f>
        <v>0</v>
      </c>
      <c r="I211" s="234">
        <f>IF(G211=0,0,SUMIFS('Sch A. Input'!$H102:$FJ102,'Sch A. Input'!$H$14:$FJ$14,"One-time",'Sch A. Input'!$H$13:$FJ$13,"&lt;="&amp;$O$120,'Sch A. Input'!$H$13:$FJ$13,"&lt;="&amp;$L$11))</f>
        <v>0</v>
      </c>
      <c r="J211" s="266">
        <f t="shared" si="81"/>
        <v>0</v>
      </c>
      <c r="K211" s="234">
        <f t="shared" si="82"/>
        <v>0</v>
      </c>
      <c r="L211" s="234">
        <f t="shared" si="83"/>
        <v>0</v>
      </c>
      <c r="M211" s="293">
        <f t="shared" si="84"/>
        <v>0</v>
      </c>
      <c r="N211" s="294">
        <f t="shared" si="85"/>
        <v>0</v>
      </c>
      <c r="O211" s="289">
        <f t="shared" si="86"/>
        <v>0</v>
      </c>
      <c r="Q211" s="267">
        <f t="shared" si="87"/>
        <v>0</v>
      </c>
      <c r="R211" s="234">
        <f>IF(Q211=0,0,SUMIFS('Sch A. Input'!$H102:$FJ102,'Sch A. Input'!$H$14:$FJ$14,"Recurring",'Sch A. Input'!$H$13:$FJ$13,"&lt;="&amp;$L$11,'Sch A. Input'!$H$13:$FJ$13,"&lt;="&amp;$Y$120,'Sch A. Input'!$H$13:$FJ$13,"&gt;"&amp;$O$120))</f>
        <v>0</v>
      </c>
      <c r="S211" s="234">
        <f>IF(Q211=0,0,SUMIFS('Sch A. Input'!$H102:$FJ102,'Sch A. Input'!$H$14:$FJ$14,"One-time",'Sch A. Input'!$H$13:$FJ$13,"&lt;="&amp;$L$11,'Sch A. Input'!$H$13:$FJ$13,"&lt;="&amp;$Y$120,'Sch A. Input'!$H$13:$FJ$13,"&gt;"&amp;$O$120))</f>
        <v>0</v>
      </c>
      <c r="T211" s="266">
        <f t="shared" si="88"/>
        <v>0</v>
      </c>
      <c r="U211" s="234">
        <f t="shared" si="89"/>
        <v>0</v>
      </c>
      <c r="V211" s="234">
        <f t="shared" si="90"/>
        <v>0</v>
      </c>
      <c r="W211" s="293">
        <f t="shared" si="91"/>
        <v>0</v>
      </c>
      <c r="X211" s="294">
        <f t="shared" si="92"/>
        <v>0</v>
      </c>
      <c r="Y211" s="289">
        <f t="shared" si="93"/>
        <v>0</v>
      </c>
      <c r="Z211" s="290"/>
      <c r="AA211" s="267">
        <f t="shared" si="94"/>
        <v>0</v>
      </c>
      <c r="AB211" s="234">
        <f>IF(AA211=0,0,SUMIFS('Sch A. Input'!$H102:$FJ102,'Sch A. Input'!$H$14:$FJ$14,"Recurring",'Sch A. Input'!$H$13:$FJ$13,"&lt;="&amp;$L$11,'Sch A. Input'!$H$13:$FJ$13,"&lt;="&amp;$AI$120,'Sch A. Input'!$H$13:$FJ$13,"&gt;"&amp;$Y$120))</f>
        <v>0</v>
      </c>
      <c r="AC211" s="234">
        <f>IF(AA211=0,0,SUMIFS('Sch A. Input'!$H102:$FJ102,'Sch A. Input'!$H$14:$FJ$14,"One-time",'Sch A. Input'!$H$13:$FJ$13,"&lt;="&amp;$L$11,'Sch A. Input'!$H$13:$FJ$13,"&lt;="&amp;$AI$120,'Sch A. Input'!$H$13:$FJ$13,"&gt;"&amp;$Y$120))</f>
        <v>0</v>
      </c>
      <c r="AD211" s="266">
        <f t="shared" si="95"/>
        <v>0</v>
      </c>
      <c r="AE211" s="234">
        <f t="shared" si="96"/>
        <v>0</v>
      </c>
      <c r="AF211" s="234">
        <f t="shared" si="97"/>
        <v>0</v>
      </c>
      <c r="AG211" s="293">
        <f t="shared" si="98"/>
        <v>0</v>
      </c>
      <c r="AH211" s="294">
        <f t="shared" si="99"/>
        <v>0</v>
      </c>
      <c r="AI211" s="289">
        <f t="shared" si="100"/>
        <v>0</v>
      </c>
      <c r="AK211" s="267">
        <f t="shared" si="101"/>
        <v>0</v>
      </c>
      <c r="AL211" s="234">
        <f>IF(AK211=0,0,SUMIFS('Sch A. Input'!$H102:$FJ102,'Sch A. Input'!$H$14:$FJ$14,"Recurring",'Sch A. Input'!$H$13:$FJ$13,"&lt;="&amp;$L$11,'Sch A. Input'!$H$13:$FJ$13,"&lt;="&amp;$AS$120,'Sch A. Input'!$H$13:$FJ$13,"&gt;"&amp;$AI$120))</f>
        <v>0</v>
      </c>
      <c r="AM211" s="234">
        <f>IF(AK211=0,0,SUMIFS('Sch A. Input'!$H102:$FJ102,'Sch A. Input'!$H$14:$FJ$14,"One-time",'Sch A. Input'!$H$13:$FJ$13,"&lt;="&amp;L$11,'Sch A. Input'!$H$13:$FJ$13,"&lt;="&amp;$AS$120,'Sch A. Input'!$H$13:$FJ$13,"&gt;"&amp;$AI$120))</f>
        <v>0</v>
      </c>
      <c r="AN211" s="266">
        <f t="shared" si="102"/>
        <v>0</v>
      </c>
      <c r="AO211" s="234">
        <f t="shared" si="103"/>
        <v>0</v>
      </c>
      <c r="AP211" s="234">
        <f t="shared" si="104"/>
        <v>0</v>
      </c>
      <c r="AQ211" s="293">
        <f t="shared" si="105"/>
        <v>0</v>
      </c>
      <c r="AR211" s="294">
        <f t="shared" si="106"/>
        <v>0</v>
      </c>
      <c r="AS211" s="289">
        <f t="shared" si="107"/>
        <v>0</v>
      </c>
      <c r="AT211" s="291"/>
      <c r="AY211" s="295"/>
      <c r="AZ211" s="295"/>
      <c r="CB211"/>
      <c r="CC211"/>
      <c r="CD211"/>
      <c r="CE211"/>
      <c r="CF211"/>
      <c r="CG211"/>
      <c r="CH211"/>
      <c r="CI211"/>
      <c r="CJ211"/>
      <c r="CK211"/>
      <c r="CL211"/>
      <c r="CM211"/>
      <c r="CN211"/>
      <c r="CO211"/>
      <c r="CP211"/>
      <c r="CQ211"/>
      <c r="CR211"/>
      <c r="CS211"/>
      <c r="CT211"/>
      <c r="CU211"/>
      <c r="CV211"/>
      <c r="CW211"/>
      <c r="CX211"/>
    </row>
    <row r="212" spans="2:102" s="283" customFormat="1" x14ac:dyDescent="0.25">
      <c r="B212" s="284" t="str">
        <f t="shared" si="108"/>
        <v/>
      </c>
      <c r="C212" s="292" t="str">
        <f t="shared" si="108"/>
        <v/>
      </c>
      <c r="D212" s="286" t="str">
        <f t="shared" si="108"/>
        <v/>
      </c>
      <c r="E212" s="286">
        <f t="shared" si="108"/>
        <v>43548</v>
      </c>
      <c r="F212" s="286">
        <f t="shared" si="108"/>
        <v>0</v>
      </c>
      <c r="G212" s="98">
        <f t="shared" si="80"/>
        <v>0</v>
      </c>
      <c r="H212" s="234">
        <f>IF(G212=0,0,SUMIFS('Sch A. Input'!$H103:$FJ103,'Sch A. Input'!$H$14:$FJ$14,"Recurring",'Sch A. Input'!$H$13:$FJ$13,"&lt;="&amp;$O$120,'Sch A. Input'!$H$13:$FJ$13,"&lt;="&amp;$L$11))</f>
        <v>0</v>
      </c>
      <c r="I212" s="234">
        <f>IF(G212=0,0,SUMIFS('Sch A. Input'!$H103:$FJ103,'Sch A. Input'!$H$14:$FJ$14,"One-time",'Sch A. Input'!$H$13:$FJ$13,"&lt;="&amp;$O$120,'Sch A. Input'!$H$13:$FJ$13,"&lt;="&amp;$L$11))</f>
        <v>0</v>
      </c>
      <c r="J212" s="266">
        <f t="shared" si="81"/>
        <v>0</v>
      </c>
      <c r="K212" s="234">
        <f t="shared" si="82"/>
        <v>0</v>
      </c>
      <c r="L212" s="234">
        <f t="shared" si="83"/>
        <v>0</v>
      </c>
      <c r="M212" s="293">
        <f t="shared" si="84"/>
        <v>0</v>
      </c>
      <c r="N212" s="294">
        <f t="shared" si="85"/>
        <v>0</v>
      </c>
      <c r="O212" s="289">
        <f t="shared" si="86"/>
        <v>0</v>
      </c>
      <c r="Q212" s="267">
        <f t="shared" si="87"/>
        <v>0</v>
      </c>
      <c r="R212" s="234">
        <f>IF(Q212=0,0,SUMIFS('Sch A. Input'!$H103:$FJ103,'Sch A. Input'!$H$14:$FJ$14,"Recurring",'Sch A. Input'!$H$13:$FJ$13,"&lt;="&amp;$L$11,'Sch A. Input'!$H$13:$FJ$13,"&lt;="&amp;$Y$120,'Sch A. Input'!$H$13:$FJ$13,"&gt;"&amp;$O$120))</f>
        <v>0</v>
      </c>
      <c r="S212" s="234">
        <f>IF(Q212=0,0,SUMIFS('Sch A. Input'!$H103:$FJ103,'Sch A. Input'!$H$14:$FJ$14,"One-time",'Sch A. Input'!$H$13:$FJ$13,"&lt;="&amp;$L$11,'Sch A. Input'!$H$13:$FJ$13,"&lt;="&amp;$Y$120,'Sch A. Input'!$H$13:$FJ$13,"&gt;"&amp;$O$120))</f>
        <v>0</v>
      </c>
      <c r="T212" s="266">
        <f t="shared" si="88"/>
        <v>0</v>
      </c>
      <c r="U212" s="234">
        <f t="shared" si="89"/>
        <v>0</v>
      </c>
      <c r="V212" s="234">
        <f t="shared" si="90"/>
        <v>0</v>
      </c>
      <c r="W212" s="293">
        <f t="shared" si="91"/>
        <v>0</v>
      </c>
      <c r="X212" s="294">
        <f t="shared" si="92"/>
        <v>0</v>
      </c>
      <c r="Y212" s="289">
        <f t="shared" si="93"/>
        <v>0</v>
      </c>
      <c r="Z212" s="290"/>
      <c r="AA212" s="267">
        <f t="shared" si="94"/>
        <v>0</v>
      </c>
      <c r="AB212" s="234">
        <f>IF(AA212=0,0,SUMIFS('Sch A. Input'!$H103:$FJ103,'Sch A. Input'!$H$14:$FJ$14,"Recurring",'Sch A. Input'!$H$13:$FJ$13,"&lt;="&amp;$L$11,'Sch A. Input'!$H$13:$FJ$13,"&lt;="&amp;$AI$120,'Sch A. Input'!$H$13:$FJ$13,"&gt;"&amp;$Y$120))</f>
        <v>0</v>
      </c>
      <c r="AC212" s="234">
        <f>IF(AA212=0,0,SUMIFS('Sch A. Input'!$H103:$FJ103,'Sch A. Input'!$H$14:$FJ$14,"One-time",'Sch A. Input'!$H$13:$FJ$13,"&lt;="&amp;$L$11,'Sch A. Input'!$H$13:$FJ$13,"&lt;="&amp;$AI$120,'Sch A. Input'!$H$13:$FJ$13,"&gt;"&amp;$Y$120))</f>
        <v>0</v>
      </c>
      <c r="AD212" s="266">
        <f t="shared" si="95"/>
        <v>0</v>
      </c>
      <c r="AE212" s="234">
        <f t="shared" si="96"/>
        <v>0</v>
      </c>
      <c r="AF212" s="234">
        <f t="shared" si="97"/>
        <v>0</v>
      </c>
      <c r="AG212" s="293">
        <f t="shared" si="98"/>
        <v>0</v>
      </c>
      <c r="AH212" s="294">
        <f t="shared" si="99"/>
        <v>0</v>
      </c>
      <c r="AI212" s="289">
        <f t="shared" si="100"/>
        <v>0</v>
      </c>
      <c r="AK212" s="267">
        <f t="shared" si="101"/>
        <v>0</v>
      </c>
      <c r="AL212" s="234">
        <f>IF(AK212=0,0,SUMIFS('Sch A. Input'!$H103:$FJ103,'Sch A. Input'!$H$14:$FJ$14,"Recurring",'Sch A. Input'!$H$13:$FJ$13,"&lt;="&amp;$L$11,'Sch A. Input'!$H$13:$FJ$13,"&lt;="&amp;$AS$120,'Sch A. Input'!$H$13:$FJ$13,"&gt;"&amp;$AI$120))</f>
        <v>0</v>
      </c>
      <c r="AM212" s="234">
        <f>IF(AK212=0,0,SUMIFS('Sch A. Input'!$H103:$FJ103,'Sch A. Input'!$H$14:$FJ$14,"One-time",'Sch A. Input'!$H$13:$FJ$13,"&lt;="&amp;L$11,'Sch A. Input'!$H$13:$FJ$13,"&lt;="&amp;$AS$120,'Sch A. Input'!$H$13:$FJ$13,"&gt;"&amp;$AI$120))</f>
        <v>0</v>
      </c>
      <c r="AN212" s="266">
        <f t="shared" si="102"/>
        <v>0</v>
      </c>
      <c r="AO212" s="234">
        <f t="shared" si="103"/>
        <v>0</v>
      </c>
      <c r="AP212" s="234">
        <f t="shared" si="104"/>
        <v>0</v>
      </c>
      <c r="AQ212" s="293">
        <f t="shared" si="105"/>
        <v>0</v>
      </c>
      <c r="AR212" s="294">
        <f t="shared" si="106"/>
        <v>0</v>
      </c>
      <c r="AS212" s="289">
        <f t="shared" si="107"/>
        <v>0</v>
      </c>
      <c r="AT212" s="291"/>
      <c r="AY212" s="295"/>
      <c r="AZ212" s="295"/>
      <c r="CB212"/>
      <c r="CC212"/>
      <c r="CD212"/>
      <c r="CE212"/>
      <c r="CF212"/>
      <c r="CG212"/>
      <c r="CH212"/>
      <c r="CI212"/>
      <c r="CJ212"/>
      <c r="CK212"/>
      <c r="CL212"/>
      <c r="CM212"/>
      <c r="CN212"/>
      <c r="CO212"/>
      <c r="CP212"/>
      <c r="CQ212"/>
      <c r="CR212"/>
      <c r="CS212"/>
      <c r="CT212"/>
      <c r="CU212"/>
      <c r="CV212"/>
      <c r="CW212"/>
      <c r="CX212"/>
    </row>
    <row r="213" spans="2:102" s="283" customFormat="1" x14ac:dyDescent="0.25">
      <c r="B213" s="284" t="str">
        <f t="shared" si="108"/>
        <v/>
      </c>
      <c r="C213" s="292" t="str">
        <f t="shared" si="108"/>
        <v/>
      </c>
      <c r="D213" s="286" t="str">
        <f t="shared" si="108"/>
        <v/>
      </c>
      <c r="E213" s="286">
        <f t="shared" si="108"/>
        <v>43548</v>
      </c>
      <c r="F213" s="286">
        <f t="shared" si="108"/>
        <v>0</v>
      </c>
      <c r="G213" s="98">
        <f t="shared" si="80"/>
        <v>0</v>
      </c>
      <c r="H213" s="234">
        <f>IF(G213=0,0,SUMIFS('Sch A. Input'!$H104:$FJ104,'Sch A. Input'!$H$14:$FJ$14,"Recurring",'Sch A. Input'!$H$13:$FJ$13,"&lt;="&amp;$O$120,'Sch A. Input'!$H$13:$FJ$13,"&lt;="&amp;$L$11))</f>
        <v>0</v>
      </c>
      <c r="I213" s="234">
        <f>IF(G213=0,0,SUMIFS('Sch A. Input'!$H104:$FJ104,'Sch A. Input'!$H$14:$FJ$14,"One-time",'Sch A. Input'!$H$13:$FJ$13,"&lt;="&amp;$O$120,'Sch A. Input'!$H$13:$FJ$13,"&lt;="&amp;$L$11))</f>
        <v>0</v>
      </c>
      <c r="J213" s="266">
        <f t="shared" si="81"/>
        <v>0</v>
      </c>
      <c r="K213" s="234">
        <f t="shared" si="82"/>
        <v>0</v>
      </c>
      <c r="L213" s="234">
        <f t="shared" si="83"/>
        <v>0</v>
      </c>
      <c r="M213" s="293">
        <f t="shared" si="84"/>
        <v>0</v>
      </c>
      <c r="N213" s="294">
        <f t="shared" si="85"/>
        <v>0</v>
      </c>
      <c r="O213" s="289">
        <f t="shared" si="86"/>
        <v>0</v>
      </c>
      <c r="Q213" s="267">
        <f t="shared" si="87"/>
        <v>0</v>
      </c>
      <c r="R213" s="234">
        <f>IF(Q213=0,0,SUMIFS('Sch A. Input'!$H104:$FJ104,'Sch A. Input'!$H$14:$FJ$14,"Recurring",'Sch A. Input'!$H$13:$FJ$13,"&lt;="&amp;$L$11,'Sch A. Input'!$H$13:$FJ$13,"&lt;="&amp;$Y$120,'Sch A. Input'!$H$13:$FJ$13,"&gt;"&amp;$O$120))</f>
        <v>0</v>
      </c>
      <c r="S213" s="234">
        <f>IF(Q213=0,0,SUMIFS('Sch A. Input'!$H104:$FJ104,'Sch A. Input'!$H$14:$FJ$14,"One-time",'Sch A. Input'!$H$13:$FJ$13,"&lt;="&amp;$L$11,'Sch A. Input'!$H$13:$FJ$13,"&lt;="&amp;$Y$120,'Sch A. Input'!$H$13:$FJ$13,"&gt;"&amp;$O$120))</f>
        <v>0</v>
      </c>
      <c r="T213" s="266">
        <f t="shared" si="88"/>
        <v>0</v>
      </c>
      <c r="U213" s="234">
        <f t="shared" si="89"/>
        <v>0</v>
      </c>
      <c r="V213" s="234">
        <f t="shared" si="90"/>
        <v>0</v>
      </c>
      <c r="W213" s="293">
        <f t="shared" si="91"/>
        <v>0</v>
      </c>
      <c r="X213" s="294">
        <f t="shared" si="92"/>
        <v>0</v>
      </c>
      <c r="Y213" s="289">
        <f t="shared" si="93"/>
        <v>0</v>
      </c>
      <c r="Z213" s="290"/>
      <c r="AA213" s="267">
        <f t="shared" si="94"/>
        <v>0</v>
      </c>
      <c r="AB213" s="234">
        <f>IF(AA213=0,0,SUMIFS('Sch A. Input'!$H104:$FJ104,'Sch A. Input'!$H$14:$FJ$14,"Recurring",'Sch A. Input'!$H$13:$FJ$13,"&lt;="&amp;$L$11,'Sch A. Input'!$H$13:$FJ$13,"&lt;="&amp;$AI$120,'Sch A. Input'!$H$13:$FJ$13,"&gt;"&amp;$Y$120))</f>
        <v>0</v>
      </c>
      <c r="AC213" s="234">
        <f>IF(AA213=0,0,SUMIFS('Sch A. Input'!$H104:$FJ104,'Sch A. Input'!$H$14:$FJ$14,"One-time",'Sch A. Input'!$H$13:$FJ$13,"&lt;="&amp;$L$11,'Sch A. Input'!$H$13:$FJ$13,"&lt;="&amp;$AI$120,'Sch A. Input'!$H$13:$FJ$13,"&gt;"&amp;$Y$120))</f>
        <v>0</v>
      </c>
      <c r="AD213" s="266">
        <f t="shared" si="95"/>
        <v>0</v>
      </c>
      <c r="AE213" s="234">
        <f t="shared" si="96"/>
        <v>0</v>
      </c>
      <c r="AF213" s="234">
        <f t="shared" si="97"/>
        <v>0</v>
      </c>
      <c r="AG213" s="293">
        <f t="shared" si="98"/>
        <v>0</v>
      </c>
      <c r="AH213" s="294">
        <f t="shared" si="99"/>
        <v>0</v>
      </c>
      <c r="AI213" s="289">
        <f t="shared" si="100"/>
        <v>0</v>
      </c>
      <c r="AK213" s="267">
        <f t="shared" si="101"/>
        <v>0</v>
      </c>
      <c r="AL213" s="234">
        <f>IF(AK213=0,0,SUMIFS('Sch A. Input'!$H104:$FJ104,'Sch A. Input'!$H$14:$FJ$14,"Recurring",'Sch A. Input'!$H$13:$FJ$13,"&lt;="&amp;$L$11,'Sch A. Input'!$H$13:$FJ$13,"&lt;="&amp;$AS$120,'Sch A. Input'!$H$13:$FJ$13,"&gt;"&amp;$AI$120))</f>
        <v>0</v>
      </c>
      <c r="AM213" s="234">
        <f>IF(AK213=0,0,SUMIFS('Sch A. Input'!$H104:$FJ104,'Sch A. Input'!$H$14:$FJ$14,"One-time",'Sch A. Input'!$H$13:$FJ$13,"&lt;="&amp;L$11,'Sch A. Input'!$H$13:$FJ$13,"&lt;="&amp;$AS$120,'Sch A. Input'!$H$13:$FJ$13,"&gt;"&amp;$AI$120))</f>
        <v>0</v>
      </c>
      <c r="AN213" s="266">
        <f t="shared" si="102"/>
        <v>0</v>
      </c>
      <c r="AO213" s="234">
        <f t="shared" si="103"/>
        <v>0</v>
      </c>
      <c r="AP213" s="234">
        <f t="shared" si="104"/>
        <v>0</v>
      </c>
      <c r="AQ213" s="293">
        <f t="shared" si="105"/>
        <v>0</v>
      </c>
      <c r="AR213" s="294">
        <f t="shared" si="106"/>
        <v>0</v>
      </c>
      <c r="AS213" s="289">
        <f t="shared" si="107"/>
        <v>0</v>
      </c>
      <c r="AT213" s="291"/>
      <c r="AY213" s="295"/>
      <c r="AZ213" s="295"/>
      <c r="CB213"/>
      <c r="CC213"/>
      <c r="CD213"/>
      <c r="CE213"/>
      <c r="CF213"/>
      <c r="CG213"/>
      <c r="CH213"/>
      <c r="CI213"/>
      <c r="CJ213"/>
      <c r="CK213"/>
      <c r="CL213"/>
      <c r="CM213"/>
      <c r="CN213"/>
      <c r="CO213"/>
      <c r="CP213"/>
      <c r="CQ213"/>
      <c r="CR213"/>
      <c r="CS213"/>
      <c r="CT213"/>
      <c r="CU213"/>
      <c r="CV213"/>
      <c r="CW213"/>
      <c r="CX213"/>
    </row>
    <row r="214" spans="2:102" s="283" customFormat="1" x14ac:dyDescent="0.25">
      <c r="B214" s="284" t="str">
        <f t="shared" si="108"/>
        <v/>
      </c>
      <c r="C214" s="292" t="str">
        <f t="shared" si="108"/>
        <v/>
      </c>
      <c r="D214" s="286" t="str">
        <f t="shared" si="108"/>
        <v/>
      </c>
      <c r="E214" s="286">
        <f t="shared" si="108"/>
        <v>43548</v>
      </c>
      <c r="F214" s="286">
        <f t="shared" si="108"/>
        <v>0</v>
      </c>
      <c r="G214" s="98">
        <f t="shared" si="80"/>
        <v>0</v>
      </c>
      <c r="H214" s="234">
        <f>IF(G214=0,0,SUMIFS('Sch A. Input'!$H105:$FJ105,'Sch A. Input'!$H$14:$FJ$14,"Recurring",'Sch A. Input'!$H$13:$FJ$13,"&lt;="&amp;$O$120,'Sch A. Input'!$H$13:$FJ$13,"&lt;="&amp;$L$11))</f>
        <v>0</v>
      </c>
      <c r="I214" s="234">
        <f>IF(G214=0,0,SUMIFS('Sch A. Input'!$H105:$FJ105,'Sch A. Input'!$H$14:$FJ$14,"One-time",'Sch A. Input'!$H$13:$FJ$13,"&lt;="&amp;$O$120,'Sch A. Input'!$H$13:$FJ$13,"&lt;="&amp;$L$11))</f>
        <v>0</v>
      </c>
      <c r="J214" s="266">
        <f t="shared" si="81"/>
        <v>0</v>
      </c>
      <c r="K214" s="234">
        <f t="shared" si="82"/>
        <v>0</v>
      </c>
      <c r="L214" s="234">
        <f t="shared" si="83"/>
        <v>0</v>
      </c>
      <c r="M214" s="293">
        <f t="shared" si="84"/>
        <v>0</v>
      </c>
      <c r="N214" s="294">
        <f t="shared" si="85"/>
        <v>0</v>
      </c>
      <c r="O214" s="289">
        <f t="shared" si="86"/>
        <v>0</v>
      </c>
      <c r="Q214" s="267">
        <f t="shared" si="87"/>
        <v>0</v>
      </c>
      <c r="R214" s="234">
        <f>IF(Q214=0,0,SUMIFS('Sch A. Input'!$H105:$FJ105,'Sch A. Input'!$H$14:$FJ$14,"Recurring",'Sch A. Input'!$H$13:$FJ$13,"&lt;="&amp;$L$11,'Sch A. Input'!$H$13:$FJ$13,"&lt;="&amp;$Y$120,'Sch A. Input'!$H$13:$FJ$13,"&gt;"&amp;$O$120))</f>
        <v>0</v>
      </c>
      <c r="S214" s="234">
        <f>IF(Q214=0,0,SUMIFS('Sch A. Input'!$H105:$FJ105,'Sch A. Input'!$H$14:$FJ$14,"One-time",'Sch A. Input'!$H$13:$FJ$13,"&lt;="&amp;$L$11,'Sch A. Input'!$H$13:$FJ$13,"&lt;="&amp;$Y$120,'Sch A. Input'!$H$13:$FJ$13,"&gt;"&amp;$O$120))</f>
        <v>0</v>
      </c>
      <c r="T214" s="266">
        <f t="shared" si="88"/>
        <v>0</v>
      </c>
      <c r="U214" s="234">
        <f t="shared" si="89"/>
        <v>0</v>
      </c>
      <c r="V214" s="234">
        <f t="shared" si="90"/>
        <v>0</v>
      </c>
      <c r="W214" s="293">
        <f t="shared" si="91"/>
        <v>0</v>
      </c>
      <c r="X214" s="294">
        <f t="shared" si="92"/>
        <v>0</v>
      </c>
      <c r="Y214" s="289">
        <f t="shared" si="93"/>
        <v>0</v>
      </c>
      <c r="Z214" s="290"/>
      <c r="AA214" s="267">
        <f t="shared" si="94"/>
        <v>0</v>
      </c>
      <c r="AB214" s="234">
        <f>IF(AA214=0,0,SUMIFS('Sch A. Input'!$H105:$FJ105,'Sch A. Input'!$H$14:$FJ$14,"Recurring",'Sch A. Input'!$H$13:$FJ$13,"&lt;="&amp;$L$11,'Sch A. Input'!$H$13:$FJ$13,"&lt;="&amp;$AI$120,'Sch A. Input'!$H$13:$FJ$13,"&gt;"&amp;$Y$120))</f>
        <v>0</v>
      </c>
      <c r="AC214" s="234">
        <f>IF(AA214=0,0,SUMIFS('Sch A. Input'!$H105:$FJ105,'Sch A. Input'!$H$14:$FJ$14,"One-time",'Sch A. Input'!$H$13:$FJ$13,"&lt;="&amp;$L$11,'Sch A. Input'!$H$13:$FJ$13,"&lt;="&amp;$AI$120,'Sch A. Input'!$H$13:$FJ$13,"&gt;"&amp;$Y$120))</f>
        <v>0</v>
      </c>
      <c r="AD214" s="266">
        <f t="shared" si="95"/>
        <v>0</v>
      </c>
      <c r="AE214" s="234">
        <f t="shared" si="96"/>
        <v>0</v>
      </c>
      <c r="AF214" s="234">
        <f t="shared" si="97"/>
        <v>0</v>
      </c>
      <c r="AG214" s="293">
        <f t="shared" si="98"/>
        <v>0</v>
      </c>
      <c r="AH214" s="294">
        <f t="shared" si="99"/>
        <v>0</v>
      </c>
      <c r="AI214" s="289">
        <f t="shared" si="100"/>
        <v>0</v>
      </c>
      <c r="AK214" s="267">
        <f t="shared" si="101"/>
        <v>0</v>
      </c>
      <c r="AL214" s="234">
        <f>IF(AK214=0,0,SUMIFS('Sch A. Input'!$H105:$FJ105,'Sch A. Input'!$H$14:$FJ$14,"Recurring",'Sch A. Input'!$H$13:$FJ$13,"&lt;="&amp;$L$11,'Sch A. Input'!$H$13:$FJ$13,"&lt;="&amp;$AS$120,'Sch A. Input'!$H$13:$FJ$13,"&gt;"&amp;$AI$120))</f>
        <v>0</v>
      </c>
      <c r="AM214" s="234">
        <f>IF(AK214=0,0,SUMIFS('Sch A. Input'!$H105:$FJ105,'Sch A. Input'!$H$14:$FJ$14,"One-time",'Sch A. Input'!$H$13:$FJ$13,"&lt;="&amp;L$11,'Sch A. Input'!$H$13:$FJ$13,"&lt;="&amp;$AS$120,'Sch A. Input'!$H$13:$FJ$13,"&gt;"&amp;$AI$120))</f>
        <v>0</v>
      </c>
      <c r="AN214" s="266">
        <f t="shared" si="102"/>
        <v>0</v>
      </c>
      <c r="AO214" s="234">
        <f t="shared" si="103"/>
        <v>0</v>
      </c>
      <c r="AP214" s="234">
        <f t="shared" si="104"/>
        <v>0</v>
      </c>
      <c r="AQ214" s="293">
        <f t="shared" si="105"/>
        <v>0</v>
      </c>
      <c r="AR214" s="294">
        <f t="shared" si="106"/>
        <v>0</v>
      </c>
      <c r="AS214" s="289">
        <f t="shared" si="107"/>
        <v>0</v>
      </c>
      <c r="AT214" s="291"/>
      <c r="AY214" s="295"/>
      <c r="AZ214" s="295"/>
      <c r="CB214"/>
      <c r="CC214"/>
      <c r="CD214"/>
      <c r="CE214"/>
      <c r="CF214"/>
      <c r="CG214"/>
      <c r="CH214"/>
      <c r="CI214"/>
      <c r="CJ214"/>
      <c r="CK214"/>
      <c r="CL214"/>
      <c r="CM214"/>
      <c r="CN214"/>
      <c r="CO214"/>
      <c r="CP214"/>
      <c r="CQ214"/>
      <c r="CR214"/>
      <c r="CS214"/>
      <c r="CT214"/>
      <c r="CU214"/>
      <c r="CV214"/>
      <c r="CW214"/>
      <c r="CX214"/>
    </row>
    <row r="215" spans="2:102" s="283" customFormat="1" x14ac:dyDescent="0.25">
      <c r="B215" s="284" t="str">
        <f t="shared" si="108"/>
        <v/>
      </c>
      <c r="C215" s="292" t="str">
        <f t="shared" si="108"/>
        <v/>
      </c>
      <c r="D215" s="286" t="str">
        <f t="shared" si="108"/>
        <v/>
      </c>
      <c r="E215" s="286">
        <f t="shared" si="108"/>
        <v>43548</v>
      </c>
      <c r="F215" s="286">
        <f t="shared" si="108"/>
        <v>0</v>
      </c>
      <c r="G215" s="98">
        <f t="shared" si="80"/>
        <v>0</v>
      </c>
      <c r="H215" s="234">
        <f>IF(G215=0,0,SUMIFS('Sch A. Input'!$H106:$FJ106,'Sch A. Input'!$H$14:$FJ$14,"Recurring",'Sch A. Input'!$H$13:$FJ$13,"&lt;="&amp;$O$120,'Sch A. Input'!$H$13:$FJ$13,"&lt;="&amp;$L$11))</f>
        <v>0</v>
      </c>
      <c r="I215" s="234">
        <f>IF(G215=0,0,SUMIFS('Sch A. Input'!$H106:$FJ106,'Sch A. Input'!$H$14:$FJ$14,"One-time",'Sch A. Input'!$H$13:$FJ$13,"&lt;="&amp;$O$120,'Sch A. Input'!$H$13:$FJ$13,"&lt;="&amp;$L$11))</f>
        <v>0</v>
      </c>
      <c r="J215" s="266">
        <f t="shared" si="81"/>
        <v>0</v>
      </c>
      <c r="K215" s="234">
        <f t="shared" si="82"/>
        <v>0</v>
      </c>
      <c r="L215" s="234">
        <f t="shared" si="83"/>
        <v>0</v>
      </c>
      <c r="M215" s="293">
        <f t="shared" si="84"/>
        <v>0</v>
      </c>
      <c r="N215" s="294">
        <f t="shared" si="85"/>
        <v>0</v>
      </c>
      <c r="O215" s="289">
        <f t="shared" si="86"/>
        <v>0</v>
      </c>
      <c r="Q215" s="267">
        <f t="shared" si="87"/>
        <v>0</v>
      </c>
      <c r="R215" s="234">
        <f>IF(Q215=0,0,SUMIFS('Sch A. Input'!$H106:$FJ106,'Sch A. Input'!$H$14:$FJ$14,"Recurring",'Sch A. Input'!$H$13:$FJ$13,"&lt;="&amp;$L$11,'Sch A. Input'!$H$13:$FJ$13,"&lt;="&amp;$Y$120,'Sch A. Input'!$H$13:$FJ$13,"&gt;"&amp;$O$120))</f>
        <v>0</v>
      </c>
      <c r="S215" s="234">
        <f>IF(Q215=0,0,SUMIFS('Sch A. Input'!$H106:$FJ106,'Sch A. Input'!$H$14:$FJ$14,"One-time",'Sch A. Input'!$H$13:$FJ$13,"&lt;="&amp;$L$11,'Sch A. Input'!$H$13:$FJ$13,"&lt;="&amp;$Y$120,'Sch A. Input'!$H$13:$FJ$13,"&gt;"&amp;$O$120))</f>
        <v>0</v>
      </c>
      <c r="T215" s="266">
        <f t="shared" si="88"/>
        <v>0</v>
      </c>
      <c r="U215" s="234">
        <f t="shared" si="89"/>
        <v>0</v>
      </c>
      <c r="V215" s="234">
        <f t="shared" si="90"/>
        <v>0</v>
      </c>
      <c r="W215" s="293">
        <f t="shared" si="91"/>
        <v>0</v>
      </c>
      <c r="X215" s="294">
        <f t="shared" si="92"/>
        <v>0</v>
      </c>
      <c r="Y215" s="289">
        <f t="shared" si="93"/>
        <v>0</v>
      </c>
      <c r="Z215" s="290"/>
      <c r="AA215" s="267">
        <f t="shared" si="94"/>
        <v>0</v>
      </c>
      <c r="AB215" s="234">
        <f>IF(AA215=0,0,SUMIFS('Sch A. Input'!$H106:$FJ106,'Sch A. Input'!$H$14:$FJ$14,"Recurring",'Sch A. Input'!$H$13:$FJ$13,"&lt;="&amp;$L$11,'Sch A. Input'!$H$13:$FJ$13,"&lt;="&amp;$AI$120,'Sch A. Input'!$H$13:$FJ$13,"&gt;"&amp;$Y$120))</f>
        <v>0</v>
      </c>
      <c r="AC215" s="234">
        <f>IF(AA215=0,0,SUMIFS('Sch A. Input'!$H106:$FJ106,'Sch A. Input'!$H$14:$FJ$14,"One-time",'Sch A. Input'!$H$13:$FJ$13,"&lt;="&amp;$L$11,'Sch A. Input'!$H$13:$FJ$13,"&lt;="&amp;$AI$120,'Sch A. Input'!$H$13:$FJ$13,"&gt;"&amp;$Y$120))</f>
        <v>0</v>
      </c>
      <c r="AD215" s="266">
        <f t="shared" si="95"/>
        <v>0</v>
      </c>
      <c r="AE215" s="234">
        <f t="shared" si="96"/>
        <v>0</v>
      </c>
      <c r="AF215" s="234">
        <f t="shared" si="97"/>
        <v>0</v>
      </c>
      <c r="AG215" s="293">
        <f t="shared" si="98"/>
        <v>0</v>
      </c>
      <c r="AH215" s="294">
        <f t="shared" si="99"/>
        <v>0</v>
      </c>
      <c r="AI215" s="289">
        <f t="shared" si="100"/>
        <v>0</v>
      </c>
      <c r="AK215" s="267">
        <f t="shared" si="101"/>
        <v>0</v>
      </c>
      <c r="AL215" s="234">
        <f>IF(AK215=0,0,SUMIFS('Sch A. Input'!$H106:$FJ106,'Sch A. Input'!$H$14:$FJ$14,"Recurring",'Sch A. Input'!$H$13:$FJ$13,"&lt;="&amp;$L$11,'Sch A. Input'!$H$13:$FJ$13,"&lt;="&amp;$AS$120,'Sch A. Input'!$H$13:$FJ$13,"&gt;"&amp;$AI$120))</f>
        <v>0</v>
      </c>
      <c r="AM215" s="234">
        <f>IF(AK215=0,0,SUMIFS('Sch A. Input'!$H106:$FJ106,'Sch A. Input'!$H$14:$FJ$14,"One-time",'Sch A. Input'!$H$13:$FJ$13,"&lt;="&amp;L$11,'Sch A. Input'!$H$13:$FJ$13,"&lt;="&amp;$AS$120,'Sch A. Input'!$H$13:$FJ$13,"&gt;"&amp;$AI$120))</f>
        <v>0</v>
      </c>
      <c r="AN215" s="266">
        <f t="shared" si="102"/>
        <v>0</v>
      </c>
      <c r="AO215" s="234">
        <f t="shared" si="103"/>
        <v>0</v>
      </c>
      <c r="AP215" s="234">
        <f t="shared" si="104"/>
        <v>0</v>
      </c>
      <c r="AQ215" s="293">
        <f t="shared" si="105"/>
        <v>0</v>
      </c>
      <c r="AR215" s="294">
        <f t="shared" si="106"/>
        <v>0</v>
      </c>
      <c r="AS215" s="289">
        <f t="shared" si="107"/>
        <v>0</v>
      </c>
      <c r="AT215" s="291"/>
      <c r="AY215" s="295"/>
      <c r="AZ215" s="295"/>
      <c r="CB215"/>
      <c r="CC215"/>
      <c r="CD215"/>
      <c r="CE215"/>
      <c r="CF215"/>
      <c r="CG215"/>
      <c r="CH215"/>
      <c r="CI215"/>
      <c r="CJ215"/>
      <c r="CK215"/>
      <c r="CL215"/>
      <c r="CM215"/>
      <c r="CN215"/>
      <c r="CO215"/>
      <c r="CP215"/>
      <c r="CQ215"/>
      <c r="CR215"/>
      <c r="CS215"/>
      <c r="CT215"/>
      <c r="CU215"/>
      <c r="CV215"/>
      <c r="CW215"/>
      <c r="CX215"/>
    </row>
    <row r="216" spans="2:102" s="283" customFormat="1" x14ac:dyDescent="0.25">
      <c r="B216" s="284" t="str">
        <f t="shared" si="108"/>
        <v/>
      </c>
      <c r="C216" s="292" t="str">
        <f t="shared" si="108"/>
        <v/>
      </c>
      <c r="D216" s="286" t="str">
        <f t="shared" si="108"/>
        <v/>
      </c>
      <c r="E216" s="286">
        <f t="shared" si="108"/>
        <v>43548</v>
      </c>
      <c r="F216" s="286">
        <f t="shared" si="108"/>
        <v>0</v>
      </c>
      <c r="G216" s="98">
        <f t="shared" si="80"/>
        <v>0</v>
      </c>
      <c r="H216" s="234">
        <f>IF(G216=0,0,SUMIFS('Sch A. Input'!$H107:$FJ107,'Sch A. Input'!$H$14:$FJ$14,"Recurring",'Sch A. Input'!$H$13:$FJ$13,"&lt;="&amp;$O$120,'Sch A. Input'!$H$13:$FJ$13,"&lt;="&amp;$L$11))</f>
        <v>0</v>
      </c>
      <c r="I216" s="234">
        <f>IF(G216=0,0,SUMIFS('Sch A. Input'!$H107:$FJ107,'Sch A. Input'!$H$14:$FJ$14,"One-time",'Sch A. Input'!$H$13:$FJ$13,"&lt;="&amp;$O$120,'Sch A. Input'!$H$13:$FJ$13,"&lt;="&amp;$L$11))</f>
        <v>0</v>
      </c>
      <c r="J216" s="266">
        <f t="shared" si="81"/>
        <v>0</v>
      </c>
      <c r="K216" s="234">
        <f t="shared" si="82"/>
        <v>0</v>
      </c>
      <c r="L216" s="234">
        <f t="shared" si="83"/>
        <v>0</v>
      </c>
      <c r="M216" s="293">
        <f t="shared" si="84"/>
        <v>0</v>
      </c>
      <c r="N216" s="294">
        <f t="shared" si="85"/>
        <v>0</v>
      </c>
      <c r="O216" s="289">
        <f t="shared" si="86"/>
        <v>0</v>
      </c>
      <c r="Q216" s="267">
        <f t="shared" si="87"/>
        <v>0</v>
      </c>
      <c r="R216" s="234">
        <f>IF(Q216=0,0,SUMIFS('Sch A. Input'!$H107:$FJ107,'Sch A. Input'!$H$14:$FJ$14,"Recurring",'Sch A. Input'!$H$13:$FJ$13,"&lt;="&amp;$L$11,'Sch A. Input'!$H$13:$FJ$13,"&lt;="&amp;$Y$120,'Sch A. Input'!$H$13:$FJ$13,"&gt;"&amp;$O$120))</f>
        <v>0</v>
      </c>
      <c r="S216" s="234">
        <f>IF(Q216=0,0,SUMIFS('Sch A. Input'!$H107:$FJ107,'Sch A. Input'!$H$14:$FJ$14,"One-time",'Sch A. Input'!$H$13:$FJ$13,"&lt;="&amp;$L$11,'Sch A. Input'!$H$13:$FJ$13,"&lt;="&amp;$Y$120,'Sch A. Input'!$H$13:$FJ$13,"&gt;"&amp;$O$120))</f>
        <v>0</v>
      </c>
      <c r="T216" s="266">
        <f t="shared" si="88"/>
        <v>0</v>
      </c>
      <c r="U216" s="234">
        <f t="shared" si="89"/>
        <v>0</v>
      </c>
      <c r="V216" s="234">
        <f t="shared" si="90"/>
        <v>0</v>
      </c>
      <c r="W216" s="293">
        <f t="shared" si="91"/>
        <v>0</v>
      </c>
      <c r="X216" s="294">
        <f t="shared" si="92"/>
        <v>0</v>
      </c>
      <c r="Y216" s="289">
        <f t="shared" si="93"/>
        <v>0</v>
      </c>
      <c r="Z216" s="290"/>
      <c r="AA216" s="267">
        <f t="shared" si="94"/>
        <v>0</v>
      </c>
      <c r="AB216" s="234">
        <f>IF(AA216=0,0,SUMIFS('Sch A. Input'!$H107:$FJ107,'Sch A. Input'!$H$14:$FJ$14,"Recurring",'Sch A. Input'!$H$13:$FJ$13,"&lt;="&amp;$L$11,'Sch A. Input'!$H$13:$FJ$13,"&lt;="&amp;$AI$120,'Sch A. Input'!$H$13:$FJ$13,"&gt;"&amp;$Y$120))</f>
        <v>0</v>
      </c>
      <c r="AC216" s="234">
        <f>IF(AA216=0,0,SUMIFS('Sch A. Input'!$H107:$FJ107,'Sch A. Input'!$H$14:$FJ$14,"One-time",'Sch A. Input'!$H$13:$FJ$13,"&lt;="&amp;$L$11,'Sch A. Input'!$H$13:$FJ$13,"&lt;="&amp;$AI$120,'Sch A. Input'!$H$13:$FJ$13,"&gt;"&amp;$Y$120))</f>
        <v>0</v>
      </c>
      <c r="AD216" s="266">
        <f t="shared" si="95"/>
        <v>0</v>
      </c>
      <c r="AE216" s="234">
        <f t="shared" si="96"/>
        <v>0</v>
      </c>
      <c r="AF216" s="234">
        <f t="shared" si="97"/>
        <v>0</v>
      </c>
      <c r="AG216" s="293">
        <f t="shared" si="98"/>
        <v>0</v>
      </c>
      <c r="AH216" s="294">
        <f t="shared" si="99"/>
        <v>0</v>
      </c>
      <c r="AI216" s="289">
        <f t="shared" si="100"/>
        <v>0</v>
      </c>
      <c r="AK216" s="267">
        <f t="shared" si="101"/>
        <v>0</v>
      </c>
      <c r="AL216" s="234">
        <f>IF(AK216=0,0,SUMIFS('Sch A. Input'!$H107:$FJ107,'Sch A. Input'!$H$14:$FJ$14,"Recurring",'Sch A. Input'!$H$13:$FJ$13,"&lt;="&amp;$L$11,'Sch A. Input'!$H$13:$FJ$13,"&lt;="&amp;$AS$120,'Sch A. Input'!$H$13:$FJ$13,"&gt;"&amp;$AI$120))</f>
        <v>0</v>
      </c>
      <c r="AM216" s="234">
        <f>IF(AK216=0,0,SUMIFS('Sch A. Input'!$H107:$FJ107,'Sch A. Input'!$H$14:$FJ$14,"One-time",'Sch A. Input'!$H$13:$FJ$13,"&lt;="&amp;L$11,'Sch A. Input'!$H$13:$FJ$13,"&lt;="&amp;$AS$120,'Sch A. Input'!$H$13:$FJ$13,"&gt;"&amp;$AI$120))</f>
        <v>0</v>
      </c>
      <c r="AN216" s="266">
        <f t="shared" si="102"/>
        <v>0</v>
      </c>
      <c r="AO216" s="234">
        <f t="shared" si="103"/>
        <v>0</v>
      </c>
      <c r="AP216" s="234">
        <f t="shared" si="104"/>
        <v>0</v>
      </c>
      <c r="AQ216" s="293">
        <f t="shared" si="105"/>
        <v>0</v>
      </c>
      <c r="AR216" s="294">
        <f t="shared" si="106"/>
        <v>0</v>
      </c>
      <c r="AS216" s="289">
        <f t="shared" si="107"/>
        <v>0</v>
      </c>
      <c r="AT216" s="291"/>
      <c r="AY216" s="295"/>
      <c r="AZ216" s="295"/>
      <c r="CB216"/>
      <c r="CC216"/>
      <c r="CD216"/>
      <c r="CE216"/>
      <c r="CF216"/>
      <c r="CG216"/>
      <c r="CH216"/>
      <c r="CI216"/>
      <c r="CJ216"/>
      <c r="CK216"/>
      <c r="CL216"/>
      <c r="CM216"/>
      <c r="CN216"/>
      <c r="CO216"/>
      <c r="CP216"/>
      <c r="CQ216"/>
      <c r="CR216"/>
      <c r="CS216"/>
      <c r="CT216"/>
      <c r="CU216"/>
      <c r="CV216"/>
      <c r="CW216"/>
      <c r="CX216"/>
    </row>
    <row r="217" spans="2:102" s="283" customFormat="1" x14ac:dyDescent="0.25">
      <c r="B217" s="284" t="str">
        <f t="shared" si="108"/>
        <v/>
      </c>
      <c r="C217" s="292" t="str">
        <f t="shared" si="108"/>
        <v/>
      </c>
      <c r="D217" s="286" t="str">
        <f t="shared" si="108"/>
        <v/>
      </c>
      <c r="E217" s="286">
        <f t="shared" si="108"/>
        <v>43548</v>
      </c>
      <c r="F217" s="286">
        <f t="shared" si="108"/>
        <v>0</v>
      </c>
      <c r="G217" s="98">
        <f t="shared" si="80"/>
        <v>0</v>
      </c>
      <c r="H217" s="234">
        <f>IF(G217=0,0,SUMIFS('Sch A. Input'!$H108:$FJ108,'Sch A. Input'!$H$14:$FJ$14,"Recurring",'Sch A. Input'!$H$13:$FJ$13,"&lt;="&amp;$O$120,'Sch A. Input'!$H$13:$FJ$13,"&lt;="&amp;$L$11))</f>
        <v>0</v>
      </c>
      <c r="I217" s="234">
        <f>IF(G217=0,0,SUMIFS('Sch A. Input'!$H108:$FJ108,'Sch A. Input'!$H$14:$FJ$14,"One-time",'Sch A. Input'!$H$13:$FJ$13,"&lt;="&amp;$O$120,'Sch A. Input'!$H$13:$FJ$13,"&lt;="&amp;$L$11))</f>
        <v>0</v>
      </c>
      <c r="J217" s="266">
        <f t="shared" si="81"/>
        <v>0</v>
      </c>
      <c r="K217" s="234">
        <f t="shared" si="82"/>
        <v>0</v>
      </c>
      <c r="L217" s="234">
        <f t="shared" si="83"/>
        <v>0</v>
      </c>
      <c r="M217" s="293">
        <f t="shared" si="84"/>
        <v>0</v>
      </c>
      <c r="N217" s="294">
        <f t="shared" si="85"/>
        <v>0</v>
      </c>
      <c r="O217" s="289">
        <f t="shared" si="86"/>
        <v>0</v>
      </c>
      <c r="Q217" s="267">
        <f t="shared" si="87"/>
        <v>0</v>
      </c>
      <c r="R217" s="234">
        <f>IF(Q217=0,0,SUMIFS('Sch A. Input'!$H108:$FJ108,'Sch A. Input'!$H$14:$FJ$14,"Recurring",'Sch A. Input'!$H$13:$FJ$13,"&lt;="&amp;$L$11,'Sch A. Input'!$H$13:$FJ$13,"&lt;="&amp;$Y$120,'Sch A. Input'!$H$13:$FJ$13,"&gt;"&amp;$O$120))</f>
        <v>0</v>
      </c>
      <c r="S217" s="234">
        <f>IF(Q217=0,0,SUMIFS('Sch A. Input'!$H108:$FJ108,'Sch A. Input'!$H$14:$FJ$14,"One-time",'Sch A. Input'!$H$13:$FJ$13,"&lt;="&amp;$L$11,'Sch A. Input'!$H$13:$FJ$13,"&lt;="&amp;$Y$120,'Sch A. Input'!$H$13:$FJ$13,"&gt;"&amp;$O$120))</f>
        <v>0</v>
      </c>
      <c r="T217" s="266">
        <f t="shared" si="88"/>
        <v>0</v>
      </c>
      <c r="U217" s="234">
        <f t="shared" si="89"/>
        <v>0</v>
      </c>
      <c r="V217" s="234">
        <f t="shared" si="90"/>
        <v>0</v>
      </c>
      <c r="W217" s="293">
        <f t="shared" si="91"/>
        <v>0</v>
      </c>
      <c r="X217" s="294">
        <f t="shared" si="92"/>
        <v>0</v>
      </c>
      <c r="Y217" s="289">
        <f t="shared" si="93"/>
        <v>0</v>
      </c>
      <c r="Z217" s="290"/>
      <c r="AA217" s="267">
        <f t="shared" si="94"/>
        <v>0</v>
      </c>
      <c r="AB217" s="234">
        <f>IF(AA217=0,0,SUMIFS('Sch A. Input'!$H108:$FJ108,'Sch A. Input'!$H$14:$FJ$14,"Recurring",'Sch A. Input'!$H$13:$FJ$13,"&lt;="&amp;$L$11,'Sch A. Input'!$H$13:$FJ$13,"&lt;="&amp;$AI$120,'Sch A. Input'!$H$13:$FJ$13,"&gt;"&amp;$Y$120))</f>
        <v>0</v>
      </c>
      <c r="AC217" s="234">
        <f>IF(AA217=0,0,SUMIFS('Sch A. Input'!$H108:$FJ108,'Sch A. Input'!$H$14:$FJ$14,"One-time",'Sch A. Input'!$H$13:$FJ$13,"&lt;="&amp;$L$11,'Sch A. Input'!$H$13:$FJ$13,"&lt;="&amp;$AI$120,'Sch A. Input'!$H$13:$FJ$13,"&gt;"&amp;$Y$120))</f>
        <v>0</v>
      </c>
      <c r="AD217" s="266">
        <f t="shared" si="95"/>
        <v>0</v>
      </c>
      <c r="AE217" s="234">
        <f t="shared" si="96"/>
        <v>0</v>
      </c>
      <c r="AF217" s="234">
        <f t="shared" si="97"/>
        <v>0</v>
      </c>
      <c r="AG217" s="293">
        <f t="shared" si="98"/>
        <v>0</v>
      </c>
      <c r="AH217" s="294">
        <f t="shared" si="99"/>
        <v>0</v>
      </c>
      <c r="AI217" s="289">
        <f t="shared" si="100"/>
        <v>0</v>
      </c>
      <c r="AK217" s="267">
        <f t="shared" si="101"/>
        <v>0</v>
      </c>
      <c r="AL217" s="234">
        <f>IF(AK217=0,0,SUMIFS('Sch A. Input'!$H108:$FJ108,'Sch A. Input'!$H$14:$FJ$14,"Recurring",'Sch A. Input'!$H$13:$FJ$13,"&lt;="&amp;$L$11,'Sch A. Input'!$H$13:$FJ$13,"&lt;="&amp;$AS$120,'Sch A. Input'!$H$13:$FJ$13,"&gt;"&amp;$AI$120))</f>
        <v>0</v>
      </c>
      <c r="AM217" s="234">
        <f>IF(AK217=0,0,SUMIFS('Sch A. Input'!$H108:$FJ108,'Sch A. Input'!$H$14:$FJ$14,"One-time",'Sch A. Input'!$H$13:$FJ$13,"&lt;="&amp;L$11,'Sch A. Input'!$H$13:$FJ$13,"&lt;="&amp;$AS$120,'Sch A. Input'!$H$13:$FJ$13,"&gt;"&amp;$AI$120))</f>
        <v>0</v>
      </c>
      <c r="AN217" s="266">
        <f t="shared" si="102"/>
        <v>0</v>
      </c>
      <c r="AO217" s="234">
        <f t="shared" si="103"/>
        <v>0</v>
      </c>
      <c r="AP217" s="234">
        <f t="shared" si="104"/>
        <v>0</v>
      </c>
      <c r="AQ217" s="293">
        <f t="shared" si="105"/>
        <v>0</v>
      </c>
      <c r="AR217" s="294">
        <f t="shared" si="106"/>
        <v>0</v>
      </c>
      <c r="AS217" s="289">
        <f t="shared" si="107"/>
        <v>0</v>
      </c>
      <c r="AT217" s="291"/>
      <c r="AY217" s="295"/>
      <c r="AZ217" s="295"/>
      <c r="CB217"/>
      <c r="CC217"/>
      <c r="CD217"/>
      <c r="CE217"/>
      <c r="CF217"/>
      <c r="CG217"/>
      <c r="CH217"/>
      <c r="CI217"/>
      <c r="CJ217"/>
      <c r="CK217"/>
      <c r="CL217"/>
      <c r="CM217"/>
      <c r="CN217"/>
      <c r="CO217"/>
      <c r="CP217"/>
      <c r="CQ217"/>
      <c r="CR217"/>
      <c r="CS217"/>
      <c r="CT217"/>
      <c r="CU217"/>
      <c r="CV217"/>
      <c r="CW217"/>
      <c r="CX217"/>
    </row>
    <row r="218" spans="2:102" s="283" customFormat="1" x14ac:dyDescent="0.25">
      <c r="B218" s="284" t="str">
        <f t="shared" si="108"/>
        <v/>
      </c>
      <c r="C218" s="292" t="str">
        <f t="shared" si="108"/>
        <v/>
      </c>
      <c r="D218" s="286" t="str">
        <f t="shared" si="108"/>
        <v/>
      </c>
      <c r="E218" s="286">
        <f t="shared" si="108"/>
        <v>43548</v>
      </c>
      <c r="F218" s="286">
        <f t="shared" si="108"/>
        <v>0</v>
      </c>
      <c r="G218" s="98">
        <f t="shared" si="80"/>
        <v>0</v>
      </c>
      <c r="H218" s="234">
        <f>IF(G218=0,0,SUMIFS('Sch A. Input'!$H109:$FJ109,'Sch A. Input'!$H$14:$FJ$14,"Recurring",'Sch A. Input'!$H$13:$FJ$13,"&lt;="&amp;$O$120,'Sch A. Input'!$H$13:$FJ$13,"&lt;="&amp;$L$11))</f>
        <v>0</v>
      </c>
      <c r="I218" s="234">
        <f>IF(G218=0,0,SUMIFS('Sch A. Input'!$H109:$FJ109,'Sch A. Input'!$H$14:$FJ$14,"One-time",'Sch A. Input'!$H$13:$FJ$13,"&lt;="&amp;$O$120,'Sch A. Input'!$H$13:$FJ$13,"&lt;="&amp;$L$11))</f>
        <v>0</v>
      </c>
      <c r="J218" s="266">
        <f t="shared" si="81"/>
        <v>0</v>
      </c>
      <c r="K218" s="234">
        <f t="shared" si="82"/>
        <v>0</v>
      </c>
      <c r="L218" s="234">
        <f t="shared" si="83"/>
        <v>0</v>
      </c>
      <c r="M218" s="293">
        <f t="shared" si="84"/>
        <v>0</v>
      </c>
      <c r="N218" s="294">
        <f t="shared" si="85"/>
        <v>0</v>
      </c>
      <c r="O218" s="289">
        <f t="shared" si="86"/>
        <v>0</v>
      </c>
      <c r="Q218" s="267">
        <f t="shared" si="87"/>
        <v>0</v>
      </c>
      <c r="R218" s="234">
        <f>IF(Q218=0,0,SUMIFS('Sch A. Input'!$H109:$FJ109,'Sch A. Input'!$H$14:$FJ$14,"Recurring",'Sch A. Input'!$H$13:$FJ$13,"&lt;="&amp;$L$11,'Sch A. Input'!$H$13:$FJ$13,"&lt;="&amp;$Y$120,'Sch A. Input'!$H$13:$FJ$13,"&gt;"&amp;$O$120))</f>
        <v>0</v>
      </c>
      <c r="S218" s="234">
        <f>IF(Q218=0,0,SUMIFS('Sch A. Input'!$H109:$FJ109,'Sch A. Input'!$H$14:$FJ$14,"One-time",'Sch A. Input'!$H$13:$FJ$13,"&lt;="&amp;$L$11,'Sch A. Input'!$H$13:$FJ$13,"&lt;="&amp;$Y$120,'Sch A. Input'!$H$13:$FJ$13,"&gt;"&amp;$O$120))</f>
        <v>0</v>
      </c>
      <c r="T218" s="266">
        <f t="shared" si="88"/>
        <v>0</v>
      </c>
      <c r="U218" s="234">
        <f t="shared" si="89"/>
        <v>0</v>
      </c>
      <c r="V218" s="234">
        <f t="shared" si="90"/>
        <v>0</v>
      </c>
      <c r="W218" s="293">
        <f t="shared" si="91"/>
        <v>0</v>
      </c>
      <c r="X218" s="294">
        <f t="shared" si="92"/>
        <v>0</v>
      </c>
      <c r="Y218" s="289">
        <f t="shared" si="93"/>
        <v>0</v>
      </c>
      <c r="Z218" s="290"/>
      <c r="AA218" s="267">
        <f t="shared" si="94"/>
        <v>0</v>
      </c>
      <c r="AB218" s="234">
        <f>IF(AA218=0,0,SUMIFS('Sch A. Input'!$H109:$FJ109,'Sch A. Input'!$H$14:$FJ$14,"Recurring",'Sch A. Input'!$H$13:$FJ$13,"&lt;="&amp;$L$11,'Sch A. Input'!$H$13:$FJ$13,"&lt;="&amp;$AI$120,'Sch A. Input'!$H$13:$FJ$13,"&gt;"&amp;$Y$120))</f>
        <v>0</v>
      </c>
      <c r="AC218" s="234">
        <f>IF(AA218=0,0,SUMIFS('Sch A. Input'!$H109:$FJ109,'Sch A. Input'!$H$14:$FJ$14,"One-time",'Sch A. Input'!$H$13:$FJ$13,"&lt;="&amp;$L$11,'Sch A. Input'!$H$13:$FJ$13,"&lt;="&amp;$AI$120,'Sch A. Input'!$H$13:$FJ$13,"&gt;"&amp;$Y$120))</f>
        <v>0</v>
      </c>
      <c r="AD218" s="266">
        <f t="shared" si="95"/>
        <v>0</v>
      </c>
      <c r="AE218" s="234">
        <f t="shared" si="96"/>
        <v>0</v>
      </c>
      <c r="AF218" s="234">
        <f t="shared" si="97"/>
        <v>0</v>
      </c>
      <c r="AG218" s="293">
        <f t="shared" si="98"/>
        <v>0</v>
      </c>
      <c r="AH218" s="294">
        <f t="shared" si="99"/>
        <v>0</v>
      </c>
      <c r="AI218" s="289">
        <f t="shared" si="100"/>
        <v>0</v>
      </c>
      <c r="AK218" s="267">
        <f t="shared" si="101"/>
        <v>0</v>
      </c>
      <c r="AL218" s="234">
        <f>IF(AK218=0,0,SUMIFS('Sch A. Input'!$H109:$FJ109,'Sch A. Input'!$H$14:$FJ$14,"Recurring",'Sch A. Input'!$H$13:$FJ$13,"&lt;="&amp;$L$11,'Sch A. Input'!$H$13:$FJ$13,"&lt;="&amp;$AS$120,'Sch A. Input'!$H$13:$FJ$13,"&gt;"&amp;$AI$120))</f>
        <v>0</v>
      </c>
      <c r="AM218" s="234">
        <f>IF(AK218=0,0,SUMIFS('Sch A. Input'!$H109:$FJ109,'Sch A. Input'!$H$14:$FJ$14,"One-time",'Sch A. Input'!$H$13:$FJ$13,"&lt;="&amp;L$11,'Sch A. Input'!$H$13:$FJ$13,"&lt;="&amp;$AS$120,'Sch A. Input'!$H$13:$FJ$13,"&gt;"&amp;$AI$120))</f>
        <v>0</v>
      </c>
      <c r="AN218" s="266">
        <f t="shared" si="102"/>
        <v>0</v>
      </c>
      <c r="AO218" s="234">
        <f t="shared" si="103"/>
        <v>0</v>
      </c>
      <c r="AP218" s="234">
        <f t="shared" si="104"/>
        <v>0</v>
      </c>
      <c r="AQ218" s="293">
        <f t="shared" si="105"/>
        <v>0</v>
      </c>
      <c r="AR218" s="294">
        <f t="shared" si="106"/>
        <v>0</v>
      </c>
      <c r="AS218" s="289">
        <f t="shared" si="107"/>
        <v>0</v>
      </c>
      <c r="AT218" s="291"/>
      <c r="AY218" s="295"/>
      <c r="AZ218" s="295"/>
      <c r="CB218"/>
      <c r="CC218"/>
      <c r="CD218"/>
      <c r="CE218"/>
      <c r="CF218"/>
      <c r="CG218"/>
      <c r="CH218"/>
      <c r="CI218"/>
      <c r="CJ218"/>
      <c r="CK218"/>
      <c r="CL218"/>
      <c r="CM218"/>
      <c r="CN218"/>
      <c r="CO218"/>
      <c r="CP218"/>
      <c r="CQ218"/>
      <c r="CR218"/>
      <c r="CS218"/>
      <c r="CT218"/>
      <c r="CU218"/>
      <c r="CV218"/>
      <c r="CW218"/>
      <c r="CX218"/>
    </row>
    <row r="219" spans="2:102" s="283" customFormat="1" x14ac:dyDescent="0.25">
      <c r="B219" s="284" t="str">
        <f t="shared" si="108"/>
        <v/>
      </c>
      <c r="C219" s="292" t="str">
        <f t="shared" si="108"/>
        <v/>
      </c>
      <c r="D219" s="286" t="str">
        <f t="shared" si="108"/>
        <v/>
      </c>
      <c r="E219" s="286">
        <f t="shared" si="108"/>
        <v>43548</v>
      </c>
      <c r="F219" s="286">
        <f t="shared" si="108"/>
        <v>0</v>
      </c>
      <c r="G219" s="98">
        <f t="shared" si="80"/>
        <v>0</v>
      </c>
      <c r="H219" s="234">
        <f>IF(G219=0,0,SUMIFS('Sch A. Input'!$H110:$FJ110,'Sch A. Input'!$H$14:$FJ$14,"Recurring",'Sch A. Input'!$H$13:$FJ$13,"&lt;="&amp;$O$120,'Sch A. Input'!$H$13:$FJ$13,"&lt;="&amp;$L$11))</f>
        <v>0</v>
      </c>
      <c r="I219" s="234">
        <f>IF(G219=0,0,SUMIFS('Sch A. Input'!$H110:$FJ110,'Sch A. Input'!$H$14:$FJ$14,"One-time",'Sch A. Input'!$H$13:$FJ$13,"&lt;="&amp;$O$120,'Sch A. Input'!$H$13:$FJ$13,"&lt;="&amp;$L$11))</f>
        <v>0</v>
      </c>
      <c r="J219" s="266">
        <f t="shared" si="81"/>
        <v>0</v>
      </c>
      <c r="K219" s="234">
        <f t="shared" si="82"/>
        <v>0</v>
      </c>
      <c r="L219" s="234">
        <f t="shared" si="83"/>
        <v>0</v>
      </c>
      <c r="M219" s="293">
        <f t="shared" si="84"/>
        <v>0</v>
      </c>
      <c r="N219" s="294">
        <f t="shared" si="85"/>
        <v>0</v>
      </c>
      <c r="O219" s="289">
        <f t="shared" si="86"/>
        <v>0</v>
      </c>
      <c r="Q219" s="267">
        <f t="shared" si="87"/>
        <v>0</v>
      </c>
      <c r="R219" s="234">
        <f>IF(Q219=0,0,SUMIFS('Sch A. Input'!$H110:$FJ110,'Sch A. Input'!$H$14:$FJ$14,"Recurring",'Sch A. Input'!$H$13:$FJ$13,"&lt;="&amp;$L$11,'Sch A. Input'!$H$13:$FJ$13,"&lt;="&amp;$Y$120,'Sch A. Input'!$H$13:$FJ$13,"&gt;"&amp;$O$120))</f>
        <v>0</v>
      </c>
      <c r="S219" s="234">
        <f>IF(Q219=0,0,SUMIFS('Sch A. Input'!$H110:$FJ110,'Sch A. Input'!$H$14:$FJ$14,"One-time",'Sch A. Input'!$H$13:$FJ$13,"&lt;="&amp;$L$11,'Sch A. Input'!$H$13:$FJ$13,"&lt;="&amp;$Y$120,'Sch A. Input'!$H$13:$FJ$13,"&gt;"&amp;$O$120))</f>
        <v>0</v>
      </c>
      <c r="T219" s="266">
        <f t="shared" si="88"/>
        <v>0</v>
      </c>
      <c r="U219" s="234">
        <f t="shared" si="89"/>
        <v>0</v>
      </c>
      <c r="V219" s="234">
        <f t="shared" si="90"/>
        <v>0</v>
      </c>
      <c r="W219" s="293">
        <f t="shared" si="91"/>
        <v>0</v>
      </c>
      <c r="X219" s="294">
        <f t="shared" si="92"/>
        <v>0</v>
      </c>
      <c r="Y219" s="289">
        <f t="shared" si="93"/>
        <v>0</v>
      </c>
      <c r="Z219" s="290"/>
      <c r="AA219" s="267">
        <f t="shared" si="94"/>
        <v>0</v>
      </c>
      <c r="AB219" s="234">
        <f>IF(AA219=0,0,SUMIFS('Sch A. Input'!$H110:$FJ110,'Sch A. Input'!$H$14:$FJ$14,"Recurring",'Sch A. Input'!$H$13:$FJ$13,"&lt;="&amp;$L$11,'Sch A. Input'!$H$13:$FJ$13,"&lt;="&amp;$AI$120,'Sch A. Input'!$H$13:$FJ$13,"&gt;"&amp;$Y$120))</f>
        <v>0</v>
      </c>
      <c r="AC219" s="234">
        <f>IF(AA219=0,0,SUMIFS('Sch A. Input'!$H110:$FJ110,'Sch A. Input'!$H$14:$FJ$14,"One-time",'Sch A. Input'!$H$13:$FJ$13,"&lt;="&amp;$L$11,'Sch A. Input'!$H$13:$FJ$13,"&lt;="&amp;$AI$120,'Sch A. Input'!$H$13:$FJ$13,"&gt;"&amp;$Y$120))</f>
        <v>0</v>
      </c>
      <c r="AD219" s="266">
        <f t="shared" si="95"/>
        <v>0</v>
      </c>
      <c r="AE219" s="234">
        <f t="shared" si="96"/>
        <v>0</v>
      </c>
      <c r="AF219" s="234">
        <f t="shared" si="97"/>
        <v>0</v>
      </c>
      <c r="AG219" s="293">
        <f t="shared" si="98"/>
        <v>0</v>
      </c>
      <c r="AH219" s="294">
        <f t="shared" si="99"/>
        <v>0</v>
      </c>
      <c r="AI219" s="289">
        <f t="shared" si="100"/>
        <v>0</v>
      </c>
      <c r="AK219" s="267">
        <f t="shared" si="101"/>
        <v>0</v>
      </c>
      <c r="AL219" s="234">
        <f>IF(AK219=0,0,SUMIFS('Sch A. Input'!$H110:$FJ110,'Sch A. Input'!$H$14:$FJ$14,"Recurring",'Sch A. Input'!$H$13:$FJ$13,"&lt;="&amp;$L$11,'Sch A. Input'!$H$13:$FJ$13,"&lt;="&amp;$AS$120,'Sch A. Input'!$H$13:$FJ$13,"&gt;"&amp;$AI$120))</f>
        <v>0</v>
      </c>
      <c r="AM219" s="234">
        <f>IF(AK219=0,0,SUMIFS('Sch A. Input'!$H110:$FJ110,'Sch A. Input'!$H$14:$FJ$14,"One-time",'Sch A. Input'!$H$13:$FJ$13,"&lt;="&amp;L$11,'Sch A. Input'!$H$13:$FJ$13,"&lt;="&amp;$AS$120,'Sch A. Input'!$H$13:$FJ$13,"&gt;"&amp;$AI$120))</f>
        <v>0</v>
      </c>
      <c r="AN219" s="266">
        <f t="shared" si="102"/>
        <v>0</v>
      </c>
      <c r="AO219" s="234">
        <f t="shared" si="103"/>
        <v>0</v>
      </c>
      <c r="AP219" s="234">
        <f t="shared" si="104"/>
        <v>0</v>
      </c>
      <c r="AQ219" s="293">
        <f t="shared" si="105"/>
        <v>0</v>
      </c>
      <c r="AR219" s="294">
        <f t="shared" si="106"/>
        <v>0</v>
      </c>
      <c r="AS219" s="289">
        <f t="shared" si="107"/>
        <v>0</v>
      </c>
      <c r="AT219" s="291"/>
      <c r="AY219" s="295"/>
      <c r="AZ219" s="295"/>
      <c r="CB219"/>
      <c r="CC219"/>
      <c r="CD219"/>
      <c r="CE219"/>
      <c r="CF219"/>
      <c r="CG219"/>
      <c r="CH219"/>
      <c r="CI219"/>
      <c r="CJ219"/>
      <c r="CK219"/>
      <c r="CL219"/>
      <c r="CM219"/>
      <c r="CN219"/>
      <c r="CO219"/>
      <c r="CP219"/>
      <c r="CQ219"/>
      <c r="CR219"/>
      <c r="CS219"/>
      <c r="CT219"/>
      <c r="CU219"/>
      <c r="CV219"/>
      <c r="CW219"/>
      <c r="CX219"/>
    </row>
    <row r="220" spans="2:102" s="283" customFormat="1" x14ac:dyDescent="0.25">
      <c r="B220" s="284" t="str">
        <f t="shared" si="108"/>
        <v/>
      </c>
      <c r="C220" s="292" t="str">
        <f t="shared" si="108"/>
        <v/>
      </c>
      <c r="D220" s="286" t="str">
        <f t="shared" si="108"/>
        <v/>
      </c>
      <c r="E220" s="286">
        <f t="shared" si="108"/>
        <v>43548</v>
      </c>
      <c r="F220" s="286">
        <f t="shared" si="108"/>
        <v>0</v>
      </c>
      <c r="G220" s="98">
        <f t="shared" si="80"/>
        <v>0</v>
      </c>
      <c r="H220" s="234">
        <f>IF(G220=0,0,SUMIFS('Sch A. Input'!$H111:$FJ111,'Sch A. Input'!$H$14:$FJ$14,"Recurring",'Sch A. Input'!$H$13:$FJ$13,"&lt;="&amp;$O$120,'Sch A. Input'!$H$13:$FJ$13,"&lt;="&amp;$L$11))</f>
        <v>0</v>
      </c>
      <c r="I220" s="234">
        <f>IF(G220=0,0,SUMIFS('Sch A. Input'!$H111:$FJ111,'Sch A. Input'!$H$14:$FJ$14,"One-time",'Sch A. Input'!$H$13:$FJ$13,"&lt;="&amp;$O$120,'Sch A. Input'!$H$13:$FJ$13,"&lt;="&amp;$L$11))</f>
        <v>0</v>
      </c>
      <c r="J220" s="266">
        <f t="shared" si="81"/>
        <v>0</v>
      </c>
      <c r="K220" s="234">
        <f t="shared" si="82"/>
        <v>0</v>
      </c>
      <c r="L220" s="234">
        <f t="shared" si="83"/>
        <v>0</v>
      </c>
      <c r="M220" s="293">
        <f t="shared" si="84"/>
        <v>0</v>
      </c>
      <c r="N220" s="294">
        <f t="shared" si="85"/>
        <v>0</v>
      </c>
      <c r="O220" s="289">
        <f t="shared" si="86"/>
        <v>0</v>
      </c>
      <c r="Q220" s="267">
        <f t="shared" si="87"/>
        <v>0</v>
      </c>
      <c r="R220" s="234">
        <f>IF(Q220=0,0,SUMIFS('Sch A. Input'!$H111:$FJ111,'Sch A. Input'!$H$14:$FJ$14,"Recurring",'Sch A. Input'!$H$13:$FJ$13,"&lt;="&amp;$L$11,'Sch A. Input'!$H$13:$FJ$13,"&lt;="&amp;$Y$120,'Sch A. Input'!$H$13:$FJ$13,"&gt;"&amp;$O$120))</f>
        <v>0</v>
      </c>
      <c r="S220" s="234">
        <f>IF(Q220=0,0,SUMIFS('Sch A. Input'!$H111:$FJ111,'Sch A. Input'!$H$14:$FJ$14,"One-time",'Sch A. Input'!$H$13:$FJ$13,"&lt;="&amp;$L$11,'Sch A. Input'!$H$13:$FJ$13,"&lt;="&amp;$Y$120,'Sch A. Input'!$H$13:$FJ$13,"&gt;"&amp;$O$120))</f>
        <v>0</v>
      </c>
      <c r="T220" s="266">
        <f t="shared" si="88"/>
        <v>0</v>
      </c>
      <c r="U220" s="234">
        <f t="shared" si="89"/>
        <v>0</v>
      </c>
      <c r="V220" s="234">
        <f t="shared" si="90"/>
        <v>0</v>
      </c>
      <c r="W220" s="293">
        <f t="shared" si="91"/>
        <v>0</v>
      </c>
      <c r="X220" s="294">
        <f t="shared" si="92"/>
        <v>0</v>
      </c>
      <c r="Y220" s="289">
        <f t="shared" si="93"/>
        <v>0</v>
      </c>
      <c r="Z220" s="290"/>
      <c r="AA220" s="267">
        <f t="shared" si="94"/>
        <v>0</v>
      </c>
      <c r="AB220" s="234">
        <f>IF(AA220=0,0,SUMIFS('Sch A. Input'!$H111:$FJ111,'Sch A. Input'!$H$14:$FJ$14,"Recurring",'Sch A. Input'!$H$13:$FJ$13,"&lt;="&amp;$L$11,'Sch A. Input'!$H$13:$FJ$13,"&lt;="&amp;$AI$120,'Sch A. Input'!$H$13:$FJ$13,"&gt;"&amp;$Y$120))</f>
        <v>0</v>
      </c>
      <c r="AC220" s="234">
        <f>IF(AA220=0,0,SUMIFS('Sch A. Input'!$H111:$FJ111,'Sch A. Input'!$H$14:$FJ$14,"One-time",'Sch A. Input'!$H$13:$FJ$13,"&lt;="&amp;$L$11,'Sch A. Input'!$H$13:$FJ$13,"&lt;="&amp;$AI$120,'Sch A. Input'!$H$13:$FJ$13,"&gt;"&amp;$Y$120))</f>
        <v>0</v>
      </c>
      <c r="AD220" s="266">
        <f t="shared" si="95"/>
        <v>0</v>
      </c>
      <c r="AE220" s="234">
        <f t="shared" si="96"/>
        <v>0</v>
      </c>
      <c r="AF220" s="234">
        <f t="shared" si="97"/>
        <v>0</v>
      </c>
      <c r="AG220" s="293">
        <f t="shared" si="98"/>
        <v>0</v>
      </c>
      <c r="AH220" s="294">
        <f t="shared" si="99"/>
        <v>0</v>
      </c>
      <c r="AI220" s="289">
        <f t="shared" si="100"/>
        <v>0</v>
      </c>
      <c r="AK220" s="267">
        <f t="shared" si="101"/>
        <v>0</v>
      </c>
      <c r="AL220" s="234">
        <f>IF(AK220=0,0,SUMIFS('Sch A. Input'!$H111:$FJ111,'Sch A. Input'!$H$14:$FJ$14,"Recurring",'Sch A. Input'!$H$13:$FJ$13,"&lt;="&amp;$L$11,'Sch A. Input'!$H$13:$FJ$13,"&lt;="&amp;$AS$120,'Sch A. Input'!$H$13:$FJ$13,"&gt;"&amp;$AI$120))</f>
        <v>0</v>
      </c>
      <c r="AM220" s="234">
        <f>IF(AK220=0,0,SUMIFS('Sch A. Input'!$H111:$FJ111,'Sch A. Input'!$H$14:$FJ$14,"One-time",'Sch A. Input'!$H$13:$FJ$13,"&lt;="&amp;L$11,'Sch A. Input'!$H$13:$FJ$13,"&lt;="&amp;$AS$120,'Sch A. Input'!$H$13:$FJ$13,"&gt;"&amp;$AI$120))</f>
        <v>0</v>
      </c>
      <c r="AN220" s="266">
        <f t="shared" si="102"/>
        <v>0</v>
      </c>
      <c r="AO220" s="234">
        <f t="shared" si="103"/>
        <v>0</v>
      </c>
      <c r="AP220" s="234">
        <f t="shared" si="104"/>
        <v>0</v>
      </c>
      <c r="AQ220" s="293">
        <f t="shared" si="105"/>
        <v>0</v>
      </c>
      <c r="AR220" s="294">
        <f t="shared" si="106"/>
        <v>0</v>
      </c>
      <c r="AS220" s="289">
        <f t="shared" si="107"/>
        <v>0</v>
      </c>
      <c r="AT220" s="291"/>
      <c r="AY220" s="295"/>
      <c r="AZ220" s="295"/>
      <c r="CB220"/>
      <c r="CC220"/>
      <c r="CD220"/>
      <c r="CE220"/>
      <c r="CF220"/>
      <c r="CG220"/>
      <c r="CH220"/>
      <c r="CI220"/>
      <c r="CJ220"/>
      <c r="CK220"/>
      <c r="CL220"/>
      <c r="CM220"/>
      <c r="CN220"/>
      <c r="CO220"/>
      <c r="CP220"/>
      <c r="CQ220"/>
      <c r="CR220"/>
      <c r="CS220"/>
      <c r="CT220"/>
      <c r="CU220"/>
      <c r="CV220"/>
      <c r="CW220"/>
      <c r="CX220"/>
    </row>
    <row r="221" spans="2:102" s="283" customFormat="1" x14ac:dyDescent="0.25">
      <c r="B221" s="284" t="str">
        <f t="shared" si="108"/>
        <v/>
      </c>
      <c r="C221" s="292" t="str">
        <f t="shared" si="108"/>
        <v/>
      </c>
      <c r="D221" s="286" t="str">
        <f t="shared" si="108"/>
        <v/>
      </c>
      <c r="E221" s="286">
        <f t="shared" si="108"/>
        <v>43548</v>
      </c>
      <c r="F221" s="286">
        <f t="shared" si="108"/>
        <v>0</v>
      </c>
      <c r="G221" s="98">
        <f t="shared" si="80"/>
        <v>0</v>
      </c>
      <c r="H221" s="234">
        <f>IF(G221=0,0,SUMIFS('Sch A. Input'!$H112:$FJ112,'Sch A. Input'!$H$14:$FJ$14,"Recurring",'Sch A. Input'!$H$13:$FJ$13,"&lt;="&amp;$O$120,'Sch A. Input'!$H$13:$FJ$13,"&lt;="&amp;$L$11))</f>
        <v>0</v>
      </c>
      <c r="I221" s="234">
        <f>IF(G221=0,0,SUMIFS('Sch A. Input'!$H112:$FJ112,'Sch A. Input'!$H$14:$FJ$14,"One-time",'Sch A. Input'!$H$13:$FJ$13,"&lt;="&amp;$O$120,'Sch A. Input'!$H$13:$FJ$13,"&lt;="&amp;$L$11))</f>
        <v>0</v>
      </c>
      <c r="J221" s="266">
        <f t="shared" si="81"/>
        <v>0</v>
      </c>
      <c r="K221" s="234">
        <f t="shared" si="82"/>
        <v>0</v>
      </c>
      <c r="L221" s="234">
        <f t="shared" si="83"/>
        <v>0</v>
      </c>
      <c r="M221" s="293">
        <f t="shared" si="84"/>
        <v>0</v>
      </c>
      <c r="N221" s="294">
        <f t="shared" si="85"/>
        <v>0</v>
      </c>
      <c r="O221" s="289">
        <f t="shared" si="86"/>
        <v>0</v>
      </c>
      <c r="Q221" s="267">
        <f t="shared" si="87"/>
        <v>0</v>
      </c>
      <c r="R221" s="234">
        <f>IF(Q221=0,0,SUMIFS('Sch A. Input'!$H112:$FJ112,'Sch A. Input'!$H$14:$FJ$14,"Recurring",'Sch A. Input'!$H$13:$FJ$13,"&lt;="&amp;$L$11,'Sch A. Input'!$H$13:$FJ$13,"&lt;="&amp;$Y$120,'Sch A. Input'!$H$13:$FJ$13,"&gt;"&amp;$O$120))</f>
        <v>0</v>
      </c>
      <c r="S221" s="234">
        <f>IF(Q221=0,0,SUMIFS('Sch A. Input'!$H112:$FJ112,'Sch A. Input'!$H$14:$FJ$14,"One-time",'Sch A. Input'!$H$13:$FJ$13,"&lt;="&amp;$L$11,'Sch A. Input'!$H$13:$FJ$13,"&lt;="&amp;$Y$120,'Sch A. Input'!$H$13:$FJ$13,"&gt;"&amp;$O$120))</f>
        <v>0</v>
      </c>
      <c r="T221" s="266">
        <f t="shared" si="88"/>
        <v>0</v>
      </c>
      <c r="U221" s="234">
        <f t="shared" si="89"/>
        <v>0</v>
      </c>
      <c r="V221" s="234">
        <f t="shared" si="90"/>
        <v>0</v>
      </c>
      <c r="W221" s="293">
        <f t="shared" si="91"/>
        <v>0</v>
      </c>
      <c r="X221" s="294">
        <f t="shared" si="92"/>
        <v>0</v>
      </c>
      <c r="Y221" s="289">
        <f t="shared" si="93"/>
        <v>0</v>
      </c>
      <c r="Z221" s="290"/>
      <c r="AA221" s="267">
        <f t="shared" si="94"/>
        <v>0</v>
      </c>
      <c r="AB221" s="234">
        <f>IF(AA221=0,0,SUMIFS('Sch A. Input'!$H112:$FJ112,'Sch A. Input'!$H$14:$FJ$14,"Recurring",'Sch A. Input'!$H$13:$FJ$13,"&lt;="&amp;$L$11,'Sch A. Input'!$H$13:$FJ$13,"&lt;="&amp;$AI$120,'Sch A. Input'!$H$13:$FJ$13,"&gt;"&amp;$Y$120))</f>
        <v>0</v>
      </c>
      <c r="AC221" s="234">
        <f>IF(AA221=0,0,SUMIFS('Sch A. Input'!$H112:$FJ112,'Sch A. Input'!$H$14:$FJ$14,"One-time",'Sch A. Input'!$H$13:$FJ$13,"&lt;="&amp;$L$11,'Sch A. Input'!$H$13:$FJ$13,"&lt;="&amp;$AI$120,'Sch A. Input'!$H$13:$FJ$13,"&gt;"&amp;$Y$120))</f>
        <v>0</v>
      </c>
      <c r="AD221" s="266">
        <f t="shared" si="95"/>
        <v>0</v>
      </c>
      <c r="AE221" s="234">
        <f t="shared" si="96"/>
        <v>0</v>
      </c>
      <c r="AF221" s="234">
        <f t="shared" si="97"/>
        <v>0</v>
      </c>
      <c r="AG221" s="293">
        <f t="shared" si="98"/>
        <v>0</v>
      </c>
      <c r="AH221" s="294">
        <f t="shared" si="99"/>
        <v>0</v>
      </c>
      <c r="AI221" s="289">
        <f t="shared" si="100"/>
        <v>0</v>
      </c>
      <c r="AK221" s="267">
        <f t="shared" si="101"/>
        <v>0</v>
      </c>
      <c r="AL221" s="234">
        <f>IF(AK221=0,0,SUMIFS('Sch A. Input'!$H112:$FJ112,'Sch A. Input'!$H$14:$FJ$14,"Recurring",'Sch A. Input'!$H$13:$FJ$13,"&lt;="&amp;$L$11,'Sch A. Input'!$H$13:$FJ$13,"&lt;="&amp;$AS$120,'Sch A. Input'!$H$13:$FJ$13,"&gt;"&amp;$AI$120))</f>
        <v>0</v>
      </c>
      <c r="AM221" s="234">
        <f>IF(AK221=0,0,SUMIFS('Sch A. Input'!$H112:$FJ112,'Sch A. Input'!$H$14:$FJ$14,"One-time",'Sch A. Input'!$H$13:$FJ$13,"&lt;="&amp;L$11,'Sch A. Input'!$H$13:$FJ$13,"&lt;="&amp;$AS$120,'Sch A. Input'!$H$13:$FJ$13,"&gt;"&amp;$AI$120))</f>
        <v>0</v>
      </c>
      <c r="AN221" s="266">
        <f t="shared" si="102"/>
        <v>0</v>
      </c>
      <c r="AO221" s="234">
        <f t="shared" si="103"/>
        <v>0</v>
      </c>
      <c r="AP221" s="234">
        <f t="shared" si="104"/>
        <v>0</v>
      </c>
      <c r="AQ221" s="293">
        <f t="shared" si="105"/>
        <v>0</v>
      </c>
      <c r="AR221" s="294">
        <f t="shared" si="106"/>
        <v>0</v>
      </c>
      <c r="AS221" s="289">
        <f t="shared" si="107"/>
        <v>0</v>
      </c>
      <c r="AT221" s="291"/>
      <c r="AY221" s="295"/>
      <c r="AZ221" s="295"/>
      <c r="CB221"/>
      <c r="CC221"/>
      <c r="CD221"/>
      <c r="CE221"/>
      <c r="CF221"/>
      <c r="CG221"/>
      <c r="CH221"/>
      <c r="CI221"/>
      <c r="CJ221"/>
      <c r="CK221"/>
      <c r="CL221"/>
      <c r="CM221"/>
      <c r="CN221"/>
      <c r="CO221"/>
      <c r="CP221"/>
      <c r="CQ221"/>
      <c r="CR221"/>
      <c r="CS221"/>
      <c r="CT221"/>
      <c r="CU221"/>
      <c r="CV221"/>
      <c r="CW221"/>
      <c r="CX221"/>
    </row>
    <row r="222" spans="2:102" s="283" customFormat="1" x14ac:dyDescent="0.25">
      <c r="B222" s="284" t="str">
        <f t="shared" si="108"/>
        <v/>
      </c>
      <c r="C222" s="292" t="str">
        <f t="shared" si="108"/>
        <v/>
      </c>
      <c r="D222" s="286" t="str">
        <f t="shared" si="108"/>
        <v/>
      </c>
      <c r="E222" s="286">
        <f t="shared" si="108"/>
        <v>43548</v>
      </c>
      <c r="F222" s="286">
        <f t="shared" si="108"/>
        <v>0</v>
      </c>
      <c r="G222" s="98">
        <f t="shared" si="80"/>
        <v>0</v>
      </c>
      <c r="H222" s="234">
        <f>IF(G222=0,0,SUMIFS('Sch A. Input'!$H113:$FJ113,'Sch A. Input'!$H$14:$FJ$14,"Recurring",'Sch A. Input'!$H$13:$FJ$13,"&lt;="&amp;$O$120,'Sch A. Input'!$H$13:$FJ$13,"&lt;="&amp;$L$11))</f>
        <v>0</v>
      </c>
      <c r="I222" s="234">
        <f>IF(G222=0,0,SUMIFS('Sch A. Input'!$H113:$FJ113,'Sch A. Input'!$H$14:$FJ$14,"One-time",'Sch A. Input'!$H$13:$FJ$13,"&lt;="&amp;$O$120,'Sch A. Input'!$H$13:$FJ$13,"&lt;="&amp;$L$11))</f>
        <v>0</v>
      </c>
      <c r="J222" s="266">
        <f t="shared" si="81"/>
        <v>0</v>
      </c>
      <c r="K222" s="234">
        <f t="shared" si="82"/>
        <v>0</v>
      </c>
      <c r="L222" s="234">
        <f t="shared" si="83"/>
        <v>0</v>
      </c>
      <c r="M222" s="293">
        <f t="shared" si="84"/>
        <v>0</v>
      </c>
      <c r="N222" s="294">
        <f t="shared" si="85"/>
        <v>0</v>
      </c>
      <c r="O222" s="289">
        <f t="shared" si="86"/>
        <v>0</v>
      </c>
      <c r="Q222" s="267">
        <f t="shared" si="87"/>
        <v>0</v>
      </c>
      <c r="R222" s="234">
        <f>IF(Q222=0,0,SUMIFS('Sch A. Input'!$H113:$FJ113,'Sch A. Input'!$H$14:$FJ$14,"Recurring",'Sch A. Input'!$H$13:$FJ$13,"&lt;="&amp;$L$11,'Sch A. Input'!$H$13:$FJ$13,"&lt;="&amp;$Y$120,'Sch A. Input'!$H$13:$FJ$13,"&gt;"&amp;$O$120))</f>
        <v>0</v>
      </c>
      <c r="S222" s="234">
        <f>IF(Q222=0,0,SUMIFS('Sch A. Input'!$H113:$FJ113,'Sch A. Input'!$H$14:$FJ$14,"One-time",'Sch A. Input'!$H$13:$FJ$13,"&lt;="&amp;$L$11,'Sch A. Input'!$H$13:$FJ$13,"&lt;="&amp;$Y$120,'Sch A. Input'!$H$13:$FJ$13,"&gt;"&amp;$O$120))</f>
        <v>0</v>
      </c>
      <c r="T222" s="266">
        <f t="shared" si="88"/>
        <v>0</v>
      </c>
      <c r="U222" s="234">
        <f t="shared" si="89"/>
        <v>0</v>
      </c>
      <c r="V222" s="234">
        <f t="shared" si="90"/>
        <v>0</v>
      </c>
      <c r="W222" s="293">
        <f t="shared" si="91"/>
        <v>0</v>
      </c>
      <c r="X222" s="294">
        <f t="shared" si="92"/>
        <v>0</v>
      </c>
      <c r="Y222" s="289">
        <f t="shared" si="93"/>
        <v>0</v>
      </c>
      <c r="Z222" s="290"/>
      <c r="AA222" s="267">
        <f t="shared" si="94"/>
        <v>0</v>
      </c>
      <c r="AB222" s="234">
        <f>IF(AA222=0,0,SUMIFS('Sch A. Input'!$H113:$FJ113,'Sch A. Input'!$H$14:$FJ$14,"Recurring",'Sch A. Input'!$H$13:$FJ$13,"&lt;="&amp;$L$11,'Sch A. Input'!$H$13:$FJ$13,"&lt;="&amp;$AI$120,'Sch A. Input'!$H$13:$FJ$13,"&gt;"&amp;$Y$120))</f>
        <v>0</v>
      </c>
      <c r="AC222" s="234">
        <f>IF(AA222=0,0,SUMIFS('Sch A. Input'!$H113:$FJ113,'Sch A. Input'!$H$14:$FJ$14,"One-time",'Sch A. Input'!$H$13:$FJ$13,"&lt;="&amp;$L$11,'Sch A. Input'!$H$13:$FJ$13,"&lt;="&amp;$AI$120,'Sch A. Input'!$H$13:$FJ$13,"&gt;"&amp;$Y$120))</f>
        <v>0</v>
      </c>
      <c r="AD222" s="266">
        <f t="shared" si="95"/>
        <v>0</v>
      </c>
      <c r="AE222" s="234">
        <f t="shared" si="96"/>
        <v>0</v>
      </c>
      <c r="AF222" s="234">
        <f t="shared" si="97"/>
        <v>0</v>
      </c>
      <c r="AG222" s="293">
        <f t="shared" si="98"/>
        <v>0</v>
      </c>
      <c r="AH222" s="294">
        <f t="shared" si="99"/>
        <v>0</v>
      </c>
      <c r="AI222" s="289">
        <f t="shared" si="100"/>
        <v>0</v>
      </c>
      <c r="AK222" s="267">
        <f t="shared" si="101"/>
        <v>0</v>
      </c>
      <c r="AL222" s="234">
        <f>IF(AK222=0,0,SUMIFS('Sch A. Input'!$H113:$FJ113,'Sch A. Input'!$H$14:$FJ$14,"Recurring",'Sch A. Input'!$H$13:$FJ$13,"&lt;="&amp;$L$11,'Sch A. Input'!$H$13:$FJ$13,"&lt;="&amp;$AS$120,'Sch A. Input'!$H$13:$FJ$13,"&gt;"&amp;$AI$120))</f>
        <v>0</v>
      </c>
      <c r="AM222" s="234">
        <f>IF(AK222=0,0,SUMIFS('Sch A. Input'!$H113:$FJ113,'Sch A. Input'!$H$14:$FJ$14,"One-time",'Sch A. Input'!$H$13:$FJ$13,"&lt;="&amp;L$11,'Sch A. Input'!$H$13:$FJ$13,"&lt;="&amp;$AS$120,'Sch A. Input'!$H$13:$FJ$13,"&gt;"&amp;$AI$120))</f>
        <v>0</v>
      </c>
      <c r="AN222" s="266">
        <f t="shared" si="102"/>
        <v>0</v>
      </c>
      <c r="AO222" s="234">
        <f t="shared" si="103"/>
        <v>0</v>
      </c>
      <c r="AP222" s="234">
        <f t="shared" si="104"/>
        <v>0</v>
      </c>
      <c r="AQ222" s="293">
        <f t="shared" si="105"/>
        <v>0</v>
      </c>
      <c r="AR222" s="294">
        <f t="shared" si="106"/>
        <v>0</v>
      </c>
      <c r="AS222" s="289">
        <f t="shared" si="107"/>
        <v>0</v>
      </c>
      <c r="AT222" s="291"/>
      <c r="AY222" s="295"/>
      <c r="AZ222" s="295"/>
      <c r="CB222"/>
      <c r="CC222"/>
      <c r="CD222"/>
      <c r="CE222"/>
      <c r="CF222"/>
      <c r="CG222"/>
      <c r="CH222"/>
      <c r="CI222"/>
      <c r="CJ222"/>
      <c r="CK222"/>
      <c r="CL222"/>
      <c r="CM222"/>
      <c r="CN222"/>
      <c r="CO222"/>
      <c r="CP222"/>
      <c r="CQ222"/>
      <c r="CR222"/>
      <c r="CS222"/>
      <c r="CT222"/>
      <c r="CU222"/>
      <c r="CV222"/>
      <c r="CW222"/>
      <c r="CX222"/>
    </row>
    <row r="223" spans="2:102" s="283" customFormat="1" x14ac:dyDescent="0.25">
      <c r="B223" s="296" t="str">
        <f t="shared" ref="B223:C223" si="109">B116</f>
        <v/>
      </c>
      <c r="C223" s="297" t="str">
        <f t="shared" si="109"/>
        <v/>
      </c>
      <c r="D223" s="298" t="str">
        <f t="shared" si="108"/>
        <v/>
      </c>
      <c r="E223" s="299">
        <f t="shared" si="108"/>
        <v>43548</v>
      </c>
      <c r="F223" s="299">
        <f t="shared" si="108"/>
        <v>0</v>
      </c>
      <c r="G223" s="98">
        <f t="shared" si="80"/>
        <v>0</v>
      </c>
      <c r="H223" s="234">
        <f>IF(G223=0,0,SUMIFS('Sch A. Input'!$H114:$FJ114,'Sch A. Input'!$H$14:$FJ$14,"Recurring",'Sch A. Input'!$H$13:$FJ$13,"&lt;="&amp;$O$120,'Sch A. Input'!$H$13:$FJ$13,"&lt;="&amp;$L$11))</f>
        <v>0</v>
      </c>
      <c r="I223" s="234">
        <f>IF(G223=0,0,SUMIFS('Sch A. Input'!$H114:$FJ114,'Sch A. Input'!$H$14:$FJ$14,"One-time",'Sch A. Input'!$H$13:$FJ$13,"&lt;="&amp;$O$120,'Sch A. Input'!$H$13:$FJ$13,"&lt;="&amp;$L$11))</f>
        <v>0</v>
      </c>
      <c r="J223" s="266">
        <f t="shared" si="81"/>
        <v>0</v>
      </c>
      <c r="K223" s="234">
        <f t="shared" si="82"/>
        <v>0</v>
      </c>
      <c r="L223" s="234">
        <f t="shared" si="83"/>
        <v>0</v>
      </c>
      <c r="M223" s="300">
        <f t="shared" si="84"/>
        <v>0</v>
      </c>
      <c r="N223" s="301">
        <f t="shared" si="85"/>
        <v>0</v>
      </c>
      <c r="O223" s="289">
        <f t="shared" si="86"/>
        <v>0</v>
      </c>
      <c r="Q223" s="267">
        <f t="shared" si="87"/>
        <v>0</v>
      </c>
      <c r="R223" s="234">
        <f>IF(Q223=0,0,SUMIFS('Sch A. Input'!$H114:$FJ114,'Sch A. Input'!$H$14:$FJ$14,"Recurring",'Sch A. Input'!$H$13:$FJ$13,"&lt;="&amp;$L$11,'Sch A. Input'!$H$13:$FJ$13,"&lt;="&amp;$Y$120,'Sch A. Input'!$H$13:$FJ$13,"&gt;"&amp;$O$120))</f>
        <v>0</v>
      </c>
      <c r="S223" s="234">
        <f>IF(Q223=0,0,SUMIFS('Sch A. Input'!$H114:$FJ114,'Sch A. Input'!$H$14:$FJ$14,"One-time",'Sch A. Input'!$H$13:$FJ$13,"&lt;="&amp;$L$11,'Sch A. Input'!$H$13:$FJ$13,"&lt;="&amp;$Y$120,'Sch A. Input'!$H$13:$FJ$13,"&gt;"&amp;$O$120))</f>
        <v>0</v>
      </c>
      <c r="T223" s="266">
        <f t="shared" si="88"/>
        <v>0</v>
      </c>
      <c r="U223" s="234">
        <f t="shared" si="89"/>
        <v>0</v>
      </c>
      <c r="V223" s="234">
        <f t="shared" si="90"/>
        <v>0</v>
      </c>
      <c r="W223" s="300">
        <f t="shared" si="91"/>
        <v>0</v>
      </c>
      <c r="X223" s="301">
        <f t="shared" si="92"/>
        <v>0</v>
      </c>
      <c r="Y223" s="289">
        <f t="shared" si="93"/>
        <v>0</v>
      </c>
      <c r="Z223" s="290"/>
      <c r="AA223" s="267">
        <f t="shared" si="94"/>
        <v>0</v>
      </c>
      <c r="AB223" s="234">
        <f>IF(AA223=0,0,SUMIFS('Sch A. Input'!$H114:$FJ114,'Sch A. Input'!$H$14:$FJ$14,"Recurring",'Sch A. Input'!$H$13:$FJ$13,"&lt;="&amp;$L$11,'Sch A. Input'!$H$13:$FJ$13,"&lt;="&amp;$AI$120,'Sch A. Input'!$H$13:$FJ$13,"&gt;"&amp;$Y$120))</f>
        <v>0</v>
      </c>
      <c r="AC223" s="234">
        <f>IF(AA223=0,0,SUMIFS('Sch A. Input'!$H114:$FJ114,'Sch A. Input'!$H$14:$FJ$14,"One-time",'Sch A. Input'!$H$13:$FJ$13,"&lt;="&amp;$L$11,'Sch A. Input'!$H$13:$FJ$13,"&lt;="&amp;$AI$120,'Sch A. Input'!$H$13:$FJ$13,"&gt;"&amp;$Y$120))</f>
        <v>0</v>
      </c>
      <c r="AD223" s="266">
        <f t="shared" si="95"/>
        <v>0</v>
      </c>
      <c r="AE223" s="234">
        <f t="shared" si="96"/>
        <v>0</v>
      </c>
      <c r="AF223" s="234">
        <f t="shared" si="97"/>
        <v>0</v>
      </c>
      <c r="AG223" s="300">
        <f t="shared" si="98"/>
        <v>0</v>
      </c>
      <c r="AH223" s="301">
        <f t="shared" si="99"/>
        <v>0</v>
      </c>
      <c r="AI223" s="289">
        <f t="shared" si="100"/>
        <v>0</v>
      </c>
      <c r="AK223" s="267">
        <f t="shared" si="101"/>
        <v>0</v>
      </c>
      <c r="AL223" s="234">
        <f>IF(AK223=0,0,SUMIFS('Sch A. Input'!$H114:$FJ114,'Sch A. Input'!$H$14:$FJ$14,"Recurring",'Sch A. Input'!$H$13:$FJ$13,"&lt;="&amp;$L$11,'Sch A. Input'!$H$13:$FJ$13,"&lt;="&amp;$AS$120,'Sch A. Input'!$H$13:$FJ$13,"&gt;"&amp;$AI$120))</f>
        <v>0</v>
      </c>
      <c r="AM223" s="234">
        <f>IF(AK223=0,0,SUMIFS('Sch A. Input'!$H114:$FJ114,'Sch A. Input'!$H$14:$FJ$14,"One-time",'Sch A. Input'!$H$13:$FJ$13,"&lt;="&amp;L$11,'Sch A. Input'!$H$13:$FJ$13,"&lt;="&amp;$AS$120,'Sch A. Input'!$H$13:$FJ$13,"&gt;"&amp;$AI$120))</f>
        <v>0</v>
      </c>
      <c r="AN223" s="266">
        <f t="shared" si="102"/>
        <v>0</v>
      </c>
      <c r="AO223" s="234">
        <f t="shared" si="103"/>
        <v>0</v>
      </c>
      <c r="AP223" s="234">
        <f t="shared" si="104"/>
        <v>0</v>
      </c>
      <c r="AQ223" s="300">
        <f t="shared" si="105"/>
        <v>0</v>
      </c>
      <c r="AR223" s="301">
        <f t="shared" si="106"/>
        <v>0</v>
      </c>
      <c r="AS223" s="289">
        <f t="shared" si="107"/>
        <v>0</v>
      </c>
      <c r="AT223" s="291"/>
      <c r="AY223" s="295"/>
      <c r="AZ223" s="295"/>
      <c r="CB223"/>
      <c r="CC223"/>
      <c r="CD223"/>
      <c r="CE223"/>
      <c r="CF223"/>
      <c r="CG223"/>
      <c r="CH223"/>
      <c r="CI223"/>
      <c r="CJ223"/>
      <c r="CK223"/>
      <c r="CL223"/>
      <c r="CM223"/>
      <c r="CN223"/>
      <c r="CO223"/>
      <c r="CP223"/>
      <c r="CQ223"/>
      <c r="CR223"/>
      <c r="CS223"/>
      <c r="CT223"/>
      <c r="CU223"/>
      <c r="CV223"/>
      <c r="CW223"/>
      <c r="CX223"/>
    </row>
    <row r="224" spans="2:102" s="283" customFormat="1" ht="15.75" thickBot="1" x14ac:dyDescent="0.3">
      <c r="B224" s="141"/>
      <c r="G224" s="265">
        <f>SUM(G124:G223)</f>
        <v>0</v>
      </c>
      <c r="H224" s="235">
        <f t="shared" ref="H224:L224" si="110">SUM(H124:H223)</f>
        <v>0</v>
      </c>
      <c r="I224" s="235">
        <f t="shared" si="110"/>
        <v>0</v>
      </c>
      <c r="J224" s="262">
        <f t="shared" si="110"/>
        <v>0</v>
      </c>
      <c r="K224" s="235">
        <f t="shared" si="110"/>
        <v>0</v>
      </c>
      <c r="L224" s="235">
        <f t="shared" si="110"/>
        <v>0</v>
      </c>
      <c r="M224" s="235"/>
      <c r="N224" s="235"/>
      <c r="O224" s="302">
        <f>SUM(O124:O223)</f>
        <v>0</v>
      </c>
      <c r="Q224" s="265">
        <f>SUM(Q124:Q223)</f>
        <v>0</v>
      </c>
      <c r="R224" s="235">
        <f t="shared" ref="R224:V224" si="111">SUM(R124:R223)</f>
        <v>0</v>
      </c>
      <c r="S224" s="235">
        <f t="shared" si="111"/>
        <v>0</v>
      </c>
      <c r="T224" s="262">
        <f t="shared" si="111"/>
        <v>0</v>
      </c>
      <c r="U224" s="235">
        <f t="shared" si="111"/>
        <v>0</v>
      </c>
      <c r="V224" s="235">
        <f t="shared" si="111"/>
        <v>0</v>
      </c>
      <c r="W224" s="235"/>
      <c r="X224" s="235"/>
      <c r="Y224" s="302">
        <f>SUM(Y124:Y223)</f>
        <v>0</v>
      </c>
      <c r="Z224" s="290"/>
      <c r="AA224" s="265">
        <f t="shared" ref="AA224:AF224" si="112">SUM(AA124:AA223)</f>
        <v>0</v>
      </c>
      <c r="AB224" s="235">
        <f t="shared" si="112"/>
        <v>0</v>
      </c>
      <c r="AC224" s="235">
        <f t="shared" si="112"/>
        <v>0</v>
      </c>
      <c r="AD224" s="262">
        <f t="shared" si="112"/>
        <v>0</v>
      </c>
      <c r="AE224" s="235">
        <f t="shared" si="112"/>
        <v>0</v>
      </c>
      <c r="AF224" s="235">
        <f t="shared" si="112"/>
        <v>0</v>
      </c>
      <c r="AG224" s="235"/>
      <c r="AH224" s="235"/>
      <c r="AI224" s="302">
        <f>SUM(AI124:AI223)</f>
        <v>0</v>
      </c>
      <c r="AK224" s="265">
        <f t="shared" ref="AK224:AP224" si="113">SUM(AK124:AK223)</f>
        <v>0</v>
      </c>
      <c r="AL224" s="235">
        <f t="shared" si="113"/>
        <v>0</v>
      </c>
      <c r="AM224" s="235">
        <f t="shared" si="113"/>
        <v>0</v>
      </c>
      <c r="AN224" s="262">
        <f t="shared" si="113"/>
        <v>0</v>
      </c>
      <c r="AO224" s="235">
        <f t="shared" si="113"/>
        <v>0</v>
      </c>
      <c r="AP224" s="235">
        <f t="shared" si="113"/>
        <v>0</v>
      </c>
      <c r="AQ224" s="235"/>
      <c r="AR224" s="235"/>
      <c r="AS224" s="302">
        <f>SUM(AS124:AS223)</f>
        <v>0</v>
      </c>
      <c r="AT224" s="291"/>
      <c r="AW224" s="303"/>
      <c r="AX224" s="303"/>
      <c r="CB224"/>
      <c r="CC224"/>
      <c r="CD224"/>
      <c r="CE224"/>
      <c r="CF224"/>
      <c r="CG224"/>
      <c r="CH224"/>
      <c r="CI224"/>
      <c r="CJ224"/>
      <c r="CK224"/>
      <c r="CL224"/>
      <c r="CM224"/>
      <c r="CN224"/>
      <c r="CO224"/>
      <c r="CP224"/>
      <c r="CQ224"/>
      <c r="CR224"/>
      <c r="CS224"/>
      <c r="CT224"/>
      <c r="CU224"/>
      <c r="CV224"/>
      <c r="CW224"/>
      <c r="CX224"/>
    </row>
    <row r="225" spans="1:97" ht="15" customHeight="1" thickTop="1" x14ac:dyDescent="0.25">
      <c r="C225" s="2"/>
      <c r="G225" s="104" t="s">
        <v>35</v>
      </c>
      <c r="H225" s="105">
        <f>IF($L$11&lt;=$O120,IF(H224=J117,0,"Error"),0)</f>
        <v>0</v>
      </c>
      <c r="I225" s="105">
        <f>IF($L$11&lt;=$O120,IF(I224=K117,0,"Error"),0)</f>
        <v>0</v>
      </c>
      <c r="J225" s="105">
        <f>IF($L$11&lt;=$O120,IF(J224=L117,0,"Error"),0)</f>
        <v>0</v>
      </c>
      <c r="K225" s="105">
        <f>IF($L$11&lt;=$O120,IF(K224=M117,0,"Error"),0)</f>
        <v>0</v>
      </c>
      <c r="L225" s="105">
        <f>IF($L$11&lt;=$O120,IF(L224=N117,0,"Error"),0)</f>
        <v>0</v>
      </c>
      <c r="M225" s="283"/>
      <c r="N225" s="283"/>
      <c r="O225" s="105">
        <f>IF($L$11&lt;=$O120,IF(MROUND(O224,0.05)=MROUND(Q117,0.05),0,"Error"),0)</f>
        <v>0</v>
      </c>
      <c r="P225" s="283"/>
      <c r="Q225" s="104" t="s">
        <v>35</v>
      </c>
      <c r="R225" s="105">
        <f>IF($L$11&gt;$O120,IF($L$11&lt;=$Y120,IF(R224=J117-H224,0,"Error"),0),0)</f>
        <v>0</v>
      </c>
      <c r="S225" s="105">
        <f>IF($L$11&gt;$O120,IF($L$11&lt;=$Y120,IF(S224=K117-I224,0,"Error"),0),0)</f>
        <v>0</v>
      </c>
      <c r="T225" s="105">
        <f>IF($L$11&gt;$O120,IF($L$11&lt;=$Y120,IF(T224=L117-J224,0,"Error"),0),0)</f>
        <v>0</v>
      </c>
      <c r="U225" s="105">
        <f>IF($L$11&gt;$O120,IF($L$11&lt;=$Y120,IF(SUMIFS($M$17:$M$116,Q124:Q223,"&lt;&gt;"&amp;0)=U224,0,"Error"),0),0)</f>
        <v>0</v>
      </c>
      <c r="V225" s="105">
        <f>IF($L$11&gt;$O120,IF($L$11&lt;=$Y120,IF(SUMIFS($N$17:$N$116,Q124:Q223,"&lt;&gt;"&amp;0)=V224,0,"Error"),0),0)</f>
        <v>0</v>
      </c>
      <c r="W225" s="283"/>
      <c r="X225" s="283"/>
      <c r="Y225" s="105">
        <f>IF($L$11&gt;$O120,IF($L$11&lt;=$Y120,IF(MROUND(Q117,0.05)=MROUND((O224+Y224),0.05),0,"Error"),0),0)</f>
        <v>0</v>
      </c>
      <c r="Z225" s="290"/>
      <c r="AA225" s="104" t="s">
        <v>35</v>
      </c>
      <c r="AB225" s="105">
        <f>IF($L$11&gt;$Y120,IF($L$11&lt;=$AI120,IF(AB224=J117-R224-H224,0,"Error"),0),0)</f>
        <v>0</v>
      </c>
      <c r="AC225" s="105">
        <f>IF($L$11&gt;$Y120,IF($L$11&lt;=$AI120,IF(AC224=K117-S224-I224,0,"Error"),0),0)</f>
        <v>0</v>
      </c>
      <c r="AD225" s="105">
        <f>IF($L$11&gt;$Y120,IF($L$11&lt;=$AI120,IF(AD224=L117-T224-J224,0,"Error"),0),0)</f>
        <v>0</v>
      </c>
      <c r="AE225" s="105">
        <f>IF($L$11&gt;$Y120,IF($L$11&lt;=$AI120,IF(SUMIFS($M$17:$M$116,AA124:AA223,"&lt;&gt;"&amp;0)=AE224,0,"Error"),0),0)</f>
        <v>0</v>
      </c>
      <c r="AF225" s="105">
        <f>IF($L$11&gt;$Y120,IF($L$11&lt;=$AI120,IF(SUMIFS($N$17:$N$116,AA124:AA223,"&lt;&gt;"&amp;0)=AF224,0,"Error"),0),0)</f>
        <v>0</v>
      </c>
      <c r="AG225" s="283"/>
      <c r="AH225" s="283"/>
      <c r="AI225" s="105">
        <f>IF($L$11&gt;$Y120,IF($L$11&lt;=$AI120,IF(MROUND(Q117,0.05)=MROUND((O224+Y224+AI224),0.05),0,"Error"),0),0)</f>
        <v>0</v>
      </c>
      <c r="AJ225" s="283"/>
      <c r="AK225" s="104" t="s">
        <v>35</v>
      </c>
      <c r="AL225" s="105">
        <f>IF($L$11&gt;$AI120,IF($L$11&lt;=$AS120,IF(AL224=J117-AB224-R224-H224,0,"Error"),0),0)</f>
        <v>0</v>
      </c>
      <c r="AM225" s="105">
        <f>IF($L$11&gt;$AI120,IF($L$11&lt;=$AS120,IF(AM224=K117-AC224-S224-I224,0,"Error"),0),0)</f>
        <v>0</v>
      </c>
      <c r="AN225" s="105">
        <f>IF($L$11&gt;$AI120,IF($L$11&lt;=$AS120,IF(AN224=L117-AD224-T224-J224,0,"Error"),0),0)</f>
        <v>0</v>
      </c>
      <c r="AO225" s="105">
        <f>IF($L$11&gt;$AI120,IF($L$11&lt;=$AS120,IF(SUMIFS($M$17:$M$116,AK124:AK223,"&lt;&gt;"&amp;0)=AO224,0,"Error"),0),0)</f>
        <v>0</v>
      </c>
      <c r="AP225" s="105">
        <f>IF($L$11&gt;$AI120,IF($L$11&lt;=$AS120,IF(SUMIFS($N$17:$N$116,AK124:AK223,"&lt;&gt;"&amp;0)=AP224,0,"Error"),0),0)</f>
        <v>0</v>
      </c>
      <c r="AQ225" s="283"/>
      <c r="AR225" s="283"/>
      <c r="AS225" s="105">
        <f>IF($L$11&gt;$AI120,IF($L$11&lt;=$AS120,IF(MROUND(Q117,0.05)=MROUND((O224+Y224+AI224+AS224),0.05),0,"Error"),0),0)</f>
        <v>0</v>
      </c>
      <c r="AZ225" s="160"/>
      <c r="BK225" s="2"/>
      <c r="BL225" s="2"/>
      <c r="BM225" s="2"/>
      <c r="BN225" s="2"/>
      <c r="BO225" s="2"/>
      <c r="BP225" s="2"/>
      <c r="BQ225" s="2"/>
      <c r="BR225" s="2"/>
      <c r="BS225" s="2"/>
      <c r="BT225" s="2"/>
      <c r="BU225" s="2"/>
      <c r="CI225"/>
      <c r="CJ225"/>
      <c r="CK225"/>
      <c r="CL225"/>
      <c r="CM225"/>
      <c r="CN225"/>
      <c r="CO225"/>
      <c r="CP225"/>
      <c r="CQ225"/>
      <c r="CR225"/>
      <c r="CS225"/>
    </row>
    <row r="226" spans="1:97" x14ac:dyDescent="0.25">
      <c r="H226" s="160"/>
      <c r="I226" s="160"/>
      <c r="J226" s="160"/>
      <c r="K226" s="160"/>
      <c r="L226" s="160"/>
      <c r="M226" s="160"/>
      <c r="N226" s="160"/>
      <c r="O226" s="160"/>
      <c r="Q226" s="160"/>
      <c r="R226" s="160"/>
      <c r="S226" s="160"/>
      <c r="T226" s="160"/>
      <c r="U226" s="160"/>
      <c r="V226" s="160"/>
      <c r="W226" s="160"/>
      <c r="X226" s="160"/>
      <c r="Y226" s="160"/>
      <c r="AA226" s="160"/>
      <c r="AB226" s="160"/>
      <c r="AC226" s="160"/>
      <c r="AD226" s="160"/>
      <c r="AE226" s="160"/>
      <c r="AF226" s="160"/>
      <c r="AG226" s="160"/>
      <c r="AH226" s="160"/>
      <c r="AI226" s="160"/>
      <c r="AJ226" s="44"/>
      <c r="BK226" s="2"/>
      <c r="BL226" s="2"/>
      <c r="BM226" s="2"/>
      <c r="BN226" s="2"/>
      <c r="BO226" s="2"/>
      <c r="BP226" s="2"/>
      <c r="CI226"/>
      <c r="CJ226"/>
      <c r="CK226"/>
      <c r="CL226"/>
      <c r="CM226"/>
      <c r="CN226"/>
    </row>
    <row r="227" spans="1:97" ht="15.75" thickBot="1" x14ac:dyDescent="0.3">
      <c r="H227" s="3"/>
      <c r="I227" s="3"/>
      <c r="J227" s="3"/>
      <c r="K227" s="3"/>
      <c r="L227" s="3"/>
      <c r="M227" s="3"/>
      <c r="N227" s="3"/>
      <c r="O227" s="3"/>
      <c r="Q227" s="20"/>
      <c r="R227" s="20"/>
      <c r="S227" s="20"/>
      <c r="T227" s="20"/>
      <c r="U227" s="20"/>
      <c r="V227" s="20"/>
      <c r="W227" s="20"/>
      <c r="X227" s="20"/>
      <c r="Y227" s="20"/>
      <c r="AA227" s="20"/>
      <c r="AB227" s="20"/>
      <c r="AC227" s="20"/>
      <c r="AD227" s="20"/>
      <c r="AE227" s="20"/>
      <c r="AF227" s="20"/>
      <c r="AG227" s="20"/>
      <c r="AH227" s="20"/>
      <c r="AI227" s="20"/>
      <c r="AJ227" s="160"/>
      <c r="AK227" s="160"/>
      <c r="AM227" s="44"/>
      <c r="AX227" s="3"/>
      <c r="BK227" s="2"/>
      <c r="BL227" s="2"/>
      <c r="BM227" s="2"/>
      <c r="BN227" s="2"/>
      <c r="BO227" s="2"/>
      <c r="BP227" s="2"/>
      <c r="BQ227" s="2"/>
      <c r="BR227" s="2"/>
      <c r="BS227" s="2"/>
      <c r="BT227" s="2"/>
      <c r="CI227"/>
      <c r="CJ227"/>
      <c r="CK227"/>
      <c r="CL227"/>
      <c r="CM227"/>
      <c r="CN227"/>
      <c r="CO227"/>
      <c r="CP227"/>
      <c r="CQ227"/>
      <c r="CR227"/>
    </row>
    <row r="228" spans="1:97" s="56" customFormat="1" ht="15" customHeight="1" x14ac:dyDescent="0.2">
      <c r="B228" s="326" t="s">
        <v>26</v>
      </c>
      <c r="C228" s="327"/>
      <c r="D228" s="327"/>
      <c r="E228" s="327"/>
      <c r="F228" s="327"/>
      <c r="G228" s="327"/>
      <c r="H228" s="327"/>
      <c r="I228" s="327"/>
      <c r="J228" s="327"/>
      <c r="K228" s="327"/>
      <c r="L228" s="327"/>
      <c r="M228" s="327"/>
      <c r="N228" s="327"/>
      <c r="O228" s="327"/>
      <c r="P228" s="328"/>
      <c r="Q228" s="2"/>
      <c r="Y228" s="162"/>
      <c r="AB228" s="273"/>
      <c r="AH228" s="162"/>
      <c r="AI228" s="2"/>
      <c r="AN228" s="273"/>
      <c r="AR228" s="162"/>
    </row>
    <row r="229" spans="1:97" s="56" customFormat="1" ht="130.5" customHeight="1" thickBot="1" x14ac:dyDescent="0.25">
      <c r="B229" s="317" t="s">
        <v>154</v>
      </c>
      <c r="C229" s="318"/>
      <c r="D229" s="318"/>
      <c r="E229" s="318"/>
      <c r="F229" s="318"/>
      <c r="G229" s="318"/>
      <c r="H229" s="318"/>
      <c r="I229" s="318"/>
      <c r="J229" s="318"/>
      <c r="K229" s="318"/>
      <c r="L229" s="318"/>
      <c r="M229" s="318"/>
      <c r="N229" s="318"/>
      <c r="O229" s="318"/>
      <c r="P229" s="319"/>
      <c r="Q229" s="2"/>
    </row>
    <row r="230" spans="1:97" x14ac:dyDescent="0.25">
      <c r="C230" s="2"/>
      <c r="AC230" s="44"/>
    </row>
    <row r="231" spans="1:97" x14ac:dyDescent="0.25">
      <c r="A231" s="54">
        <v>1</v>
      </c>
      <c r="B231" s="175" t="s">
        <v>67</v>
      </c>
      <c r="C231" s="2"/>
      <c r="AC231" s="44"/>
    </row>
    <row r="232" spans="1:97" x14ac:dyDescent="0.25">
      <c r="A232" s="54">
        <f t="shared" ref="A232:A258" si="114">A231+1</f>
        <v>2</v>
      </c>
      <c r="B232" s="175" t="s">
        <v>68</v>
      </c>
      <c r="C232" s="2"/>
      <c r="AC232" s="44"/>
    </row>
    <row r="233" spans="1:97" x14ac:dyDescent="0.25">
      <c r="A233" s="54">
        <f t="shared" si="114"/>
        <v>3</v>
      </c>
      <c r="B233" s="175" t="s">
        <v>69</v>
      </c>
      <c r="C233" s="2"/>
      <c r="AC233" s="44"/>
    </row>
    <row r="234" spans="1:97" x14ac:dyDescent="0.25">
      <c r="A234" s="54">
        <f t="shared" si="114"/>
        <v>4</v>
      </c>
      <c r="B234" s="175" t="s">
        <v>70</v>
      </c>
      <c r="C234" s="2"/>
      <c r="AC234" s="44"/>
    </row>
    <row r="235" spans="1:97" x14ac:dyDescent="0.25">
      <c r="A235" s="54">
        <f t="shared" si="114"/>
        <v>5</v>
      </c>
      <c r="B235" s="175" t="s">
        <v>71</v>
      </c>
      <c r="C235" s="2"/>
      <c r="AC235" s="44"/>
    </row>
    <row r="236" spans="1:97" x14ac:dyDescent="0.25">
      <c r="A236" s="54">
        <f t="shared" si="114"/>
        <v>6</v>
      </c>
      <c r="B236" s="191" t="s">
        <v>97</v>
      </c>
      <c r="C236" s="2"/>
      <c r="AC236" s="44"/>
    </row>
    <row r="237" spans="1:97" x14ac:dyDescent="0.25">
      <c r="A237" s="54">
        <f t="shared" si="114"/>
        <v>7</v>
      </c>
      <c r="B237" s="191" t="s">
        <v>101</v>
      </c>
      <c r="C237" s="2"/>
      <c r="AC237" s="44"/>
    </row>
    <row r="238" spans="1:97" x14ac:dyDescent="0.25">
      <c r="A238" s="54">
        <f t="shared" si="114"/>
        <v>8</v>
      </c>
      <c r="B238" s="191" t="s">
        <v>98</v>
      </c>
      <c r="C238" s="2"/>
      <c r="AC238" s="44"/>
    </row>
    <row r="239" spans="1:97" x14ac:dyDescent="0.25">
      <c r="A239" s="54">
        <f t="shared" si="114"/>
        <v>9</v>
      </c>
      <c r="B239" s="283" t="s">
        <v>159</v>
      </c>
      <c r="C239" s="2"/>
      <c r="AC239" s="44"/>
    </row>
    <row r="240" spans="1:97" x14ac:dyDescent="0.25">
      <c r="A240" s="54">
        <f t="shared" si="114"/>
        <v>10</v>
      </c>
      <c r="B240" s="283" t="s">
        <v>160</v>
      </c>
      <c r="C240" s="2"/>
      <c r="AC240" s="44"/>
    </row>
    <row r="241" spans="1:29" x14ac:dyDescent="0.25">
      <c r="A241" s="54">
        <f t="shared" si="114"/>
        <v>11</v>
      </c>
      <c r="B241" s="283" t="s">
        <v>161</v>
      </c>
      <c r="C241" s="2"/>
      <c r="AC241" s="44"/>
    </row>
    <row r="242" spans="1:29" x14ac:dyDescent="0.25">
      <c r="A242" s="54">
        <f t="shared" si="114"/>
        <v>12</v>
      </c>
      <c r="B242" s="283" t="s">
        <v>162</v>
      </c>
      <c r="C242" s="2"/>
      <c r="AC242" s="44"/>
    </row>
    <row r="243" spans="1:29" x14ac:dyDescent="0.25">
      <c r="A243" s="54">
        <f t="shared" si="114"/>
        <v>13</v>
      </c>
      <c r="B243" s="283" t="s">
        <v>163</v>
      </c>
      <c r="C243" s="2"/>
      <c r="AC243" s="44"/>
    </row>
    <row r="244" spans="1:29" x14ac:dyDescent="0.25">
      <c r="A244" s="54">
        <f t="shared" si="114"/>
        <v>14</v>
      </c>
      <c r="B244" s="244" t="s">
        <v>104</v>
      </c>
      <c r="C244" s="2"/>
      <c r="AC244" s="44"/>
    </row>
    <row r="245" spans="1:29" x14ac:dyDescent="0.25">
      <c r="A245" s="54">
        <f t="shared" si="114"/>
        <v>15</v>
      </c>
      <c r="B245" s="283" t="s">
        <v>164</v>
      </c>
      <c r="C245" s="2"/>
      <c r="AC245" s="44"/>
    </row>
    <row r="246" spans="1:29" x14ac:dyDescent="0.25">
      <c r="A246" s="54">
        <f t="shared" si="114"/>
        <v>16</v>
      </c>
      <c r="B246" s="244" t="s">
        <v>110</v>
      </c>
      <c r="C246" s="2"/>
      <c r="AC246" s="44"/>
    </row>
    <row r="247" spans="1:29" x14ac:dyDescent="0.25">
      <c r="A247" s="54">
        <f t="shared" si="114"/>
        <v>17</v>
      </c>
      <c r="B247" s="283" t="s">
        <v>165</v>
      </c>
      <c r="C247" s="2"/>
      <c r="AC247" s="44"/>
    </row>
    <row r="248" spans="1:29" x14ac:dyDescent="0.25">
      <c r="A248" s="54">
        <f t="shared" si="114"/>
        <v>18</v>
      </c>
      <c r="B248" s="283" t="s">
        <v>166</v>
      </c>
      <c r="C248" s="2"/>
      <c r="AC248" s="44"/>
    </row>
    <row r="249" spans="1:29" x14ac:dyDescent="0.25">
      <c r="A249" s="54">
        <f t="shared" si="114"/>
        <v>19</v>
      </c>
      <c r="B249" s="283" t="s">
        <v>167</v>
      </c>
      <c r="C249" s="2"/>
      <c r="AC249" s="44"/>
    </row>
    <row r="250" spans="1:29" x14ac:dyDescent="0.25">
      <c r="A250" s="54">
        <f t="shared" si="114"/>
        <v>20</v>
      </c>
      <c r="B250" s="283" t="s">
        <v>168</v>
      </c>
      <c r="C250" s="2"/>
      <c r="AC250" s="44"/>
    </row>
    <row r="251" spans="1:29" x14ac:dyDescent="0.25">
      <c r="A251" s="54">
        <f t="shared" si="114"/>
        <v>21</v>
      </c>
      <c r="B251" s="283" t="s">
        <v>169</v>
      </c>
      <c r="C251" s="2"/>
      <c r="AC251" s="44"/>
    </row>
    <row r="252" spans="1:29" x14ac:dyDescent="0.25">
      <c r="A252" s="54">
        <f t="shared" si="114"/>
        <v>22</v>
      </c>
      <c r="B252" s="283" t="s">
        <v>170</v>
      </c>
      <c r="C252" s="2"/>
      <c r="AC252" s="44"/>
    </row>
    <row r="253" spans="1:29" x14ac:dyDescent="0.25">
      <c r="A253" s="54">
        <f t="shared" si="114"/>
        <v>23</v>
      </c>
      <c r="B253" s="244" t="s">
        <v>112</v>
      </c>
      <c r="C253" s="2"/>
      <c r="AC253" s="44"/>
    </row>
    <row r="254" spans="1:29" x14ac:dyDescent="0.25">
      <c r="A254" s="54">
        <f t="shared" si="114"/>
        <v>24</v>
      </c>
      <c r="B254" s="283" t="s">
        <v>171</v>
      </c>
      <c r="C254" s="2"/>
      <c r="AC254" s="44"/>
    </row>
    <row r="255" spans="1:29" x14ac:dyDescent="0.25">
      <c r="A255" s="54">
        <f t="shared" si="114"/>
        <v>25</v>
      </c>
      <c r="B255" s="283" t="s">
        <v>172</v>
      </c>
      <c r="C255" s="2"/>
      <c r="AC255" s="44"/>
    </row>
    <row r="256" spans="1:29" x14ac:dyDescent="0.25">
      <c r="A256" s="54">
        <f t="shared" si="114"/>
        <v>26</v>
      </c>
      <c r="B256" s="283" t="s">
        <v>173</v>
      </c>
      <c r="C256" s="2"/>
      <c r="AC256" s="44"/>
    </row>
    <row r="257" spans="1:29" x14ac:dyDescent="0.25">
      <c r="A257" s="54">
        <f t="shared" si="114"/>
        <v>27</v>
      </c>
      <c r="B257" s="244" t="s">
        <v>111</v>
      </c>
      <c r="C257" s="2"/>
      <c r="AC257" s="44"/>
    </row>
    <row r="258" spans="1:29" x14ac:dyDescent="0.25">
      <c r="A258" s="54">
        <f t="shared" si="114"/>
        <v>28</v>
      </c>
      <c r="B258" s="191" t="s">
        <v>99</v>
      </c>
      <c r="C258" s="2"/>
      <c r="AC258" s="44"/>
    </row>
    <row r="259" spans="1:29" x14ac:dyDescent="0.25">
      <c r="B259" s="19"/>
    </row>
    <row r="260" spans="1:29" hidden="1" x14ac:dyDescent="0.25">
      <c r="B260" s="19"/>
    </row>
    <row r="261" spans="1:29" hidden="1" x14ac:dyDescent="0.25">
      <c r="B261" s="19"/>
    </row>
    <row r="262" spans="1:29" hidden="1" x14ac:dyDescent="0.25">
      <c r="B262" s="19"/>
    </row>
    <row r="263" spans="1:29" hidden="1" x14ac:dyDescent="0.25"/>
    <row r="264" spans="1:29" hidden="1" x14ac:dyDescent="0.25"/>
    <row r="265" spans="1:29" hidden="1" x14ac:dyDescent="0.25"/>
    <row r="266" spans="1:29" hidden="1" x14ac:dyDescent="0.25"/>
  </sheetData>
  <sheetProtection algorithmName="SHA-512" hashValue="PoHmkKfamKuo/ZVOmI6jTScO0Bg7P0+hDxMG069hdvasrsW4Td5i962970wrCWef+ge19O3L5TJK75ZnKPRRtw==" saltValue="ChdPtXG90/gOKQOZXJkXOQ==" spinCount="100000" sheet="1" objects="1" scenarios="1" formatColumns="0" formatRows="0"/>
  <mergeCells count="2">
    <mergeCell ref="B228:P228"/>
    <mergeCell ref="B229:P229"/>
  </mergeCells>
  <conditionalFormatting sqref="G17:AC116">
    <cfRule type="cellIs" dxfId="1" priority="3" operator="lessThan">
      <formula>0</formula>
    </cfRule>
  </conditionalFormatting>
  <conditionalFormatting sqref="Z17:AB116 S17:X116">
    <cfRule type="expression" dxfId="0" priority="2">
      <formula>NOT(ISNUMBER(S17))</formula>
    </cfRule>
  </conditionalFormatting>
  <dataValidations count="3">
    <dataValidation allowBlank="1" showErrorMessage="1" prompt="Calculated on the basis of the Taxable Gross Earnings YTD" sqref="AY123:XFD123 O123 M124:M126 AI123 AA123:AF123 AK123:AP123 AS123 AY124:BB132 A123:L123"/>
    <dataValidation allowBlank="1" showInputMessage="1" showErrorMessage="1" errorTitle="Invalid date" error="Please input date within fiscal year 2017-18." sqref="D17:F116"/>
    <dataValidation allowBlank="1" sqref="M123:N123 AG123:AH123 AQ123:AR123 A16:XFD16"/>
  </dataValidations>
  <hyperlinks>
    <hyperlink ref="B1" location="'Instructions and contents'!A1" tooltip="Instructions and contents" display="Instructions and contents"/>
    <hyperlink ref="B2" location="'Sch C. Quarter Output (PR1)'!A1" tooltip="Schedule C: Quarter Output (PR1)" display="&lt;Previous tab"/>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zoomScale="85" zoomScaleNormal="85" workbookViewId="0"/>
  </sheetViews>
  <sheetFormatPr defaultColWidth="0" defaultRowHeight="15" zeroHeight="1" x14ac:dyDescent="0.25"/>
  <cols>
    <col min="1" max="1" width="8.5703125" bestFit="1" customWidth="1"/>
    <col min="2" max="2" width="27.42578125" customWidth="1"/>
    <col min="3" max="3" width="17" customWidth="1"/>
    <col min="4" max="4" width="100.7109375" customWidth="1"/>
    <col min="5" max="16384" width="9.140625" hidden="1"/>
  </cols>
  <sheetData>
    <row r="1" spans="1:4" x14ac:dyDescent="0.25">
      <c r="A1" s="58" t="s">
        <v>27</v>
      </c>
    </row>
    <row r="2" spans="1:4" x14ac:dyDescent="0.25">
      <c r="A2" s="58" t="s">
        <v>29</v>
      </c>
    </row>
    <row r="3" spans="1:4" x14ac:dyDescent="0.25"/>
    <row r="4" spans="1:4" x14ac:dyDescent="0.25">
      <c r="A4" s="276" t="s">
        <v>114</v>
      </c>
      <c r="B4" s="277" t="s">
        <v>115</v>
      </c>
      <c r="C4" s="277" t="s">
        <v>116</v>
      </c>
      <c r="D4" s="278" t="s">
        <v>117</v>
      </c>
    </row>
    <row r="5" spans="1:4" ht="15" customHeight="1" x14ac:dyDescent="0.25">
      <c r="A5" s="279">
        <v>1</v>
      </c>
      <c r="B5" s="280" t="s">
        <v>118</v>
      </c>
      <c r="C5" s="309">
        <v>43166</v>
      </c>
      <c r="D5" s="308" t="s">
        <v>178</v>
      </c>
    </row>
    <row r="6" spans="1:4" hidden="1" x14ac:dyDescent="0.25"/>
    <row r="7" spans="1:4" hidden="1" x14ac:dyDescent="0.25"/>
  </sheetData>
  <sheetProtection algorithmName="SHA-512" hashValue="CekfdkK4Q3Js22KOlMR/18GuGDYGzkyIi0on3zRQSlIgGSS2LvZt5Ab/55RM6Z4yO5kihCBEdWx0iKRfdXWeVA==" saltValue="MzC6TlPFRnSMVotRLI5k+w==" spinCount="100000" sheet="1" objects="1" scenarios="1"/>
  <hyperlinks>
    <hyperlink ref="A1" location="'Instructions and contents'!A1" tooltip="Instructions and contents" display="Instructions and contents"/>
    <hyperlink ref="A2" location="'Sch D. Workings'!A1" tooltip="Schedule C: Quarter Output (PR1)" display="&lt;Previous ta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2</v>
      </c>
      <c r="B2">
        <v>46</v>
      </c>
      <c r="C2">
        <v>7</v>
      </c>
      <c r="D2">
        <v>51</v>
      </c>
      <c r="E2" t="s">
        <v>50</v>
      </c>
    </row>
    <row r="3" spans="1:5" x14ac:dyDescent="0.25">
      <c r="A3">
        <v>3</v>
      </c>
      <c r="B3">
        <v>58</v>
      </c>
      <c r="C3">
        <v>8</v>
      </c>
      <c r="D3">
        <v>65</v>
      </c>
      <c r="E3" t="s">
        <v>46</v>
      </c>
    </row>
    <row r="4" spans="1:5" x14ac:dyDescent="0.25">
      <c r="A4">
        <v>3</v>
      </c>
      <c r="B4">
        <v>11</v>
      </c>
      <c r="C4">
        <v>8</v>
      </c>
      <c r="D4">
        <v>19</v>
      </c>
      <c r="E4" t="s">
        <v>47</v>
      </c>
    </row>
    <row r="5" spans="1:5" x14ac:dyDescent="0.25">
      <c r="A5">
        <v>3</v>
      </c>
      <c r="B5">
        <v>25</v>
      </c>
      <c r="C5">
        <v>8</v>
      </c>
      <c r="D5">
        <v>28</v>
      </c>
      <c r="E5" t="s">
        <v>48</v>
      </c>
    </row>
    <row r="6" spans="1:5" x14ac:dyDescent="0.2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 and contents</vt:lpstr>
      <vt:lpstr>Sch A. Input</vt:lpstr>
      <vt:lpstr>Sch B. Weekly Output</vt:lpstr>
      <vt:lpstr>Sch C. Quarter Output (PR1)</vt:lpstr>
      <vt:lpstr>Sch D. Workings</vt:lpstr>
      <vt:lpstr>Version_Control</vt:lpstr>
      <vt:lpstr>_1</vt:lpstr>
      <vt:lpstr>_4</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jlindsay</cp:lastModifiedBy>
  <cp:lastPrinted>2017-04-12T21:51:33Z</cp:lastPrinted>
  <dcterms:created xsi:type="dcterms:W3CDTF">2014-02-27T20:56:02Z</dcterms:created>
  <dcterms:modified xsi:type="dcterms:W3CDTF">2018-06-01T20:18:57Z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